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<sst xmlns="http://schemas.openxmlformats.org/spreadsheetml/2006/main" count="152" uniqueCount="121">
  <si>
    <t>APROPIACION INICIAL</t>
  </si>
  <si>
    <t xml:space="preserve"> </t>
  </si>
  <si>
    <t>MENOS 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</si>
  <si>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</si>
  <si>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</si>
  <si>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</si>
  <si>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</si>
  <si>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</si>
  <si>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</si>
  <si>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</si>
  <si>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</si>
  <si>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</si>
  <si>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</si>
  <si>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</si>
  <si>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</si>
  <si>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</si>
  <si>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</si>
  <si>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</si>
  <si>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</si>
  <si>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</si>
  <si>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CUNDINAMARCA</t>
  </si>
  <si>
    <t>PAMPLONA</t>
  </si>
  <si>
    <t>NETO ENERO</t>
  </si>
  <si>
    <t>POPULAR DEL CESAR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</si>
  <si>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</si>
  <si>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</si>
  <si>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</si>
  <si>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</si>
  <si>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</si>
  <si>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</si>
  <si>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</si>
  <si>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</si>
  <si>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</si>
  <si>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</si>
  <si>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</si>
  <si>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</si>
  <si>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</si>
  <si>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 xml:space="preserve">GIRO ENERO </t>
  </si>
  <si>
    <t>APROP. DEFF. CON S.F.</t>
  </si>
  <si>
    <t>TOTAL UNIVERSIDADES</t>
  </si>
  <si>
    <t>ICFES 2%</t>
  </si>
  <si>
    <t>SALDO DE APROPIACION</t>
  </si>
  <si>
    <t>90% APROPIACION</t>
  </si>
  <si>
    <t>UNIVERSIDAD NACIONAL ABIERTA Y A DISTANCIA UNAD</t>
  </si>
  <si>
    <t>3-6-3-27-10</t>
  </si>
  <si>
    <t>3-6-3-28-10</t>
  </si>
  <si>
    <t>3-6-3-29-10</t>
  </si>
  <si>
    <t>3-6-3-30-10</t>
  </si>
  <si>
    <t>3-6-3-31-10</t>
  </si>
  <si>
    <t>3-6-3-32-10</t>
  </si>
  <si>
    <t>3-6-3-34-10</t>
  </si>
  <si>
    <t>3-6-3-35-10</t>
  </si>
  <si>
    <t>3-6-3-36-10</t>
  </si>
  <si>
    <t>3-6-3-37-10</t>
  </si>
  <si>
    <t>3-6-3-38-10</t>
  </si>
  <si>
    <t>3-6-3-39-10</t>
  </si>
  <si>
    <t>3-6-3-40-10</t>
  </si>
  <si>
    <t>3-6-3-42-10</t>
  </si>
  <si>
    <t>3-6-3-41-10</t>
  </si>
  <si>
    <t>3-6-3-43-10</t>
  </si>
  <si>
    <t>3-6-3-44-10</t>
  </si>
  <si>
    <t>3-6-3-45-10</t>
  </si>
  <si>
    <t>3-6-3-46-10</t>
  </si>
  <si>
    <t>3-6-3-47-10</t>
  </si>
  <si>
    <t>3-6-3-48-10</t>
  </si>
  <si>
    <t>3-6-3-49-10</t>
  </si>
  <si>
    <t>3-6-3-50-10</t>
  </si>
  <si>
    <t>3-6-3-51-10</t>
  </si>
  <si>
    <t>3-6-3-52-10</t>
  </si>
  <si>
    <t>3-6-3-53-10</t>
  </si>
  <si>
    <t>3-6-3-54-10</t>
  </si>
  <si>
    <t>3-6-3-55-10</t>
  </si>
  <si>
    <t>3-6-3-57-10</t>
  </si>
  <si>
    <t>3-6-3-58-10</t>
  </si>
  <si>
    <t>3-6-3-64-10</t>
  </si>
  <si>
    <t>RUBRO</t>
  </si>
  <si>
    <t>3-6-3-56-10</t>
  </si>
  <si>
    <t>3-6-3-79-10</t>
  </si>
  <si>
    <t>3-6-3-80-10</t>
  </si>
  <si>
    <t>3-6-3-81-10</t>
  </si>
  <si>
    <t>3-6-3-82-10</t>
  </si>
  <si>
    <t>3-6-3-83-10</t>
  </si>
  <si>
    <t>3-6-3-84-10</t>
  </si>
  <si>
    <t>3-6-3-85-10</t>
  </si>
  <si>
    <t>3-6-3-86-10</t>
  </si>
  <si>
    <t>3-6-3-87-10</t>
  </si>
  <si>
    <t>3-6-3-88-10</t>
  </si>
  <si>
    <t>3-6-3-89-10</t>
  </si>
  <si>
    <t>3-6-3-90-10</t>
  </si>
  <si>
    <t>3-6-3-91-10</t>
  </si>
  <si>
    <t>3-6-3-92-10</t>
  </si>
  <si>
    <t>3-6-3-93-10</t>
  </si>
  <si>
    <t>3-6-3-94-10</t>
  </si>
  <si>
    <t>3-6-3-95-10</t>
  </si>
  <si>
    <t>3-6-3-97-10</t>
  </si>
  <si>
    <t>3-6-3-96-10</t>
  </si>
  <si>
    <t>3-6-3-98-10</t>
  </si>
  <si>
    <t>3-6-3-99-10</t>
  </si>
  <si>
    <t>3-6-3-100-10</t>
  </si>
  <si>
    <t>3-6-3-101-10</t>
  </si>
  <si>
    <t>3-6-3-102-10</t>
  </si>
  <si>
    <t>3-6-3-103-10</t>
  </si>
  <si>
    <t>3-6-3-104-10</t>
  </si>
  <si>
    <t>3-6-3-105-10</t>
  </si>
  <si>
    <t>3-6-3-106-10</t>
  </si>
  <si>
    <t>3-6-3-107-10</t>
  </si>
  <si>
    <t>3-6-3-108-10</t>
  </si>
  <si>
    <t>3-6-3-109-10</t>
  </si>
  <si>
    <t>3-6-3-110-10</t>
  </si>
  <si>
    <t>3-6-3-111-10</t>
  </si>
  <si>
    <t>AJUSTE IPC CENTRAL DEL VALLE DEL CAUCA</t>
  </si>
  <si>
    <t>AJUSTE IPC COLEGIO MAYOR C/MARCA</t>
  </si>
  <si>
    <t>AJUSTE IPC ANTIOQUIA</t>
  </si>
  <si>
    <t>AJUSTE IPCCALDAS</t>
  </si>
  <si>
    <t>3-6-3-33-10</t>
  </si>
  <si>
    <t>%</t>
  </si>
  <si>
    <t>FEBRERO</t>
  </si>
  <si>
    <t>INFORME UNIVERSIDADES AÑO 2009</t>
  </si>
  <si>
    <t>NETO FEBRERO</t>
  </si>
  <si>
    <t>TOTAL A FEBRERO</t>
  </si>
  <si>
    <t>GIRO FEBRERO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</si>
</sst>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  <numFmt numFmtId="187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2" xfId="19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6" xfId="19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4" fillId="0" borderId="4" xfId="0" applyNumberFormat="1" applyFont="1" applyBorder="1" applyAlignment="1">
      <alignment/>
    </xf>
    <xf numFmtId="3" fontId="4" fillId="0" borderId="1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19" applyNumberFormat="1" applyFont="1" applyBorder="1" applyAlignment="1">
      <alignment horizontal="right"/>
    </xf>
    <xf numFmtId="3" fontId="3" fillId="0" borderId="12" xfId="19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9" fontId="4" fillId="0" borderId="2" xfId="22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N1">
      <pane ySplit="4" topLeftCell="BM5" activePane="bottomLeft" state="frozen"/>
      <selection pane="topLeft" activeCell="A1" sqref="A1"/>
      <selection pane="bottomLeft" activeCell="R7" sqref="R7"/>
    </sheetView>
  </sheetViews>
  <sheetFormatPr defaultColWidth="11.421875" defaultRowHeight="12.75"/>
  <cols>
    <col min="1" max="1" width="11.28125" style="3" bestFit="1" customWidth="1"/>
    <col min="2" max="2" width="23.00390625" style="3" customWidth="1"/>
    <col min="3" max="3" width="15.7109375" style="15" bestFit="1" customWidth="1"/>
    <col min="4" max="4" width="12.28125" style="15" bestFit="1" customWidth="1"/>
    <col min="5" max="5" width="16.140625" style="15" bestFit="1" customWidth="1"/>
    <col min="6" max="6" width="16.28125" style="15" bestFit="1" customWidth="1"/>
    <col min="7" max="7" width="14.28125" style="16" bestFit="1" customWidth="1"/>
    <col min="8" max="8" width="12.28125" style="16" bestFit="1" customWidth="1"/>
    <col min="9" max="9" width="13.28125" style="3" hidden="1" customWidth="1"/>
    <col min="10" max="10" width="14.57421875" style="3" customWidth="1"/>
    <col min="11" max="11" width="14.57421875" style="3" hidden="1" customWidth="1"/>
    <col min="12" max="15" width="14.57421875" style="3" customWidth="1"/>
    <col min="16" max="16" width="15.7109375" style="15" bestFit="1" customWidth="1"/>
    <col min="17" max="17" width="5.57421875" style="24" bestFit="1" customWidth="1"/>
    <col min="18" max="16384" width="23.57421875" style="3" customWidth="1"/>
  </cols>
  <sheetData>
    <row r="1" spans="2:17" ht="13.5" thickBot="1">
      <c r="B1" s="38" t="s">
        <v>117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2"/>
    </row>
    <row r="2" spans="1:17" ht="25.5" thickBot="1" thickTop="1">
      <c r="A2" s="4" t="s">
        <v>75</v>
      </c>
      <c r="B2" s="4" t="s">
        <v>36</v>
      </c>
      <c r="C2" s="8" t="s">
        <v>0</v>
      </c>
      <c r="D2" s="6" t="s">
        <v>2</v>
      </c>
      <c r="E2" s="8" t="s">
        <v>38</v>
      </c>
      <c r="F2" s="8" t="s">
        <v>42</v>
      </c>
      <c r="G2" s="7" t="s">
        <v>37</v>
      </c>
      <c r="H2" s="6" t="s">
        <v>40</v>
      </c>
      <c r="I2" s="5" t="s">
        <v>22</v>
      </c>
      <c r="J2" s="5" t="s">
        <v>22</v>
      </c>
      <c r="K2" s="5" t="s">
        <v>116</v>
      </c>
      <c r="L2" s="5" t="s">
        <v>120</v>
      </c>
      <c r="M2" s="5" t="s">
        <v>40</v>
      </c>
      <c r="N2" s="5" t="s">
        <v>118</v>
      </c>
      <c r="O2" s="5" t="s">
        <v>119</v>
      </c>
      <c r="P2" s="8" t="s">
        <v>41</v>
      </c>
      <c r="Q2" s="14" t="s">
        <v>115</v>
      </c>
    </row>
    <row r="3" spans="1:17" ht="24.75" thickTop="1">
      <c r="A3" s="12" t="s">
        <v>44</v>
      </c>
      <c r="B3" s="19" t="s">
        <v>34</v>
      </c>
      <c r="C3" s="2">
        <v>1590360534</v>
      </c>
      <c r="D3" s="2"/>
      <c r="E3" s="2">
        <f>C3-D3</f>
        <v>1590360534</v>
      </c>
      <c r="F3" s="9">
        <f>E3*90%</f>
        <v>1431324480.6000001</v>
      </c>
      <c r="G3" s="10">
        <f>95421632</f>
        <v>95421632</v>
      </c>
      <c r="H3" s="10">
        <f>G3*2%</f>
        <v>1908432.6400000001</v>
      </c>
      <c r="I3" s="11">
        <f>G3-H3</f>
        <v>93513199.36</v>
      </c>
      <c r="J3" s="11">
        <f>G3-H3</f>
        <v>93513199.36</v>
      </c>
      <c r="K3" s="11"/>
      <c r="L3" s="11">
        <v>190843264</v>
      </c>
      <c r="M3" s="11">
        <f>L3*2%</f>
        <v>3816865.2800000003</v>
      </c>
      <c r="N3" s="11">
        <f>L3-M3</f>
        <v>187026398.72</v>
      </c>
      <c r="O3" s="11">
        <f>SUM(G3+L3)</f>
        <v>286264896</v>
      </c>
      <c r="P3" s="18">
        <f>C3-O3</f>
        <v>1304095638</v>
      </c>
      <c r="Q3" s="36">
        <f>O3/E3</f>
        <v>0.1799999999245454</v>
      </c>
    </row>
    <row r="4" spans="1:18" s="24" customFormat="1" ht="24">
      <c r="A4" s="12" t="s">
        <v>45</v>
      </c>
      <c r="B4" s="20" t="s">
        <v>35</v>
      </c>
      <c r="C4" s="1">
        <v>11940317558</v>
      </c>
      <c r="D4" s="1">
        <v>24432233</v>
      </c>
      <c r="E4" s="1">
        <f>C4-D4</f>
        <v>11915885325</v>
      </c>
      <c r="F4" s="9">
        <f>E4*90%</f>
        <v>10724296792.5</v>
      </c>
      <c r="G4" s="10">
        <f>714953120</f>
        <v>714953120</v>
      </c>
      <c r="H4" s="10">
        <f aca="true" t="shared" si="0" ref="H4:H67">G4*2%</f>
        <v>14299062.4</v>
      </c>
      <c r="I4" s="11">
        <f aca="true" t="shared" si="1" ref="I4:I35">G4-H4</f>
        <v>700654057.6</v>
      </c>
      <c r="J4" s="11">
        <f aca="true" t="shared" si="2" ref="J4:J67">G4-H4</f>
        <v>700654057.6</v>
      </c>
      <c r="K4" s="11"/>
      <c r="L4" s="11">
        <v>1429906240</v>
      </c>
      <c r="M4" s="11">
        <f aca="true" t="shared" si="3" ref="M4:M67">L4*2%</f>
        <v>28598124.8</v>
      </c>
      <c r="N4" s="11">
        <f aca="true" t="shared" si="4" ref="N4:N67">L4-M4</f>
        <v>1401308115.2</v>
      </c>
      <c r="O4" s="11">
        <f aca="true" t="shared" si="5" ref="O4:O67">SUM(G4+L4)</f>
        <v>2144859360</v>
      </c>
      <c r="P4" s="18">
        <f>C4-O4</f>
        <v>9795458198</v>
      </c>
      <c r="Q4" s="36">
        <f>O4/E4</f>
        <v>0.18000000012588238</v>
      </c>
      <c r="R4" s="33"/>
    </row>
    <row r="5" spans="1:17" ht="12">
      <c r="A5" s="12" t="s">
        <v>46</v>
      </c>
      <c r="B5" s="20" t="s">
        <v>9</v>
      </c>
      <c r="C5" s="1">
        <v>190371414636</v>
      </c>
      <c r="D5" s="1"/>
      <c r="E5" s="1">
        <f aca="true" t="shared" si="6" ref="E5:E68">C5-D5</f>
        <v>190371414636</v>
      </c>
      <c r="F5" s="9">
        <f aca="true" t="shared" si="7" ref="F5:F68">E5*90%</f>
        <v>171334273172.4</v>
      </c>
      <c r="G5" s="10">
        <f>11422284878</f>
        <v>11422284878</v>
      </c>
      <c r="H5" s="10">
        <f t="shared" si="0"/>
        <v>228445697.56</v>
      </c>
      <c r="I5" s="11">
        <f t="shared" si="1"/>
        <v>11193839180.44</v>
      </c>
      <c r="J5" s="11">
        <f t="shared" si="2"/>
        <v>11193839180.44</v>
      </c>
      <c r="K5" s="11"/>
      <c r="L5" s="11">
        <v>22844569756</v>
      </c>
      <c r="M5" s="11">
        <f t="shared" si="3"/>
        <v>456891395.12</v>
      </c>
      <c r="N5" s="11">
        <f t="shared" si="4"/>
        <v>22387678360.88</v>
      </c>
      <c r="O5" s="11">
        <f t="shared" si="5"/>
        <v>34266854634</v>
      </c>
      <c r="P5" s="18">
        <f>C5-O5</f>
        <v>156104560002</v>
      </c>
      <c r="Q5" s="36">
        <f>O5/E5</f>
        <v>0.17999999999747862</v>
      </c>
    </row>
    <row r="6" spans="1:17" ht="12">
      <c r="A6" s="12" t="s">
        <v>47</v>
      </c>
      <c r="B6" s="20" t="s">
        <v>3</v>
      </c>
      <c r="C6" s="1">
        <v>50080809839</v>
      </c>
      <c r="D6" s="1">
        <v>137138196</v>
      </c>
      <c r="E6" s="1">
        <f t="shared" si="6"/>
        <v>49943671643</v>
      </c>
      <c r="F6" s="9">
        <f t="shared" si="7"/>
        <v>44949304478.700005</v>
      </c>
      <c r="G6" s="10">
        <f>2996620299</f>
        <v>2996620299</v>
      </c>
      <c r="H6" s="10">
        <f t="shared" si="0"/>
        <v>59932405.980000004</v>
      </c>
      <c r="I6" s="11">
        <f t="shared" si="1"/>
        <v>2936687893.02</v>
      </c>
      <c r="J6" s="11">
        <f t="shared" si="2"/>
        <v>2936687893.02</v>
      </c>
      <c r="K6" s="11"/>
      <c r="L6" s="11">
        <v>5993240598</v>
      </c>
      <c r="M6" s="11">
        <f t="shared" si="3"/>
        <v>119864811.96000001</v>
      </c>
      <c r="N6" s="11">
        <f t="shared" si="4"/>
        <v>5873375786.04</v>
      </c>
      <c r="O6" s="11">
        <f t="shared" si="5"/>
        <v>8989860897</v>
      </c>
      <c r="P6" s="18">
        <f>C6-O6</f>
        <v>41090948942</v>
      </c>
      <c r="Q6" s="36">
        <f>O6/E6</f>
        <v>0.18000000002522842</v>
      </c>
    </row>
    <row r="7" spans="1:17" ht="12">
      <c r="A7" s="12" t="s">
        <v>48</v>
      </c>
      <c r="B7" s="20" t="s">
        <v>10</v>
      </c>
      <c r="C7" s="1">
        <v>52965960968</v>
      </c>
      <c r="D7" s="1"/>
      <c r="E7" s="1">
        <f t="shared" si="6"/>
        <v>52965960968</v>
      </c>
      <c r="F7" s="9">
        <f t="shared" si="7"/>
        <v>47669364871.200005</v>
      </c>
      <c r="G7" s="10">
        <f>3177957658</f>
        <v>3177957658</v>
      </c>
      <c r="H7" s="10">
        <f t="shared" si="0"/>
        <v>63559153.160000004</v>
      </c>
      <c r="I7" s="11">
        <f t="shared" si="1"/>
        <v>3114398504.84</v>
      </c>
      <c r="J7" s="11">
        <f t="shared" si="2"/>
        <v>3114398504.84</v>
      </c>
      <c r="K7" s="11"/>
      <c r="L7" s="11">
        <v>6355915316</v>
      </c>
      <c r="M7" s="11">
        <f t="shared" si="3"/>
        <v>127118306.32000001</v>
      </c>
      <c r="N7" s="11">
        <f t="shared" si="4"/>
        <v>6228797009.68</v>
      </c>
      <c r="O7" s="11">
        <f t="shared" si="5"/>
        <v>9533872974</v>
      </c>
      <c r="P7" s="18">
        <f>C7-O7</f>
        <v>43432087994</v>
      </c>
      <c r="Q7" s="36">
        <f>O7/E7</f>
        <v>0.17999999999546878</v>
      </c>
    </row>
    <row r="8" spans="1:17" ht="12">
      <c r="A8" s="12" t="s">
        <v>49</v>
      </c>
      <c r="B8" s="20" t="s">
        <v>5</v>
      </c>
      <c r="C8" s="1">
        <v>49309943002</v>
      </c>
      <c r="D8" s="1">
        <v>153286488</v>
      </c>
      <c r="E8" s="1">
        <f t="shared" si="6"/>
        <v>49156656514</v>
      </c>
      <c r="F8" s="9">
        <f t="shared" si="7"/>
        <v>44240990862.6</v>
      </c>
      <c r="G8" s="10">
        <f>2949399391</f>
        <v>2949399391</v>
      </c>
      <c r="H8" s="10">
        <f t="shared" si="0"/>
        <v>58987987.82</v>
      </c>
      <c r="I8" s="11">
        <f t="shared" si="1"/>
        <v>2890411403.18</v>
      </c>
      <c r="J8" s="11">
        <f t="shared" si="2"/>
        <v>2890411403.18</v>
      </c>
      <c r="K8" s="11"/>
      <c r="L8" s="11">
        <v>5898798782</v>
      </c>
      <c r="M8" s="11">
        <f t="shared" si="3"/>
        <v>117975975.64</v>
      </c>
      <c r="N8" s="11">
        <f t="shared" si="4"/>
        <v>5780822806.36</v>
      </c>
      <c r="O8" s="11">
        <f t="shared" si="5"/>
        <v>8848198173</v>
      </c>
      <c r="P8" s="18">
        <f>C8-O8</f>
        <v>40461744829</v>
      </c>
      <c r="Q8" s="36">
        <f>O8/E8</f>
        <v>0.1800000000097647</v>
      </c>
    </row>
    <row r="9" spans="1:17" ht="12">
      <c r="A9" s="12" t="s">
        <v>114</v>
      </c>
      <c r="B9" s="20" t="s">
        <v>20</v>
      </c>
      <c r="C9" s="1">
        <v>6646769587</v>
      </c>
      <c r="D9" s="1"/>
      <c r="E9" s="1">
        <f t="shared" si="6"/>
        <v>6646769587</v>
      </c>
      <c r="F9" s="9">
        <f t="shared" si="7"/>
        <v>5982092628.3</v>
      </c>
      <c r="G9" s="10">
        <f>398806175</f>
        <v>398806175</v>
      </c>
      <c r="H9" s="10">
        <f t="shared" si="0"/>
        <v>7976123.5</v>
      </c>
      <c r="I9" s="11">
        <f t="shared" si="1"/>
        <v>390830051.5</v>
      </c>
      <c r="J9" s="11">
        <f t="shared" si="2"/>
        <v>390830051.5</v>
      </c>
      <c r="K9" s="11"/>
      <c r="L9" s="11">
        <v>797612350</v>
      </c>
      <c r="M9" s="11">
        <f t="shared" si="3"/>
        <v>15952247</v>
      </c>
      <c r="N9" s="11">
        <f t="shared" si="4"/>
        <v>781660103</v>
      </c>
      <c r="O9" s="11">
        <f t="shared" si="5"/>
        <v>1196418525</v>
      </c>
      <c r="P9" s="18">
        <f>C9-O9</f>
        <v>5450351062</v>
      </c>
      <c r="Q9" s="36">
        <f>O9/E9</f>
        <v>0.17999999990070364</v>
      </c>
    </row>
    <row r="10" spans="1:17" ht="12">
      <c r="A10" s="12" t="s">
        <v>50</v>
      </c>
      <c r="B10" s="20" t="s">
        <v>7</v>
      </c>
      <c r="C10" s="1">
        <v>14989931251</v>
      </c>
      <c r="D10" s="1">
        <v>30177916</v>
      </c>
      <c r="E10" s="1">
        <f t="shared" si="6"/>
        <v>14959753335</v>
      </c>
      <c r="F10" s="9">
        <f t="shared" si="7"/>
        <v>13463778001.5</v>
      </c>
      <c r="G10" s="10">
        <f>897585200</f>
        <v>897585200</v>
      </c>
      <c r="H10" s="10">
        <f t="shared" si="0"/>
        <v>17951704</v>
      </c>
      <c r="I10" s="11">
        <f t="shared" si="1"/>
        <v>879633496</v>
      </c>
      <c r="J10" s="11">
        <f t="shared" si="2"/>
        <v>879633496</v>
      </c>
      <c r="K10" s="11"/>
      <c r="L10" s="11">
        <v>1795170400</v>
      </c>
      <c r="M10" s="11">
        <f t="shared" si="3"/>
        <v>35903408</v>
      </c>
      <c r="N10" s="11">
        <f t="shared" si="4"/>
        <v>1759266992</v>
      </c>
      <c r="O10" s="11">
        <f t="shared" si="5"/>
        <v>2692755600</v>
      </c>
      <c r="P10" s="18">
        <f>C10-O10</f>
        <v>12297175651</v>
      </c>
      <c r="Q10" s="36">
        <f>O10/E10</f>
        <v>0.1799999999799462</v>
      </c>
    </row>
    <row r="11" spans="1:17" ht="12">
      <c r="A11" s="12" t="s">
        <v>51</v>
      </c>
      <c r="B11" s="20" t="s">
        <v>19</v>
      </c>
      <c r="C11" s="1">
        <v>11248579438</v>
      </c>
      <c r="D11" s="1"/>
      <c r="E11" s="1">
        <f t="shared" si="6"/>
        <v>11248579438</v>
      </c>
      <c r="F11" s="9">
        <f t="shared" si="7"/>
        <v>10123721494.2</v>
      </c>
      <c r="G11" s="10">
        <f>674914766</f>
        <v>674914766</v>
      </c>
      <c r="H11" s="10">
        <f t="shared" si="0"/>
        <v>13498295.32</v>
      </c>
      <c r="I11" s="11">
        <f t="shared" si="1"/>
        <v>661416470.68</v>
      </c>
      <c r="J11" s="11">
        <f t="shared" si="2"/>
        <v>661416470.68</v>
      </c>
      <c r="K11" s="11"/>
      <c r="L11" s="11">
        <v>1349829532</v>
      </c>
      <c r="M11" s="11">
        <f t="shared" si="3"/>
        <v>26996590.64</v>
      </c>
      <c r="N11" s="11">
        <f t="shared" si="4"/>
        <v>1322832941.36</v>
      </c>
      <c r="O11" s="11">
        <f t="shared" si="5"/>
        <v>2024744298</v>
      </c>
      <c r="P11" s="18">
        <f>C11-O11</f>
        <v>9223835140</v>
      </c>
      <c r="Q11" s="36">
        <f>O11/E11</f>
        <v>0.1799999999253239</v>
      </c>
    </row>
    <row r="12" spans="1:17" ht="12">
      <c r="A12" s="12" t="s">
        <v>52</v>
      </c>
      <c r="B12" s="20" t="s">
        <v>6</v>
      </c>
      <c r="C12" s="1">
        <v>18745035711</v>
      </c>
      <c r="D12" s="1">
        <v>41094203</v>
      </c>
      <c r="E12" s="1">
        <f t="shared" si="6"/>
        <v>18703941508</v>
      </c>
      <c r="F12" s="9">
        <f t="shared" si="7"/>
        <v>16833547357.2</v>
      </c>
      <c r="G12" s="10">
        <f>1122236490</f>
        <v>1122236490</v>
      </c>
      <c r="H12" s="10">
        <f t="shared" si="0"/>
        <v>22444729.8</v>
      </c>
      <c r="I12" s="11">
        <f t="shared" si="1"/>
        <v>1099791760.2</v>
      </c>
      <c r="J12" s="11">
        <f t="shared" si="2"/>
        <v>1099791760.2</v>
      </c>
      <c r="K12" s="11"/>
      <c r="L12" s="11">
        <v>2244472980</v>
      </c>
      <c r="M12" s="11">
        <f t="shared" si="3"/>
        <v>44889459.6</v>
      </c>
      <c r="N12" s="11">
        <f t="shared" si="4"/>
        <v>2199583520.4</v>
      </c>
      <c r="O12" s="11">
        <f t="shared" si="5"/>
        <v>3366709470</v>
      </c>
      <c r="P12" s="18">
        <f>C12-O12</f>
        <v>15378326241</v>
      </c>
      <c r="Q12" s="36">
        <f>O12/E12</f>
        <v>0.17999999992301088</v>
      </c>
    </row>
    <row r="13" spans="1:17" ht="12">
      <c r="A13" s="12" t="s">
        <v>53</v>
      </c>
      <c r="B13" s="20" t="s">
        <v>11</v>
      </c>
      <c r="C13" s="1">
        <v>39579770798</v>
      </c>
      <c r="D13" s="1"/>
      <c r="E13" s="1">
        <f t="shared" si="6"/>
        <v>39579770798</v>
      </c>
      <c r="F13" s="9">
        <f t="shared" si="7"/>
        <v>35621793718.200005</v>
      </c>
      <c r="G13" s="10">
        <f>2374786248</f>
        <v>2374786248</v>
      </c>
      <c r="H13" s="10">
        <f t="shared" si="0"/>
        <v>47495724.96</v>
      </c>
      <c r="I13" s="11">
        <f t="shared" si="1"/>
        <v>2327290523.04</v>
      </c>
      <c r="J13" s="11">
        <f t="shared" si="2"/>
        <v>2327290523.04</v>
      </c>
      <c r="K13" s="11"/>
      <c r="L13" s="11">
        <v>4749572496</v>
      </c>
      <c r="M13" s="11">
        <f t="shared" si="3"/>
        <v>94991449.92</v>
      </c>
      <c r="N13" s="11">
        <f t="shared" si="4"/>
        <v>4654581046.08</v>
      </c>
      <c r="O13" s="11">
        <f t="shared" si="5"/>
        <v>7124358744</v>
      </c>
      <c r="P13" s="18">
        <f>C13-O13</f>
        <v>32455412054</v>
      </c>
      <c r="Q13" s="36">
        <f>O13/E13</f>
        <v>0.18000000000909555</v>
      </c>
    </row>
    <row r="14" spans="1:17" ht="12">
      <c r="A14" s="12" t="s">
        <v>54</v>
      </c>
      <c r="B14" s="20" t="s">
        <v>21</v>
      </c>
      <c r="C14" s="1">
        <v>20416024187</v>
      </c>
      <c r="D14" s="1"/>
      <c r="E14" s="1">
        <f t="shared" si="6"/>
        <v>20416024187</v>
      </c>
      <c r="F14" s="9">
        <f t="shared" si="7"/>
        <v>18374421768.3</v>
      </c>
      <c r="G14" s="10">
        <f>1224961451</f>
        <v>1224961451</v>
      </c>
      <c r="H14" s="10">
        <f t="shared" si="0"/>
        <v>24499229.02</v>
      </c>
      <c r="I14" s="11">
        <f t="shared" si="1"/>
        <v>1200462221.98</v>
      </c>
      <c r="J14" s="11">
        <f t="shared" si="2"/>
        <v>1200462221.98</v>
      </c>
      <c r="K14" s="11"/>
      <c r="L14" s="11">
        <v>2449922902</v>
      </c>
      <c r="M14" s="11">
        <f t="shared" si="3"/>
        <v>48998458.04</v>
      </c>
      <c r="N14" s="11">
        <f t="shared" si="4"/>
        <v>2400924443.96</v>
      </c>
      <c r="O14" s="11">
        <f t="shared" si="5"/>
        <v>3674884353</v>
      </c>
      <c r="P14" s="18">
        <f>C14-O14</f>
        <v>16741139834</v>
      </c>
      <c r="Q14" s="36">
        <f>O14/E14</f>
        <v>0.17999999996767246</v>
      </c>
    </row>
    <row r="15" spans="1:17" ht="12">
      <c r="A15" s="12" t="s">
        <v>55</v>
      </c>
      <c r="B15" s="20" t="s">
        <v>18</v>
      </c>
      <c r="C15" s="1">
        <v>10846550818</v>
      </c>
      <c r="D15" s="1"/>
      <c r="E15" s="1">
        <f t="shared" si="6"/>
        <v>10846550818</v>
      </c>
      <c r="F15" s="9">
        <f t="shared" si="7"/>
        <v>9761895736.2</v>
      </c>
      <c r="G15" s="10">
        <f>650793049</f>
        <v>650793049</v>
      </c>
      <c r="H15" s="10">
        <f t="shared" si="0"/>
        <v>13015860.98</v>
      </c>
      <c r="I15" s="11">
        <f t="shared" si="1"/>
        <v>637777188.02</v>
      </c>
      <c r="J15" s="11">
        <f t="shared" si="2"/>
        <v>637777188.02</v>
      </c>
      <c r="K15" s="11"/>
      <c r="L15" s="11">
        <v>1301586098</v>
      </c>
      <c r="M15" s="11">
        <f t="shared" si="3"/>
        <v>26031721.96</v>
      </c>
      <c r="N15" s="11">
        <f t="shared" si="4"/>
        <v>1275554376.04</v>
      </c>
      <c r="O15" s="11">
        <f t="shared" si="5"/>
        <v>1952379147</v>
      </c>
      <c r="P15" s="18">
        <f>C15-O15</f>
        <v>8894171671</v>
      </c>
      <c r="Q15" s="36">
        <f>O15/E15</f>
        <v>0.17999999997787314</v>
      </c>
    </row>
    <row r="16" spans="1:17" ht="12">
      <c r="A16" s="12" t="s">
        <v>56</v>
      </c>
      <c r="B16" s="20" t="s">
        <v>12</v>
      </c>
      <c r="C16" s="1">
        <v>75786461142</v>
      </c>
      <c r="D16" s="1"/>
      <c r="E16" s="1">
        <f t="shared" si="6"/>
        <v>75786461142</v>
      </c>
      <c r="F16" s="9">
        <f t="shared" si="7"/>
        <v>68207815027.8</v>
      </c>
      <c r="G16" s="10">
        <f>4547187669</f>
        <v>4547187669</v>
      </c>
      <c r="H16" s="10">
        <f t="shared" si="0"/>
        <v>90943753.38</v>
      </c>
      <c r="I16" s="11">
        <f t="shared" si="1"/>
        <v>4456243915.62</v>
      </c>
      <c r="J16" s="11">
        <f t="shared" si="2"/>
        <v>4456243915.62</v>
      </c>
      <c r="K16" s="11"/>
      <c r="L16" s="11">
        <v>9094375338</v>
      </c>
      <c r="M16" s="11">
        <f t="shared" si="3"/>
        <v>181887506.76</v>
      </c>
      <c r="N16" s="11">
        <f t="shared" si="4"/>
        <v>8912487831.24</v>
      </c>
      <c r="O16" s="11">
        <f t="shared" si="5"/>
        <v>13641563007</v>
      </c>
      <c r="P16" s="18">
        <f>C16-O16</f>
        <v>62144898135</v>
      </c>
      <c r="Q16" s="36">
        <f>O16/E16</f>
        <v>0.18000000001900077</v>
      </c>
    </row>
    <row r="17" spans="1:17" ht="12">
      <c r="A17" s="12" t="s">
        <v>58</v>
      </c>
      <c r="B17" s="20" t="s">
        <v>24</v>
      </c>
      <c r="C17" s="1">
        <v>64734785419</v>
      </c>
      <c r="D17" s="1">
        <v>166340040</v>
      </c>
      <c r="E17" s="1">
        <f t="shared" si="6"/>
        <v>64568445379</v>
      </c>
      <c r="F17" s="9">
        <f t="shared" si="7"/>
        <v>58111600841.1</v>
      </c>
      <c r="G17" s="10">
        <v>3874106723</v>
      </c>
      <c r="H17" s="10">
        <f t="shared" si="0"/>
        <v>77482134.46000001</v>
      </c>
      <c r="I17" s="11">
        <f t="shared" si="1"/>
        <v>3796624588.54</v>
      </c>
      <c r="J17" s="11">
        <f t="shared" si="2"/>
        <v>3796624588.54</v>
      </c>
      <c r="K17" s="11"/>
      <c r="L17" s="11">
        <v>7748213446</v>
      </c>
      <c r="M17" s="11">
        <f t="shared" si="3"/>
        <v>154964268.92000002</v>
      </c>
      <c r="N17" s="11">
        <f t="shared" si="4"/>
        <v>7593249177.08</v>
      </c>
      <c r="O17" s="11">
        <f t="shared" si="5"/>
        <v>11622320169</v>
      </c>
      <c r="P17" s="18">
        <f>C17-O17</f>
        <v>53112465250</v>
      </c>
      <c r="Q17" s="36">
        <f>O17/E17</f>
        <v>0.1800000000120802</v>
      </c>
    </row>
    <row r="18" spans="1:17" ht="12">
      <c r="A18" s="12" t="s">
        <v>57</v>
      </c>
      <c r="B18" s="20" t="s">
        <v>25</v>
      </c>
      <c r="C18" s="1">
        <v>29001420200</v>
      </c>
      <c r="D18" s="1"/>
      <c r="E18" s="1">
        <f t="shared" si="6"/>
        <v>29001420200</v>
      </c>
      <c r="F18" s="9">
        <f t="shared" si="7"/>
        <v>26101278180</v>
      </c>
      <c r="G18" s="10">
        <f>1740085212</f>
        <v>1740085212</v>
      </c>
      <c r="H18" s="10">
        <f t="shared" si="0"/>
        <v>34801704.24</v>
      </c>
      <c r="I18" s="11">
        <f t="shared" si="1"/>
        <v>1705283507.76</v>
      </c>
      <c r="J18" s="11">
        <f t="shared" si="2"/>
        <v>1705283507.76</v>
      </c>
      <c r="K18" s="11"/>
      <c r="L18" s="11">
        <v>3480170424</v>
      </c>
      <c r="M18" s="11">
        <f t="shared" si="3"/>
        <v>69603408.48</v>
      </c>
      <c r="N18" s="11">
        <f t="shared" si="4"/>
        <v>3410567015.52</v>
      </c>
      <c r="O18" s="11">
        <f t="shared" si="5"/>
        <v>5220255636</v>
      </c>
      <c r="P18" s="18">
        <f>C18-O18</f>
        <v>23781164564</v>
      </c>
      <c r="Q18" s="36">
        <f>O18/E18</f>
        <v>0.18</v>
      </c>
    </row>
    <row r="19" spans="1:17" ht="12">
      <c r="A19" s="12" t="s">
        <v>59</v>
      </c>
      <c r="B19" s="20" t="s">
        <v>8</v>
      </c>
      <c r="C19" s="1">
        <v>6637813988</v>
      </c>
      <c r="D19" s="1">
        <v>9741921</v>
      </c>
      <c r="E19" s="1">
        <f t="shared" si="6"/>
        <v>6628072067</v>
      </c>
      <c r="F19" s="9">
        <f t="shared" si="7"/>
        <v>5965264860.3</v>
      </c>
      <c r="G19" s="10">
        <f>397684324</f>
        <v>397684324</v>
      </c>
      <c r="H19" s="10">
        <f t="shared" si="0"/>
        <v>7953686.48</v>
      </c>
      <c r="I19" s="11">
        <f t="shared" si="1"/>
        <v>389730637.52</v>
      </c>
      <c r="J19" s="11">
        <f t="shared" si="2"/>
        <v>389730637.52</v>
      </c>
      <c r="K19" s="11"/>
      <c r="L19" s="11">
        <v>795368648</v>
      </c>
      <c r="M19" s="11">
        <f t="shared" si="3"/>
        <v>15907372.96</v>
      </c>
      <c r="N19" s="11">
        <f t="shared" si="4"/>
        <v>779461275.04</v>
      </c>
      <c r="O19" s="11">
        <f t="shared" si="5"/>
        <v>1193052972</v>
      </c>
      <c r="P19" s="18">
        <f>C19-O19</f>
        <v>5444761016</v>
      </c>
      <c r="Q19" s="36">
        <f>O19/E19</f>
        <v>0.1799999999909476</v>
      </c>
    </row>
    <row r="20" spans="1:17" ht="12">
      <c r="A20" s="12" t="s">
        <v>60</v>
      </c>
      <c r="B20" s="20" t="s">
        <v>13</v>
      </c>
      <c r="C20" s="1">
        <v>32904849642</v>
      </c>
      <c r="D20" s="1"/>
      <c r="E20" s="1">
        <f t="shared" si="6"/>
        <v>32904849642</v>
      </c>
      <c r="F20" s="9">
        <f t="shared" si="7"/>
        <v>29614364677.8</v>
      </c>
      <c r="G20" s="10">
        <f>1974290979</f>
        <v>1974290979</v>
      </c>
      <c r="H20" s="10">
        <f>G20*2%</f>
        <v>39485819.58</v>
      </c>
      <c r="I20" s="11">
        <f t="shared" si="1"/>
        <v>1934805159.42</v>
      </c>
      <c r="J20" s="11">
        <f t="shared" si="2"/>
        <v>1934805159.42</v>
      </c>
      <c r="K20" s="11"/>
      <c r="L20" s="11">
        <v>3948581958</v>
      </c>
      <c r="M20" s="11">
        <f t="shared" si="3"/>
        <v>78971639.16</v>
      </c>
      <c r="N20" s="11">
        <f t="shared" si="4"/>
        <v>3869610318.84</v>
      </c>
      <c r="O20" s="11">
        <f t="shared" si="5"/>
        <v>5922872937</v>
      </c>
      <c r="P20" s="18">
        <f>C20-O20</f>
        <v>26981976705</v>
      </c>
      <c r="Q20" s="36">
        <f>O20/E20</f>
        <v>0.18000000004376254</v>
      </c>
    </row>
    <row r="21" spans="1:17" ht="12">
      <c r="A21" s="12" t="s">
        <v>61</v>
      </c>
      <c r="B21" s="20" t="s">
        <v>14</v>
      </c>
      <c r="C21" s="1">
        <v>27407611537</v>
      </c>
      <c r="D21" s="1"/>
      <c r="E21" s="1">
        <f t="shared" si="6"/>
        <v>27407611537</v>
      </c>
      <c r="F21" s="9">
        <f t="shared" si="7"/>
        <v>24666850383.3</v>
      </c>
      <c r="G21" s="10">
        <f>1644456692</f>
        <v>1644456692</v>
      </c>
      <c r="H21" s="10">
        <f t="shared" si="0"/>
        <v>32889133.84</v>
      </c>
      <c r="I21" s="11">
        <f t="shared" si="1"/>
        <v>1611567558.16</v>
      </c>
      <c r="J21" s="11">
        <f t="shared" si="2"/>
        <v>1611567558.16</v>
      </c>
      <c r="K21" s="11"/>
      <c r="L21" s="11">
        <v>3288913384</v>
      </c>
      <c r="M21" s="11">
        <f t="shared" si="3"/>
        <v>65778267.68</v>
      </c>
      <c r="N21" s="11">
        <f t="shared" si="4"/>
        <v>3223135116.32</v>
      </c>
      <c r="O21" s="11">
        <f t="shared" si="5"/>
        <v>4933370076</v>
      </c>
      <c r="P21" s="18">
        <f>C21-O21</f>
        <v>22474241461</v>
      </c>
      <c r="Q21" s="36">
        <f>O21/E21</f>
        <v>0.1799999999759191</v>
      </c>
    </row>
    <row r="22" spans="1:17" ht="12">
      <c r="A22" s="12" t="s">
        <v>62</v>
      </c>
      <c r="B22" s="20" t="s">
        <v>15</v>
      </c>
      <c r="C22" s="1">
        <v>142458944447</v>
      </c>
      <c r="D22" s="1"/>
      <c r="E22" s="1">
        <f t="shared" si="6"/>
        <v>142458944447</v>
      </c>
      <c r="F22" s="9">
        <f t="shared" si="7"/>
        <v>128213050002.3</v>
      </c>
      <c r="G22" s="10">
        <f>8547536667</f>
        <v>8547536667</v>
      </c>
      <c r="H22" s="10">
        <f t="shared" si="0"/>
        <v>170950733.34</v>
      </c>
      <c r="I22" s="11">
        <f t="shared" si="1"/>
        <v>8376585933.66</v>
      </c>
      <c r="J22" s="11">
        <f t="shared" si="2"/>
        <v>8376585933.66</v>
      </c>
      <c r="K22" s="11"/>
      <c r="L22" s="11">
        <v>17095073334</v>
      </c>
      <c r="M22" s="11">
        <f t="shared" si="3"/>
        <v>341901466.68</v>
      </c>
      <c r="N22" s="11">
        <f t="shared" si="4"/>
        <v>16753171867.32</v>
      </c>
      <c r="O22" s="11">
        <f t="shared" si="5"/>
        <v>25642610001</v>
      </c>
      <c r="P22" s="18">
        <f>C22-O22</f>
        <v>116816334446</v>
      </c>
      <c r="Q22" s="36">
        <f>O22/E22</f>
        <v>0.18000000000379057</v>
      </c>
    </row>
    <row r="23" spans="1:17" ht="12">
      <c r="A23" s="12" t="s">
        <v>63</v>
      </c>
      <c r="B23" s="20" t="s">
        <v>16</v>
      </c>
      <c r="C23" s="1">
        <v>11943749087</v>
      </c>
      <c r="D23" s="1"/>
      <c r="E23" s="1">
        <f t="shared" si="6"/>
        <v>11943749087</v>
      </c>
      <c r="F23" s="9">
        <f t="shared" si="7"/>
        <v>10749374178.300001</v>
      </c>
      <c r="G23" s="10">
        <f>716624945</f>
        <v>716624945</v>
      </c>
      <c r="H23" s="10">
        <f t="shared" si="0"/>
        <v>14332498.9</v>
      </c>
      <c r="I23" s="11">
        <f t="shared" si="1"/>
        <v>702292446.1</v>
      </c>
      <c r="J23" s="11">
        <f t="shared" si="2"/>
        <v>702292446.1</v>
      </c>
      <c r="K23" s="11"/>
      <c r="L23" s="11">
        <v>1433249890</v>
      </c>
      <c r="M23" s="11">
        <f t="shared" si="3"/>
        <v>28664997.8</v>
      </c>
      <c r="N23" s="11">
        <f t="shared" si="4"/>
        <v>1404584892.2</v>
      </c>
      <c r="O23" s="11">
        <f t="shared" si="5"/>
        <v>2149874835</v>
      </c>
      <c r="P23" s="18">
        <f>C23-O23</f>
        <v>9793874252</v>
      </c>
      <c r="Q23" s="36">
        <f>O23/E23</f>
        <v>0.17999999994474097</v>
      </c>
    </row>
    <row r="24" spans="1:17" ht="24">
      <c r="A24" s="12" t="s">
        <v>64</v>
      </c>
      <c r="B24" s="20" t="s">
        <v>26</v>
      </c>
      <c r="C24" s="1">
        <v>20400367883</v>
      </c>
      <c r="D24" s="1"/>
      <c r="E24" s="1">
        <f t="shared" si="6"/>
        <v>20400367883</v>
      </c>
      <c r="F24" s="9">
        <f t="shared" si="7"/>
        <v>18360331094.7</v>
      </c>
      <c r="G24" s="10">
        <f>1224022073</f>
        <v>1224022073</v>
      </c>
      <c r="H24" s="10">
        <f t="shared" si="0"/>
        <v>24480441.46</v>
      </c>
      <c r="I24" s="11">
        <f t="shared" si="1"/>
        <v>1199541631.54</v>
      </c>
      <c r="J24" s="11">
        <f t="shared" si="2"/>
        <v>1199541631.54</v>
      </c>
      <c r="K24" s="11"/>
      <c r="L24" s="11">
        <v>2448044146</v>
      </c>
      <c r="M24" s="11">
        <f t="shared" si="3"/>
        <v>48960882.92</v>
      </c>
      <c r="N24" s="11">
        <f t="shared" si="4"/>
        <v>2399083263.08</v>
      </c>
      <c r="O24" s="11">
        <f t="shared" si="5"/>
        <v>3672066219</v>
      </c>
      <c r="P24" s="18">
        <f>C24-O24</f>
        <v>16728301664</v>
      </c>
      <c r="Q24" s="36">
        <f>O24/E24</f>
        <v>0.1800000000029411</v>
      </c>
    </row>
    <row r="25" spans="1:17" ht="12">
      <c r="A25" s="12" t="s">
        <v>65</v>
      </c>
      <c r="B25" s="20" t="s">
        <v>27</v>
      </c>
      <c r="C25" s="1">
        <v>6241696275</v>
      </c>
      <c r="D25" s="1"/>
      <c r="E25" s="1">
        <f t="shared" si="6"/>
        <v>6241696275</v>
      </c>
      <c r="F25" s="9">
        <f t="shared" si="7"/>
        <v>5617526647.5</v>
      </c>
      <c r="G25" s="10">
        <f>374501777</f>
        <v>374501777</v>
      </c>
      <c r="H25" s="10">
        <f t="shared" si="0"/>
        <v>7490035.54</v>
      </c>
      <c r="I25" s="11">
        <f t="shared" si="1"/>
        <v>367011741.46</v>
      </c>
      <c r="J25" s="11">
        <f t="shared" si="2"/>
        <v>367011741.46</v>
      </c>
      <c r="K25" s="11"/>
      <c r="L25" s="11">
        <v>749003554</v>
      </c>
      <c r="M25" s="11">
        <f t="shared" si="3"/>
        <v>14980071.08</v>
      </c>
      <c r="N25" s="11">
        <f t="shared" si="4"/>
        <v>734023482.92</v>
      </c>
      <c r="O25" s="11">
        <f t="shared" si="5"/>
        <v>1123505331</v>
      </c>
      <c r="P25" s="18">
        <f>C25-O25</f>
        <v>5118190944</v>
      </c>
      <c r="Q25" s="36">
        <f>O25/E25</f>
        <v>0.18000000024031929</v>
      </c>
    </row>
    <row r="26" spans="1:17" ht="12">
      <c r="A26" s="12" t="s">
        <v>66</v>
      </c>
      <c r="B26" s="20" t="s">
        <v>17</v>
      </c>
      <c r="C26" s="1">
        <v>76227200688</v>
      </c>
      <c r="D26" s="1"/>
      <c r="E26" s="1">
        <f t="shared" si="6"/>
        <v>76227200688</v>
      </c>
      <c r="F26" s="9">
        <f t="shared" si="7"/>
        <v>68604480619.200005</v>
      </c>
      <c r="G26" s="10">
        <v>4573632041</v>
      </c>
      <c r="H26" s="10">
        <f t="shared" si="0"/>
        <v>91472640.82000001</v>
      </c>
      <c r="I26" s="11">
        <f t="shared" si="1"/>
        <v>4482159400.18</v>
      </c>
      <c r="J26" s="11">
        <f t="shared" si="2"/>
        <v>4482159400.18</v>
      </c>
      <c r="K26" s="11"/>
      <c r="L26" s="11">
        <v>9146464082</v>
      </c>
      <c r="M26" s="11">
        <f t="shared" si="3"/>
        <v>182929281.64000002</v>
      </c>
      <c r="N26" s="11">
        <f t="shared" si="4"/>
        <v>8963534800.36</v>
      </c>
      <c r="O26" s="11">
        <f t="shared" si="5"/>
        <v>13720096123</v>
      </c>
      <c r="P26" s="18">
        <f>C26-O26</f>
        <v>62507104565</v>
      </c>
      <c r="Q26" s="36">
        <f>O26/E26</f>
        <v>0.1799895050476368</v>
      </c>
    </row>
    <row r="27" spans="1:17" ht="12">
      <c r="A27" s="12" t="s">
        <v>67</v>
      </c>
      <c r="B27" s="20" t="s">
        <v>28</v>
      </c>
      <c r="C27" s="1">
        <v>5800378008</v>
      </c>
      <c r="D27" s="1">
        <v>11118897</v>
      </c>
      <c r="E27" s="1">
        <f t="shared" si="6"/>
        <v>5789259111</v>
      </c>
      <c r="F27" s="9">
        <f t="shared" si="7"/>
        <v>5210333199.900001</v>
      </c>
      <c r="G27" s="10">
        <f>347355547</f>
        <v>347355547</v>
      </c>
      <c r="H27" s="10">
        <f t="shared" si="0"/>
        <v>6947110.94</v>
      </c>
      <c r="I27" s="11">
        <f t="shared" si="1"/>
        <v>340408436.06</v>
      </c>
      <c r="J27" s="11">
        <f t="shared" si="2"/>
        <v>340408436.06</v>
      </c>
      <c r="K27" s="11"/>
      <c r="L27" s="11">
        <v>694711094</v>
      </c>
      <c r="M27" s="11">
        <f t="shared" si="3"/>
        <v>13894221.88</v>
      </c>
      <c r="N27" s="11">
        <f t="shared" si="4"/>
        <v>680816872.12</v>
      </c>
      <c r="O27" s="11">
        <f t="shared" si="5"/>
        <v>1042066641</v>
      </c>
      <c r="P27" s="18">
        <f>C27-O27</f>
        <v>4758311367</v>
      </c>
      <c r="Q27" s="36">
        <f>O27/E27</f>
        <v>0.18000000017618834</v>
      </c>
    </row>
    <row r="28" spans="1:17" ht="12">
      <c r="A28" s="12" t="s">
        <v>68</v>
      </c>
      <c r="B28" s="20" t="s">
        <v>29</v>
      </c>
      <c r="C28" s="1">
        <v>428398665920</v>
      </c>
      <c r="D28" s="1">
        <v>1143807384</v>
      </c>
      <c r="E28" s="1">
        <f t="shared" si="6"/>
        <v>427254858536</v>
      </c>
      <c r="F28" s="9">
        <f t="shared" si="7"/>
        <v>384529372682.4</v>
      </c>
      <c r="G28" s="10">
        <v>25635291512</v>
      </c>
      <c r="H28" s="10">
        <f t="shared" si="0"/>
        <v>512705830.24</v>
      </c>
      <c r="I28" s="11">
        <f t="shared" si="1"/>
        <v>25122585681.76</v>
      </c>
      <c r="J28" s="11">
        <f t="shared" si="2"/>
        <v>25122585681.76</v>
      </c>
      <c r="K28" s="11"/>
      <c r="L28" s="11">
        <v>51270583024</v>
      </c>
      <c r="M28" s="11">
        <f t="shared" si="3"/>
        <v>1025411660.48</v>
      </c>
      <c r="N28" s="11">
        <f t="shared" si="4"/>
        <v>50245171363.52</v>
      </c>
      <c r="O28" s="11">
        <f t="shared" si="5"/>
        <v>76905874536</v>
      </c>
      <c r="P28" s="18">
        <f>C28-O28</f>
        <v>351492791384</v>
      </c>
      <c r="Q28" s="36">
        <f>O28/E28</f>
        <v>0.17999999999887656</v>
      </c>
    </row>
    <row r="29" spans="1:17" ht="12">
      <c r="A29" s="12" t="s">
        <v>69</v>
      </c>
      <c r="B29" s="20" t="s">
        <v>30</v>
      </c>
      <c r="C29" s="1">
        <v>40930797855</v>
      </c>
      <c r="D29" s="1">
        <v>88742180</v>
      </c>
      <c r="E29" s="1">
        <f t="shared" si="6"/>
        <v>40842055675</v>
      </c>
      <c r="F29" s="9">
        <f t="shared" si="7"/>
        <v>36757850107.5</v>
      </c>
      <c r="G29" s="10">
        <f>2450523341</f>
        <v>2450523341</v>
      </c>
      <c r="H29" s="10">
        <f t="shared" si="0"/>
        <v>49010466.82</v>
      </c>
      <c r="I29" s="11">
        <f t="shared" si="1"/>
        <v>2401512874.18</v>
      </c>
      <c r="J29" s="11">
        <f t="shared" si="2"/>
        <v>2401512874.18</v>
      </c>
      <c r="K29" s="11"/>
      <c r="L29" s="11">
        <v>4901046682</v>
      </c>
      <c r="M29" s="11">
        <f t="shared" si="3"/>
        <v>98020933.64</v>
      </c>
      <c r="N29" s="11">
        <f t="shared" si="4"/>
        <v>4803025748.36</v>
      </c>
      <c r="O29" s="11">
        <f t="shared" si="5"/>
        <v>7351570023</v>
      </c>
      <c r="P29" s="18">
        <f>C29-O29</f>
        <v>33579227832</v>
      </c>
      <c r="Q29" s="36">
        <f>O29/E29</f>
        <v>0.18000000003672684</v>
      </c>
    </row>
    <row r="30" spans="1:17" ht="12">
      <c r="A30" s="12" t="s">
        <v>70</v>
      </c>
      <c r="B30" s="20" t="s">
        <v>4</v>
      </c>
      <c r="C30" s="1">
        <v>76416288247</v>
      </c>
      <c r="D30" s="1">
        <v>165742071</v>
      </c>
      <c r="E30" s="1">
        <f>C30-D30</f>
        <v>76250546176</v>
      </c>
      <c r="F30" s="9">
        <f t="shared" si="7"/>
        <v>68625491558.4</v>
      </c>
      <c r="G30" s="10">
        <f>4575032771+7000000000</f>
        <v>11575032771</v>
      </c>
      <c r="H30" s="10">
        <f t="shared" si="0"/>
        <v>231500655.42000002</v>
      </c>
      <c r="I30" s="11">
        <f t="shared" si="1"/>
        <v>11343532115.58</v>
      </c>
      <c r="J30" s="11">
        <f t="shared" si="2"/>
        <v>11343532115.58</v>
      </c>
      <c r="K30" s="11"/>
      <c r="L30" s="11">
        <v>9150065542</v>
      </c>
      <c r="M30" s="11">
        <f t="shared" si="3"/>
        <v>183001310.84</v>
      </c>
      <c r="N30" s="11">
        <f t="shared" si="4"/>
        <v>8967064231.16</v>
      </c>
      <c r="O30" s="11">
        <f t="shared" si="5"/>
        <v>20725098313</v>
      </c>
      <c r="P30" s="18">
        <f>C30-O30</f>
        <v>55691189934</v>
      </c>
      <c r="Q30" s="36">
        <f>O30/E30</f>
        <v>0.27180262112697184</v>
      </c>
    </row>
    <row r="31" spans="1:17" ht="12">
      <c r="A31" s="12" t="s">
        <v>71</v>
      </c>
      <c r="B31" s="20" t="s">
        <v>23</v>
      </c>
      <c r="C31" s="1">
        <v>17171822082</v>
      </c>
      <c r="D31" s="1">
        <v>32891203</v>
      </c>
      <c r="E31" s="1">
        <f t="shared" si="6"/>
        <v>17138930879</v>
      </c>
      <c r="F31" s="9">
        <f t="shared" si="7"/>
        <v>15425037791.1</v>
      </c>
      <c r="G31" s="10">
        <v>1028335853</v>
      </c>
      <c r="H31" s="10">
        <f t="shared" si="0"/>
        <v>20566717.06</v>
      </c>
      <c r="I31" s="11">
        <f t="shared" si="1"/>
        <v>1007769135.94</v>
      </c>
      <c r="J31" s="11">
        <f t="shared" si="2"/>
        <v>1007769135.94</v>
      </c>
      <c r="K31" s="11"/>
      <c r="L31" s="11">
        <v>2056670706</v>
      </c>
      <c r="M31" s="11">
        <f t="shared" si="3"/>
        <v>41133414.12</v>
      </c>
      <c r="N31" s="11">
        <f t="shared" si="4"/>
        <v>2015537291.88</v>
      </c>
      <c r="O31" s="11">
        <f t="shared" si="5"/>
        <v>3085006559</v>
      </c>
      <c r="P31" s="18">
        <f>C31-O31</f>
        <v>14086815523</v>
      </c>
      <c r="Q31" s="36">
        <f>O31/E31</f>
        <v>0.17999994169881384</v>
      </c>
    </row>
    <row r="32" spans="1:17" ht="24">
      <c r="A32" s="12" t="s">
        <v>76</v>
      </c>
      <c r="B32" s="20" t="s">
        <v>31</v>
      </c>
      <c r="C32" s="1">
        <v>26637733590</v>
      </c>
      <c r="D32" s="1">
        <v>57915095</v>
      </c>
      <c r="E32" s="1">
        <f t="shared" si="6"/>
        <v>26579818495</v>
      </c>
      <c r="F32" s="9">
        <f t="shared" si="7"/>
        <v>23921836645.5</v>
      </c>
      <c r="G32" s="10">
        <f>1594789110</f>
        <v>1594789110</v>
      </c>
      <c r="H32" s="10">
        <f t="shared" si="0"/>
        <v>31895782.2</v>
      </c>
      <c r="I32" s="11">
        <f t="shared" si="1"/>
        <v>1562893327.8</v>
      </c>
      <c r="J32" s="11">
        <f t="shared" si="2"/>
        <v>1562893327.8</v>
      </c>
      <c r="K32" s="11"/>
      <c r="L32" s="11">
        <v>3189578220</v>
      </c>
      <c r="M32" s="11">
        <f t="shared" si="3"/>
        <v>63791564.4</v>
      </c>
      <c r="N32" s="11">
        <f t="shared" si="4"/>
        <v>3125786655.6</v>
      </c>
      <c r="O32" s="11">
        <f t="shared" si="5"/>
        <v>4784367330</v>
      </c>
      <c r="P32" s="18">
        <f>C32-O32</f>
        <v>21853366260</v>
      </c>
      <c r="Q32" s="36">
        <f>O32/E32</f>
        <v>0.18000000003386027</v>
      </c>
    </row>
    <row r="33" spans="1:17" ht="24">
      <c r="A33" s="12" t="s">
        <v>72</v>
      </c>
      <c r="B33" s="20" t="s">
        <v>32</v>
      </c>
      <c r="C33" s="1">
        <v>33148913822</v>
      </c>
      <c r="D33" s="1">
        <v>70819550</v>
      </c>
      <c r="E33" s="1">
        <f t="shared" si="6"/>
        <v>33078094272</v>
      </c>
      <c r="F33" s="9">
        <f t="shared" si="7"/>
        <v>29770284844.8</v>
      </c>
      <c r="G33" s="10">
        <f>1984685656</f>
        <v>1984685656</v>
      </c>
      <c r="H33" s="10">
        <f t="shared" si="0"/>
        <v>39693713.12</v>
      </c>
      <c r="I33" s="11">
        <f t="shared" si="1"/>
        <v>1944991942.88</v>
      </c>
      <c r="J33" s="11">
        <f t="shared" si="2"/>
        <v>1944991942.88</v>
      </c>
      <c r="K33" s="11"/>
      <c r="L33" s="11">
        <v>3969371312</v>
      </c>
      <c r="M33" s="11">
        <f t="shared" si="3"/>
        <v>79387426.24</v>
      </c>
      <c r="N33" s="11">
        <f t="shared" si="4"/>
        <v>3889983885.76</v>
      </c>
      <c r="O33" s="11">
        <f t="shared" si="5"/>
        <v>5954056968</v>
      </c>
      <c r="P33" s="18">
        <f>C33-O33</f>
        <v>27194856854</v>
      </c>
      <c r="Q33" s="36">
        <f>O33/E33</f>
        <v>0.17999999997097776</v>
      </c>
    </row>
    <row r="34" spans="1:17" ht="24">
      <c r="A34" s="12" t="s">
        <v>73</v>
      </c>
      <c r="B34" s="21" t="s">
        <v>33</v>
      </c>
      <c r="C34" s="22">
        <v>49212259585</v>
      </c>
      <c r="D34" s="22">
        <v>130347301</v>
      </c>
      <c r="E34" s="1">
        <f t="shared" si="6"/>
        <v>49081912284</v>
      </c>
      <c r="F34" s="9">
        <f t="shared" si="7"/>
        <v>44173721055.6</v>
      </c>
      <c r="G34" s="10">
        <f>2944914737</f>
        <v>2944914737</v>
      </c>
      <c r="H34" s="10">
        <f t="shared" si="0"/>
        <v>58898294.74</v>
      </c>
      <c r="I34" s="17">
        <f t="shared" si="1"/>
        <v>2886016442.26</v>
      </c>
      <c r="J34" s="11">
        <f t="shared" si="2"/>
        <v>2886016442.26</v>
      </c>
      <c r="K34" s="11"/>
      <c r="L34" s="11">
        <v>5889829474</v>
      </c>
      <c r="M34" s="11">
        <f t="shared" si="3"/>
        <v>117796589.48</v>
      </c>
      <c r="N34" s="11">
        <f t="shared" si="4"/>
        <v>5772032884.52</v>
      </c>
      <c r="O34" s="11">
        <f t="shared" si="5"/>
        <v>8834744211</v>
      </c>
      <c r="P34" s="18">
        <f>C34-O34</f>
        <v>40377515374</v>
      </c>
      <c r="Q34" s="36">
        <f>O34/E34</f>
        <v>0.17999999999755512</v>
      </c>
    </row>
    <row r="35" spans="1:17" ht="36">
      <c r="A35" s="13" t="s">
        <v>74</v>
      </c>
      <c r="B35" s="21" t="s">
        <v>43</v>
      </c>
      <c r="C35" s="22">
        <v>21405536196</v>
      </c>
      <c r="D35" s="22">
        <v>66764792</v>
      </c>
      <c r="E35" s="1">
        <f t="shared" si="6"/>
        <v>21338771404</v>
      </c>
      <c r="F35" s="9">
        <f t="shared" si="7"/>
        <v>19204894263.600002</v>
      </c>
      <c r="G35" s="10">
        <f>1280326284</f>
        <v>1280326284</v>
      </c>
      <c r="H35" s="25">
        <f t="shared" si="0"/>
        <v>25606525.68</v>
      </c>
      <c r="I35" s="17">
        <f t="shared" si="1"/>
        <v>1254719758.32</v>
      </c>
      <c r="J35" s="23">
        <f t="shared" si="2"/>
        <v>1254719758.32</v>
      </c>
      <c r="K35" s="23"/>
      <c r="L35" s="23">
        <v>2560652568</v>
      </c>
      <c r="M35" s="11">
        <f t="shared" si="3"/>
        <v>51213051.36</v>
      </c>
      <c r="N35" s="11">
        <f t="shared" si="4"/>
        <v>2509439516.64</v>
      </c>
      <c r="O35" s="11">
        <f t="shared" si="5"/>
        <v>3840978852</v>
      </c>
      <c r="P35" s="18">
        <f>C35-O35</f>
        <v>17564557344</v>
      </c>
      <c r="Q35" s="36">
        <f>O35/E35</f>
        <v>0.1799999999662586</v>
      </c>
    </row>
    <row r="36" spans="1:17" ht="24">
      <c r="A36" s="30" t="s">
        <v>77</v>
      </c>
      <c r="B36" s="31" t="s">
        <v>110</v>
      </c>
      <c r="C36" s="1">
        <v>21965303</v>
      </c>
      <c r="D36" s="1"/>
      <c r="E36" s="1">
        <f t="shared" si="6"/>
        <v>21965303</v>
      </c>
      <c r="F36" s="9">
        <f t="shared" si="7"/>
        <v>19768772.7</v>
      </c>
      <c r="G36" s="10">
        <v>1317918</v>
      </c>
      <c r="H36" s="25">
        <f t="shared" si="0"/>
        <v>26358.36</v>
      </c>
      <c r="I36" s="23"/>
      <c r="J36" s="23">
        <f t="shared" si="2"/>
        <v>1291559.64</v>
      </c>
      <c r="K36" s="23"/>
      <c r="L36" s="23">
        <v>2635836</v>
      </c>
      <c r="M36" s="11">
        <f t="shared" si="3"/>
        <v>52716.72</v>
      </c>
      <c r="N36" s="11">
        <f t="shared" si="4"/>
        <v>2583119.28</v>
      </c>
      <c r="O36" s="11">
        <f t="shared" si="5"/>
        <v>3953754</v>
      </c>
      <c r="P36" s="18">
        <f>C36-O36</f>
        <v>18011549</v>
      </c>
      <c r="Q36" s="36">
        <f>O36/E36</f>
        <v>0.17999997541577278</v>
      </c>
    </row>
    <row r="37" spans="1:17" ht="24">
      <c r="A37" s="30" t="s">
        <v>78</v>
      </c>
      <c r="B37" s="20" t="s">
        <v>111</v>
      </c>
      <c r="C37" s="1">
        <v>269113982</v>
      </c>
      <c r="D37" s="1"/>
      <c r="E37" s="1">
        <f t="shared" si="6"/>
        <v>269113982</v>
      </c>
      <c r="F37" s="9">
        <f t="shared" si="7"/>
        <v>242202583.8</v>
      </c>
      <c r="G37" s="10">
        <v>16146839</v>
      </c>
      <c r="H37" s="25">
        <f t="shared" si="0"/>
        <v>322936.78</v>
      </c>
      <c r="I37" s="23"/>
      <c r="J37" s="23">
        <f t="shared" si="2"/>
        <v>15823902.22</v>
      </c>
      <c r="K37" s="23"/>
      <c r="L37" s="23">
        <v>32293678</v>
      </c>
      <c r="M37" s="11">
        <f t="shared" si="3"/>
        <v>645873.56</v>
      </c>
      <c r="N37" s="11">
        <f t="shared" si="4"/>
        <v>31647804.44</v>
      </c>
      <c r="O37" s="11">
        <f t="shared" si="5"/>
        <v>48440517</v>
      </c>
      <c r="P37" s="18">
        <f>C37-O37</f>
        <v>220673465</v>
      </c>
      <c r="Q37" s="36">
        <f>O37/E37</f>
        <v>0.18000000089181542</v>
      </c>
    </row>
    <row r="38" spans="1:17" ht="12">
      <c r="A38" s="30" t="s">
        <v>79</v>
      </c>
      <c r="B38" s="20" t="s">
        <v>112</v>
      </c>
      <c r="C38" s="1">
        <v>4842824217</v>
      </c>
      <c r="D38" s="1"/>
      <c r="E38" s="1">
        <f t="shared" si="6"/>
        <v>4842824217</v>
      </c>
      <c r="F38" s="9">
        <f t="shared" si="7"/>
        <v>4358541795.3</v>
      </c>
      <c r="G38" s="10">
        <v>290569453</v>
      </c>
      <c r="H38" s="25">
        <f t="shared" si="0"/>
        <v>5811389.0600000005</v>
      </c>
      <c r="I38" s="23"/>
      <c r="J38" s="23">
        <f t="shared" si="2"/>
        <v>284758063.94</v>
      </c>
      <c r="K38" s="23"/>
      <c r="L38" s="23">
        <v>581138906</v>
      </c>
      <c r="M38" s="11">
        <f t="shared" si="3"/>
        <v>11622778.120000001</v>
      </c>
      <c r="N38" s="11">
        <f t="shared" si="4"/>
        <v>569516127.88</v>
      </c>
      <c r="O38" s="11">
        <f t="shared" si="5"/>
        <v>871708359</v>
      </c>
      <c r="P38" s="18">
        <f>C38-O38</f>
        <v>3971115858</v>
      </c>
      <c r="Q38" s="36">
        <f>O38/E38</f>
        <v>0.17999999998761054</v>
      </c>
    </row>
    <row r="39" spans="1:17" ht="12">
      <c r="A39" s="30" t="s">
        <v>80</v>
      </c>
      <c r="B39" s="20" t="s">
        <v>113</v>
      </c>
      <c r="C39" s="1">
        <v>1090500611</v>
      </c>
      <c r="D39" s="1"/>
      <c r="E39" s="1">
        <f t="shared" si="6"/>
        <v>1090500611</v>
      </c>
      <c r="F39" s="9">
        <f t="shared" si="7"/>
        <v>981450549.9</v>
      </c>
      <c r="G39" s="10">
        <v>65430037</v>
      </c>
      <c r="H39" s="25">
        <f t="shared" si="0"/>
        <v>1308600.74</v>
      </c>
      <c r="I39" s="23"/>
      <c r="J39" s="23">
        <f t="shared" si="2"/>
        <v>64121436.26</v>
      </c>
      <c r="K39" s="23"/>
      <c r="L39" s="23">
        <v>130860074</v>
      </c>
      <c r="M39" s="11">
        <f t="shared" si="3"/>
        <v>2617201.48</v>
      </c>
      <c r="N39" s="11">
        <f t="shared" si="4"/>
        <v>128242872.52</v>
      </c>
      <c r="O39" s="11">
        <f t="shared" si="5"/>
        <v>196290111</v>
      </c>
      <c r="P39" s="18">
        <f>C39-O39</f>
        <v>894210500</v>
      </c>
      <c r="Q39" s="36">
        <f>O39/E39</f>
        <v>0.18000000093535024</v>
      </c>
    </row>
    <row r="40" spans="1:17" ht="12">
      <c r="A40" s="30" t="s">
        <v>81</v>
      </c>
      <c r="B40" s="20" t="s">
        <v>10</v>
      </c>
      <c r="C40" s="1">
        <v>1340835601</v>
      </c>
      <c r="D40" s="1"/>
      <c r="E40" s="1">
        <f t="shared" si="6"/>
        <v>1340835601</v>
      </c>
      <c r="F40" s="9">
        <f t="shared" si="7"/>
        <v>1206752040.9</v>
      </c>
      <c r="G40" s="10">
        <v>80450136</v>
      </c>
      <c r="H40" s="25">
        <f t="shared" si="0"/>
        <v>1609002.72</v>
      </c>
      <c r="I40" s="23"/>
      <c r="J40" s="23">
        <f t="shared" si="2"/>
        <v>78841133.28</v>
      </c>
      <c r="K40" s="23"/>
      <c r="L40" s="23">
        <v>160900272</v>
      </c>
      <c r="M40" s="11">
        <f t="shared" si="3"/>
        <v>3218005.44</v>
      </c>
      <c r="N40" s="11">
        <f t="shared" si="4"/>
        <v>157682266.56</v>
      </c>
      <c r="O40" s="11">
        <f t="shared" si="5"/>
        <v>241350408</v>
      </c>
      <c r="P40" s="18">
        <f>C40-O40</f>
        <v>1099485193</v>
      </c>
      <c r="Q40" s="36">
        <f>O40/E40</f>
        <v>0.17999999986575535</v>
      </c>
    </row>
    <row r="41" spans="1:17" ht="12">
      <c r="A41" s="30" t="s">
        <v>82</v>
      </c>
      <c r="B41" s="20" t="s">
        <v>5</v>
      </c>
      <c r="C41" s="1">
        <v>1091160759</v>
      </c>
      <c r="D41" s="1"/>
      <c r="E41" s="1">
        <f t="shared" si="6"/>
        <v>1091160759</v>
      </c>
      <c r="F41" s="9">
        <f t="shared" si="7"/>
        <v>982044683.1</v>
      </c>
      <c r="G41" s="10">
        <v>65469646</v>
      </c>
      <c r="H41" s="25">
        <f t="shared" si="0"/>
        <v>1309392.92</v>
      </c>
      <c r="I41" s="23"/>
      <c r="J41" s="23">
        <f t="shared" si="2"/>
        <v>64160253.08</v>
      </c>
      <c r="K41" s="23"/>
      <c r="L41" s="23">
        <v>130939292</v>
      </c>
      <c r="M41" s="11">
        <f t="shared" si="3"/>
        <v>2618785.84</v>
      </c>
      <c r="N41" s="11">
        <f t="shared" si="4"/>
        <v>128320506.16</v>
      </c>
      <c r="O41" s="11">
        <f t="shared" si="5"/>
        <v>196408938</v>
      </c>
      <c r="P41" s="18">
        <f>C41-O41</f>
        <v>894751821</v>
      </c>
      <c r="Q41" s="36">
        <f>O41/E41</f>
        <v>0.18000000126470825</v>
      </c>
    </row>
    <row r="42" spans="1:17" ht="12">
      <c r="A42" s="30" t="s">
        <v>83</v>
      </c>
      <c r="B42" s="20" t="s">
        <v>20</v>
      </c>
      <c r="C42" s="1">
        <v>148373079</v>
      </c>
      <c r="D42" s="1"/>
      <c r="E42" s="1">
        <f t="shared" si="6"/>
        <v>148373079</v>
      </c>
      <c r="F42" s="9">
        <f t="shared" si="7"/>
        <v>133535771.10000001</v>
      </c>
      <c r="G42" s="10">
        <v>8902385</v>
      </c>
      <c r="H42" s="25">
        <f t="shared" si="0"/>
        <v>178047.7</v>
      </c>
      <c r="I42" s="23"/>
      <c r="J42" s="23">
        <f t="shared" si="2"/>
        <v>8724337.3</v>
      </c>
      <c r="K42" s="23"/>
      <c r="L42" s="23">
        <v>17804770</v>
      </c>
      <c r="M42" s="11">
        <f t="shared" si="3"/>
        <v>356095.4</v>
      </c>
      <c r="N42" s="11">
        <f t="shared" si="4"/>
        <v>17448674.6</v>
      </c>
      <c r="O42" s="11">
        <f t="shared" si="5"/>
        <v>26707155</v>
      </c>
      <c r="P42" s="18">
        <f>C42-O42</f>
        <v>121665924</v>
      </c>
      <c r="Q42" s="36">
        <f>O42/E42</f>
        <v>0.18000000525701837</v>
      </c>
    </row>
    <row r="43" spans="1:17" ht="12">
      <c r="A43" s="30" t="s">
        <v>84</v>
      </c>
      <c r="B43" s="20" t="s">
        <v>7</v>
      </c>
      <c r="C43" s="1">
        <v>352757176</v>
      </c>
      <c r="D43" s="1"/>
      <c r="E43" s="1">
        <f t="shared" si="6"/>
        <v>352757176</v>
      </c>
      <c r="F43" s="9">
        <f t="shared" si="7"/>
        <v>317481458.40000004</v>
      </c>
      <c r="G43" s="10">
        <v>21165431</v>
      </c>
      <c r="H43" s="25">
        <f t="shared" si="0"/>
        <v>423308.62</v>
      </c>
      <c r="I43" s="23"/>
      <c r="J43" s="23">
        <f t="shared" si="2"/>
        <v>20742122.38</v>
      </c>
      <c r="K43" s="23"/>
      <c r="L43" s="23">
        <v>42330862</v>
      </c>
      <c r="M43" s="11">
        <f t="shared" si="3"/>
        <v>846617.24</v>
      </c>
      <c r="N43" s="11">
        <f t="shared" si="4"/>
        <v>41484244.76</v>
      </c>
      <c r="O43" s="11">
        <f t="shared" si="5"/>
        <v>63496293</v>
      </c>
      <c r="P43" s="18">
        <f>C43-O43</f>
        <v>289260883</v>
      </c>
      <c r="Q43" s="36">
        <f>O43/E43</f>
        <v>0.1800000037419508</v>
      </c>
    </row>
    <row r="44" spans="1:17" ht="12">
      <c r="A44" s="30" t="s">
        <v>85</v>
      </c>
      <c r="B44" s="20" t="s">
        <v>19</v>
      </c>
      <c r="C44" s="1">
        <v>262385618</v>
      </c>
      <c r="D44" s="1"/>
      <c r="E44" s="1">
        <f t="shared" si="6"/>
        <v>262385618</v>
      </c>
      <c r="F44" s="9">
        <f t="shared" si="7"/>
        <v>236147056.20000002</v>
      </c>
      <c r="G44" s="10">
        <v>15743137</v>
      </c>
      <c r="H44" s="25">
        <f t="shared" si="0"/>
        <v>314862.74</v>
      </c>
      <c r="I44" s="23"/>
      <c r="J44" s="23">
        <f t="shared" si="2"/>
        <v>15428274.26</v>
      </c>
      <c r="K44" s="23"/>
      <c r="L44" s="23">
        <v>31486274</v>
      </c>
      <c r="M44" s="11">
        <f t="shared" si="3"/>
        <v>629725.48</v>
      </c>
      <c r="N44" s="11">
        <f t="shared" si="4"/>
        <v>30856548.52</v>
      </c>
      <c r="O44" s="11">
        <f t="shared" si="5"/>
        <v>47229411</v>
      </c>
      <c r="P44" s="18">
        <f>C44-O44</f>
        <v>215156207</v>
      </c>
      <c r="Q44" s="36">
        <f>O44/E44</f>
        <v>0.17999999908531572</v>
      </c>
    </row>
    <row r="45" spans="1:17" ht="12">
      <c r="A45" s="30" t="s">
        <v>86</v>
      </c>
      <c r="B45" s="20" t="s">
        <v>6</v>
      </c>
      <c r="C45" s="1">
        <v>476851596</v>
      </c>
      <c r="D45" s="1"/>
      <c r="E45" s="1">
        <f t="shared" si="6"/>
        <v>476851596</v>
      </c>
      <c r="F45" s="9">
        <f t="shared" si="7"/>
        <v>429166436.40000004</v>
      </c>
      <c r="G45" s="10">
        <v>28611096</v>
      </c>
      <c r="H45" s="25">
        <f t="shared" si="0"/>
        <v>572221.92</v>
      </c>
      <c r="I45" s="23"/>
      <c r="J45" s="23">
        <f t="shared" si="2"/>
        <v>28038874.08</v>
      </c>
      <c r="K45" s="23"/>
      <c r="L45" s="23">
        <v>57222192</v>
      </c>
      <c r="M45" s="11">
        <f t="shared" si="3"/>
        <v>1144443.84</v>
      </c>
      <c r="N45" s="11">
        <f t="shared" si="4"/>
        <v>56077748.16</v>
      </c>
      <c r="O45" s="11">
        <f t="shared" si="5"/>
        <v>85833288</v>
      </c>
      <c r="P45" s="18">
        <f>C45-O45</f>
        <v>391018308</v>
      </c>
      <c r="Q45" s="36">
        <f>O45/E45</f>
        <v>0.18000000150990372</v>
      </c>
    </row>
    <row r="46" spans="1:17" ht="12">
      <c r="A46" s="30" t="s">
        <v>87</v>
      </c>
      <c r="B46" s="20" t="s">
        <v>11</v>
      </c>
      <c r="C46" s="1">
        <v>1006862679</v>
      </c>
      <c r="D46" s="1"/>
      <c r="E46" s="1">
        <f t="shared" si="6"/>
        <v>1006862679</v>
      </c>
      <c r="F46" s="9">
        <f t="shared" si="7"/>
        <v>906176411.1</v>
      </c>
      <c r="G46" s="10">
        <v>60411761</v>
      </c>
      <c r="H46" s="25">
        <f t="shared" si="0"/>
        <v>1208235.22</v>
      </c>
      <c r="I46" s="23"/>
      <c r="J46" s="23">
        <f t="shared" si="2"/>
        <v>59203525.78</v>
      </c>
      <c r="K46" s="23"/>
      <c r="L46" s="23">
        <v>120823522</v>
      </c>
      <c r="M46" s="11">
        <f t="shared" si="3"/>
        <v>2416470.44</v>
      </c>
      <c r="N46" s="11">
        <f t="shared" si="4"/>
        <v>118407051.56</v>
      </c>
      <c r="O46" s="11">
        <f t="shared" si="5"/>
        <v>181235283</v>
      </c>
      <c r="P46" s="18">
        <f>C46-O46</f>
        <v>825627396</v>
      </c>
      <c r="Q46" s="36">
        <f>O46/E46</f>
        <v>0.1800000007746836</v>
      </c>
    </row>
    <row r="47" spans="1:17" ht="12">
      <c r="A47" s="30" t="s">
        <v>88</v>
      </c>
      <c r="B47" s="20" t="s">
        <v>21</v>
      </c>
      <c r="C47" s="1">
        <v>460130895</v>
      </c>
      <c r="D47" s="1"/>
      <c r="E47" s="1">
        <f t="shared" si="6"/>
        <v>460130895</v>
      </c>
      <c r="F47" s="9">
        <f t="shared" si="7"/>
        <v>414117805.5</v>
      </c>
      <c r="G47" s="10">
        <f aca="true" t="shared" si="8" ref="G47:G68">F47/15</f>
        <v>27607853.7</v>
      </c>
      <c r="H47" s="25">
        <f t="shared" si="0"/>
        <v>552157.074</v>
      </c>
      <c r="I47" s="23"/>
      <c r="J47" s="23">
        <f t="shared" si="2"/>
        <v>27055696.626</v>
      </c>
      <c r="K47" s="23"/>
      <c r="L47" s="23">
        <v>55215708</v>
      </c>
      <c r="M47" s="11">
        <f t="shared" si="3"/>
        <v>1104314.16</v>
      </c>
      <c r="N47" s="11">
        <f t="shared" si="4"/>
        <v>54111393.84</v>
      </c>
      <c r="O47" s="11">
        <f t="shared" si="5"/>
        <v>82823561.7</v>
      </c>
      <c r="P47" s="18">
        <f>C47-O47</f>
        <v>377307333.3</v>
      </c>
      <c r="Q47" s="36">
        <f>O47/E47</f>
        <v>0.18000000130397678</v>
      </c>
    </row>
    <row r="48" spans="1:17" ht="12">
      <c r="A48" s="30" t="s">
        <v>89</v>
      </c>
      <c r="B48" s="20" t="s">
        <v>18</v>
      </c>
      <c r="C48" s="1">
        <v>261098333</v>
      </c>
      <c r="D48" s="1"/>
      <c r="E48" s="1">
        <f t="shared" si="6"/>
        <v>261098333</v>
      </c>
      <c r="F48" s="9">
        <f t="shared" si="7"/>
        <v>234988499.70000002</v>
      </c>
      <c r="G48" s="10">
        <f t="shared" si="8"/>
        <v>15665899.98</v>
      </c>
      <c r="H48" s="25">
        <f t="shared" si="0"/>
        <v>313317.99960000004</v>
      </c>
      <c r="I48" s="23"/>
      <c r="J48" s="23">
        <f t="shared" si="2"/>
        <v>15352581.9804</v>
      </c>
      <c r="K48" s="23"/>
      <c r="L48" s="23">
        <v>31331800</v>
      </c>
      <c r="M48" s="11">
        <f t="shared" si="3"/>
        <v>626636</v>
      </c>
      <c r="N48" s="11">
        <f t="shared" si="4"/>
        <v>30705164</v>
      </c>
      <c r="O48" s="11">
        <f t="shared" si="5"/>
        <v>46997699.980000004</v>
      </c>
      <c r="P48" s="18">
        <f>C48-O48</f>
        <v>214100633.01999998</v>
      </c>
      <c r="Q48" s="36">
        <f>O48/E48</f>
        <v>0.180000000153199</v>
      </c>
    </row>
    <row r="49" spans="1:17" ht="12">
      <c r="A49" s="30" t="s">
        <v>90</v>
      </c>
      <c r="B49" s="20" t="s">
        <v>12</v>
      </c>
      <c r="C49" s="1">
        <v>1927918170</v>
      </c>
      <c r="D49" s="1"/>
      <c r="E49" s="1">
        <f t="shared" si="6"/>
        <v>1927918170</v>
      </c>
      <c r="F49" s="9">
        <f t="shared" si="7"/>
        <v>1735126353</v>
      </c>
      <c r="G49" s="10">
        <f t="shared" si="8"/>
        <v>115675090.2</v>
      </c>
      <c r="H49" s="25">
        <f t="shared" si="0"/>
        <v>2313501.804</v>
      </c>
      <c r="I49" s="23"/>
      <c r="J49" s="23">
        <f t="shared" si="2"/>
        <v>113361588.396</v>
      </c>
      <c r="K49" s="23"/>
      <c r="L49" s="23">
        <v>231350180</v>
      </c>
      <c r="M49" s="11">
        <f t="shared" si="3"/>
        <v>4627003.600000001</v>
      </c>
      <c r="N49" s="11">
        <f t="shared" si="4"/>
        <v>226723176.4</v>
      </c>
      <c r="O49" s="11">
        <f t="shared" si="5"/>
        <v>347025270.2</v>
      </c>
      <c r="P49" s="18">
        <f>C49-O49</f>
        <v>1580892899.8</v>
      </c>
      <c r="Q49" s="36">
        <f>O49/E49</f>
        <v>0.17999999979252232</v>
      </c>
    </row>
    <row r="50" spans="1:17" ht="12">
      <c r="A50" s="30" t="s">
        <v>91</v>
      </c>
      <c r="B50" s="20" t="s">
        <v>24</v>
      </c>
      <c r="C50" s="1">
        <v>1584161661</v>
      </c>
      <c r="D50" s="1"/>
      <c r="E50" s="1">
        <f t="shared" si="6"/>
        <v>1584161661</v>
      </c>
      <c r="F50" s="9">
        <f t="shared" si="7"/>
        <v>1425745494.9</v>
      </c>
      <c r="G50" s="10">
        <f t="shared" si="8"/>
        <v>95049699.66000001</v>
      </c>
      <c r="H50" s="25">
        <f t="shared" si="0"/>
        <v>1900993.9932000004</v>
      </c>
      <c r="I50" s="23"/>
      <c r="J50" s="23">
        <f t="shared" si="2"/>
        <v>93148705.6668</v>
      </c>
      <c r="K50" s="23"/>
      <c r="L50" s="23">
        <v>190099400</v>
      </c>
      <c r="M50" s="11">
        <f t="shared" si="3"/>
        <v>3801988</v>
      </c>
      <c r="N50" s="11">
        <f t="shared" si="4"/>
        <v>186297412</v>
      </c>
      <c r="O50" s="11">
        <f t="shared" si="5"/>
        <v>285149099.66</v>
      </c>
      <c r="P50" s="18">
        <f>C50-O50</f>
        <v>1299012561.34</v>
      </c>
      <c r="Q50" s="36">
        <f>O50/E50</f>
        <v>0.18000000042924913</v>
      </c>
    </row>
    <row r="51" spans="1:17" ht="12">
      <c r="A51" s="30" t="s">
        <v>92</v>
      </c>
      <c r="B51" s="20" t="s">
        <v>25</v>
      </c>
      <c r="C51" s="1">
        <v>707549657</v>
      </c>
      <c r="D51" s="1"/>
      <c r="E51" s="1">
        <f t="shared" si="6"/>
        <v>707549657</v>
      </c>
      <c r="F51" s="9">
        <f t="shared" si="7"/>
        <v>636794691.3000001</v>
      </c>
      <c r="G51" s="10">
        <f t="shared" si="8"/>
        <v>42452979.42</v>
      </c>
      <c r="H51" s="25">
        <f t="shared" si="0"/>
        <v>849059.5884</v>
      </c>
      <c r="I51" s="23"/>
      <c r="J51" s="23">
        <f t="shared" si="2"/>
        <v>41603919.8316</v>
      </c>
      <c r="K51" s="23"/>
      <c r="L51" s="23">
        <v>84905958</v>
      </c>
      <c r="M51" s="11">
        <f t="shared" si="3"/>
        <v>1698119.1600000001</v>
      </c>
      <c r="N51" s="11">
        <f t="shared" si="4"/>
        <v>83207838.84</v>
      </c>
      <c r="O51" s="11">
        <f t="shared" si="5"/>
        <v>127358937.42</v>
      </c>
      <c r="P51" s="18">
        <f>C51-O51</f>
        <v>580190719.58</v>
      </c>
      <c r="Q51" s="36">
        <f>O51/E51</f>
        <v>0.17999999881280418</v>
      </c>
    </row>
    <row r="52" spans="1:17" ht="12">
      <c r="A52" s="30" t="s">
        <v>93</v>
      </c>
      <c r="B52" s="20" t="s">
        <v>8</v>
      </c>
      <c r="C52" s="1">
        <v>145387802</v>
      </c>
      <c r="D52" s="1"/>
      <c r="E52" s="1">
        <f t="shared" si="6"/>
        <v>145387802</v>
      </c>
      <c r="F52" s="9">
        <f t="shared" si="7"/>
        <v>130849021.8</v>
      </c>
      <c r="G52" s="10">
        <f t="shared" si="8"/>
        <v>8723268.12</v>
      </c>
      <c r="H52" s="25">
        <f t="shared" si="0"/>
        <v>174465.36239999998</v>
      </c>
      <c r="I52" s="23"/>
      <c r="J52" s="23">
        <f t="shared" si="2"/>
        <v>8548802.757599998</v>
      </c>
      <c r="K52" s="23"/>
      <c r="L52" s="23">
        <v>17446536</v>
      </c>
      <c r="M52" s="11">
        <f t="shared" si="3"/>
        <v>348930.72000000003</v>
      </c>
      <c r="N52" s="11">
        <f t="shared" si="4"/>
        <v>17097605.28</v>
      </c>
      <c r="O52" s="11">
        <f t="shared" si="5"/>
        <v>26169804.119999997</v>
      </c>
      <c r="P52" s="18">
        <f>C52-O52</f>
        <v>119217997.88</v>
      </c>
      <c r="Q52" s="36">
        <f>O52/E52</f>
        <v>0.17999999834924252</v>
      </c>
    </row>
    <row r="53" spans="1:17" ht="12">
      <c r="A53" s="30" t="s">
        <v>95</v>
      </c>
      <c r="B53" s="20" t="s">
        <v>13</v>
      </c>
      <c r="C53" s="1">
        <v>837060558</v>
      </c>
      <c r="D53" s="1"/>
      <c r="E53" s="1">
        <f t="shared" si="6"/>
        <v>837060558</v>
      </c>
      <c r="F53" s="9">
        <f t="shared" si="7"/>
        <v>753354502.2</v>
      </c>
      <c r="G53" s="10">
        <f t="shared" si="8"/>
        <v>50223633.480000004</v>
      </c>
      <c r="H53" s="25">
        <f t="shared" si="0"/>
        <v>1004472.6696000001</v>
      </c>
      <c r="I53" s="23"/>
      <c r="J53" s="23">
        <f t="shared" si="2"/>
        <v>49219160.8104</v>
      </c>
      <c r="K53" s="23"/>
      <c r="L53" s="23">
        <v>100447266</v>
      </c>
      <c r="M53" s="11">
        <f t="shared" si="3"/>
        <v>2008945.32</v>
      </c>
      <c r="N53" s="11">
        <f t="shared" si="4"/>
        <v>98438320.68</v>
      </c>
      <c r="O53" s="11">
        <f t="shared" si="5"/>
        <v>150670899.48000002</v>
      </c>
      <c r="P53" s="18">
        <f>C53-O53</f>
        <v>686389658.52</v>
      </c>
      <c r="Q53" s="36">
        <f>O53/E53</f>
        <v>0.1799999988531296</v>
      </c>
    </row>
    <row r="54" spans="1:17" ht="12">
      <c r="A54" s="30" t="s">
        <v>94</v>
      </c>
      <c r="B54" s="20" t="s">
        <v>14</v>
      </c>
      <c r="C54" s="1">
        <v>668562938</v>
      </c>
      <c r="D54" s="1"/>
      <c r="E54" s="1">
        <f t="shared" si="6"/>
        <v>668562938</v>
      </c>
      <c r="F54" s="9">
        <f t="shared" si="7"/>
        <v>601706644.2</v>
      </c>
      <c r="G54" s="10">
        <f t="shared" si="8"/>
        <v>40113776.28</v>
      </c>
      <c r="H54" s="25">
        <f t="shared" si="0"/>
        <v>802275.5256</v>
      </c>
      <c r="I54" s="23"/>
      <c r="J54" s="23">
        <f t="shared" si="2"/>
        <v>39311500.7544</v>
      </c>
      <c r="K54" s="23"/>
      <c r="L54" s="23">
        <v>80227552</v>
      </c>
      <c r="M54" s="11">
        <f t="shared" si="3"/>
        <v>1604551.04</v>
      </c>
      <c r="N54" s="11">
        <f t="shared" si="4"/>
        <v>78623000.96</v>
      </c>
      <c r="O54" s="11">
        <f t="shared" si="5"/>
        <v>120341328.28</v>
      </c>
      <c r="P54" s="18">
        <f>C54-O54</f>
        <v>548221609.72</v>
      </c>
      <c r="Q54" s="36">
        <f>O54/E54</f>
        <v>0.17999999916238252</v>
      </c>
    </row>
    <row r="55" spans="1:17" ht="12">
      <c r="A55" s="30" t="s">
        <v>96</v>
      </c>
      <c r="B55" s="20" t="s">
        <v>15</v>
      </c>
      <c r="C55" s="1">
        <v>3623987495</v>
      </c>
      <c r="D55" s="1"/>
      <c r="E55" s="1">
        <f t="shared" si="6"/>
        <v>3623987495</v>
      </c>
      <c r="F55" s="9">
        <f t="shared" si="7"/>
        <v>3261588745.5</v>
      </c>
      <c r="G55" s="10">
        <f t="shared" si="8"/>
        <v>217439249.7</v>
      </c>
      <c r="H55" s="25">
        <f t="shared" si="0"/>
        <v>4348784.994</v>
      </c>
      <c r="I55" s="23"/>
      <c r="J55" s="23">
        <f t="shared" si="2"/>
        <v>213090464.706</v>
      </c>
      <c r="K55" s="23"/>
      <c r="L55" s="23">
        <v>434878500</v>
      </c>
      <c r="M55" s="11">
        <f t="shared" si="3"/>
        <v>8697570</v>
      </c>
      <c r="N55" s="11">
        <f t="shared" si="4"/>
        <v>426180930</v>
      </c>
      <c r="O55" s="11">
        <f t="shared" si="5"/>
        <v>652317749.7</v>
      </c>
      <c r="P55" s="18">
        <f>C55-O55</f>
        <v>2971669745.3</v>
      </c>
      <c r="Q55" s="36">
        <f>O55/E55</f>
        <v>0.1800000001655635</v>
      </c>
    </row>
    <row r="56" spans="1:17" ht="12">
      <c r="A56" s="30" t="s">
        <v>97</v>
      </c>
      <c r="B56" s="20" t="s">
        <v>16</v>
      </c>
      <c r="C56" s="1">
        <v>281548499</v>
      </c>
      <c r="D56" s="1"/>
      <c r="E56" s="1">
        <f t="shared" si="6"/>
        <v>281548499</v>
      </c>
      <c r="F56" s="9">
        <f t="shared" si="7"/>
        <v>253393649.1</v>
      </c>
      <c r="G56" s="10">
        <f t="shared" si="8"/>
        <v>16892909.94</v>
      </c>
      <c r="H56" s="25">
        <f t="shared" si="0"/>
        <v>337858.1988</v>
      </c>
      <c r="I56" s="23"/>
      <c r="J56" s="23">
        <f t="shared" si="2"/>
        <v>16555051.741200002</v>
      </c>
      <c r="K56" s="23"/>
      <c r="L56" s="23">
        <v>33785820</v>
      </c>
      <c r="M56" s="11">
        <f t="shared" si="3"/>
        <v>675716.4</v>
      </c>
      <c r="N56" s="11">
        <f t="shared" si="4"/>
        <v>33110103.6</v>
      </c>
      <c r="O56" s="11">
        <f t="shared" si="5"/>
        <v>50678729.94</v>
      </c>
      <c r="P56" s="18">
        <f>C56-O56</f>
        <v>230869769.06</v>
      </c>
      <c r="Q56" s="36">
        <f>O56/E56</f>
        <v>0.1800000004262143</v>
      </c>
    </row>
    <row r="57" spans="1:17" ht="24">
      <c r="A57" s="30" t="s">
        <v>98</v>
      </c>
      <c r="B57" s="20" t="s">
        <v>26</v>
      </c>
      <c r="C57" s="1">
        <v>504604157</v>
      </c>
      <c r="D57" s="1"/>
      <c r="E57" s="1">
        <f t="shared" si="6"/>
        <v>504604157</v>
      </c>
      <c r="F57" s="9">
        <f t="shared" si="7"/>
        <v>454143741.3</v>
      </c>
      <c r="G57" s="10">
        <f t="shared" si="8"/>
        <v>30276249.42</v>
      </c>
      <c r="H57" s="25">
        <f t="shared" si="0"/>
        <v>605524.9884</v>
      </c>
      <c r="I57" s="23"/>
      <c r="J57" s="23">
        <f t="shared" si="2"/>
        <v>29670724.4316</v>
      </c>
      <c r="K57" s="23"/>
      <c r="L57" s="23">
        <v>60552498</v>
      </c>
      <c r="M57" s="11">
        <f t="shared" si="3"/>
        <v>1211049.96</v>
      </c>
      <c r="N57" s="11">
        <f t="shared" si="4"/>
        <v>59341448.04</v>
      </c>
      <c r="O57" s="11">
        <f t="shared" si="5"/>
        <v>90828747.42</v>
      </c>
      <c r="P57" s="18">
        <f>C57-O57</f>
        <v>413775409.58</v>
      </c>
      <c r="Q57" s="36">
        <f>O57/E57</f>
        <v>0.17999999833532881</v>
      </c>
    </row>
    <row r="58" spans="1:17" ht="12">
      <c r="A58" s="30" t="s">
        <v>99</v>
      </c>
      <c r="B58" s="20" t="s">
        <v>27</v>
      </c>
      <c r="C58" s="1">
        <v>118891121</v>
      </c>
      <c r="D58" s="1"/>
      <c r="E58" s="1">
        <f t="shared" si="6"/>
        <v>118891121</v>
      </c>
      <c r="F58" s="9">
        <f t="shared" si="7"/>
        <v>107002008.9</v>
      </c>
      <c r="G58" s="10">
        <f t="shared" si="8"/>
        <v>7133467.260000001</v>
      </c>
      <c r="H58" s="25">
        <f t="shared" si="0"/>
        <v>142669.3452</v>
      </c>
      <c r="I58" s="23"/>
      <c r="J58" s="23">
        <f t="shared" si="2"/>
        <v>6990797.9148</v>
      </c>
      <c r="K58" s="23"/>
      <c r="L58" s="23">
        <v>14266934</v>
      </c>
      <c r="M58" s="11">
        <f t="shared" si="3"/>
        <v>285338.68</v>
      </c>
      <c r="N58" s="11">
        <f t="shared" si="4"/>
        <v>13981595.32</v>
      </c>
      <c r="O58" s="11">
        <f t="shared" si="5"/>
        <v>21400401.26</v>
      </c>
      <c r="P58" s="18">
        <f>C58-O58</f>
        <v>97490719.74</v>
      </c>
      <c r="Q58" s="36">
        <f>O58/E58</f>
        <v>0.17999999562625035</v>
      </c>
    </row>
    <row r="59" spans="1:17" ht="12">
      <c r="A59" s="30" t="s">
        <v>100</v>
      </c>
      <c r="B59" s="20" t="s">
        <v>17</v>
      </c>
      <c r="C59" s="1">
        <v>1939130064</v>
      </c>
      <c r="D59" s="1"/>
      <c r="E59" s="1">
        <f t="shared" si="6"/>
        <v>1939130064</v>
      </c>
      <c r="F59" s="9">
        <f t="shared" si="7"/>
        <v>1745217057.6000001</v>
      </c>
      <c r="G59" s="10">
        <f t="shared" si="8"/>
        <v>116347803.84</v>
      </c>
      <c r="H59" s="25">
        <f t="shared" si="0"/>
        <v>2326956.0768</v>
      </c>
      <c r="I59" s="23"/>
      <c r="J59" s="23">
        <f t="shared" si="2"/>
        <v>114020847.7632</v>
      </c>
      <c r="K59" s="23"/>
      <c r="L59" s="23">
        <v>232695608</v>
      </c>
      <c r="M59" s="11">
        <f t="shared" si="3"/>
        <v>4653912.16</v>
      </c>
      <c r="N59" s="11">
        <f t="shared" si="4"/>
        <v>228041695.84</v>
      </c>
      <c r="O59" s="11">
        <f t="shared" si="5"/>
        <v>349043411.84000003</v>
      </c>
      <c r="P59" s="18">
        <f>C59-O59</f>
        <v>1590086652.1599998</v>
      </c>
      <c r="Q59" s="36">
        <f>O59/E59</f>
        <v>0.18000000016502246</v>
      </c>
    </row>
    <row r="60" spans="1:17" ht="12">
      <c r="A60" s="30" t="s">
        <v>101</v>
      </c>
      <c r="B60" s="20" t="s">
        <v>28</v>
      </c>
      <c r="C60" s="1">
        <v>134755271</v>
      </c>
      <c r="D60" s="1"/>
      <c r="E60" s="1">
        <f t="shared" si="6"/>
        <v>134755271</v>
      </c>
      <c r="F60" s="9">
        <f t="shared" si="7"/>
        <v>121279743.9</v>
      </c>
      <c r="G60" s="10">
        <f t="shared" si="8"/>
        <v>8085316.260000001</v>
      </c>
      <c r="H60" s="25">
        <f t="shared" si="0"/>
        <v>161706.32520000002</v>
      </c>
      <c r="I60" s="23"/>
      <c r="J60" s="23">
        <f t="shared" si="2"/>
        <v>7923609.934800001</v>
      </c>
      <c r="K60" s="23"/>
      <c r="L60" s="23">
        <v>16170632</v>
      </c>
      <c r="M60" s="11">
        <f t="shared" si="3"/>
        <v>323412.64</v>
      </c>
      <c r="N60" s="11">
        <f t="shared" si="4"/>
        <v>15847219.36</v>
      </c>
      <c r="O60" s="11">
        <f t="shared" si="5"/>
        <v>24255948.26</v>
      </c>
      <c r="P60" s="18">
        <f>C60-O60</f>
        <v>110499322.74</v>
      </c>
      <c r="Q60" s="36">
        <f>O60/E60</f>
        <v>0.1799999961411528</v>
      </c>
    </row>
    <row r="61" spans="1:17" ht="12">
      <c r="A61" s="30" t="s">
        <v>102</v>
      </c>
      <c r="B61" s="20" t="s">
        <v>29</v>
      </c>
      <c r="C61" s="1">
        <v>4096161127</v>
      </c>
      <c r="D61" s="1"/>
      <c r="E61" s="1">
        <f t="shared" si="6"/>
        <v>4096161127</v>
      </c>
      <c r="F61" s="9">
        <f t="shared" si="7"/>
        <v>3686545014.3</v>
      </c>
      <c r="G61" s="10">
        <f t="shared" si="8"/>
        <v>245769667.62</v>
      </c>
      <c r="H61" s="25">
        <f t="shared" si="0"/>
        <v>4915393.3524</v>
      </c>
      <c r="I61" s="23"/>
      <c r="J61" s="23">
        <f t="shared" si="2"/>
        <v>240854274.2676</v>
      </c>
      <c r="K61" s="23"/>
      <c r="L61" s="23">
        <v>491539336</v>
      </c>
      <c r="M61" s="11">
        <f t="shared" si="3"/>
        <v>9830786.72</v>
      </c>
      <c r="N61" s="11">
        <f t="shared" si="4"/>
        <v>481708549.28</v>
      </c>
      <c r="O61" s="11">
        <f t="shared" si="5"/>
        <v>737309003.62</v>
      </c>
      <c r="P61" s="18">
        <f>C61-O61</f>
        <v>3358852123.38</v>
      </c>
      <c r="Q61" s="36">
        <f>O61/E61</f>
        <v>0.18000000018553958</v>
      </c>
    </row>
    <row r="62" spans="1:17" ht="12">
      <c r="A62" s="30" t="s">
        <v>103</v>
      </c>
      <c r="B62" s="20" t="s">
        <v>30</v>
      </c>
      <c r="C62" s="1">
        <v>1037953232</v>
      </c>
      <c r="D62" s="1"/>
      <c r="E62" s="1">
        <f t="shared" si="6"/>
        <v>1037953232</v>
      </c>
      <c r="F62" s="9">
        <f t="shared" si="7"/>
        <v>934157908.8000001</v>
      </c>
      <c r="G62" s="10">
        <f t="shared" si="8"/>
        <v>62277193.92</v>
      </c>
      <c r="H62" s="25">
        <f t="shared" si="0"/>
        <v>1245543.8784</v>
      </c>
      <c r="I62" s="23"/>
      <c r="J62" s="23">
        <f t="shared" si="2"/>
        <v>61031650.041600004</v>
      </c>
      <c r="K62" s="23"/>
      <c r="L62" s="23">
        <v>124554388</v>
      </c>
      <c r="M62" s="11">
        <f t="shared" si="3"/>
        <v>2491087.7600000002</v>
      </c>
      <c r="N62" s="11">
        <f t="shared" si="4"/>
        <v>122063300.24</v>
      </c>
      <c r="O62" s="11">
        <f t="shared" si="5"/>
        <v>186831581.92000002</v>
      </c>
      <c r="P62" s="18">
        <f>C62-O62</f>
        <v>851121650.0799999</v>
      </c>
      <c r="Q62" s="36">
        <f>O62/E62</f>
        <v>0.18000000015414955</v>
      </c>
    </row>
    <row r="63" spans="1:17" ht="12">
      <c r="A63" s="30" t="s">
        <v>104</v>
      </c>
      <c r="B63" s="20" t="s">
        <v>4</v>
      </c>
      <c r="C63" s="1">
        <v>1930828297</v>
      </c>
      <c r="D63" s="1"/>
      <c r="E63" s="1">
        <f t="shared" si="6"/>
        <v>1930828297</v>
      </c>
      <c r="F63" s="9">
        <f t="shared" si="7"/>
        <v>1737745467.3</v>
      </c>
      <c r="G63" s="10">
        <f t="shared" si="8"/>
        <v>115849697.82</v>
      </c>
      <c r="H63" s="25">
        <f t="shared" si="0"/>
        <v>2316993.9564</v>
      </c>
      <c r="I63" s="23"/>
      <c r="J63" s="23">
        <f t="shared" si="2"/>
        <v>113532703.86359999</v>
      </c>
      <c r="K63" s="23"/>
      <c r="L63" s="23">
        <v>231699396</v>
      </c>
      <c r="M63" s="11">
        <f t="shared" si="3"/>
        <v>4633987.92</v>
      </c>
      <c r="N63" s="11">
        <f t="shared" si="4"/>
        <v>227065408.08</v>
      </c>
      <c r="O63" s="11">
        <f t="shared" si="5"/>
        <v>347549093.82</v>
      </c>
      <c r="P63" s="18">
        <f>C63-O63</f>
        <v>1583279203.18</v>
      </c>
      <c r="Q63" s="36">
        <f>O63/E63</f>
        <v>0.1800000001864485</v>
      </c>
    </row>
    <row r="64" spans="1:17" ht="12">
      <c r="A64" s="30" t="s">
        <v>105</v>
      </c>
      <c r="B64" s="20" t="s">
        <v>23</v>
      </c>
      <c r="C64" s="1">
        <v>414517718</v>
      </c>
      <c r="D64" s="1"/>
      <c r="E64" s="1">
        <f t="shared" si="6"/>
        <v>414517718</v>
      </c>
      <c r="F64" s="9">
        <f t="shared" si="7"/>
        <v>373065946.2</v>
      </c>
      <c r="G64" s="10">
        <f t="shared" si="8"/>
        <v>24871063.08</v>
      </c>
      <c r="H64" s="25">
        <f t="shared" si="0"/>
        <v>497421.26159999997</v>
      </c>
      <c r="I64" s="23"/>
      <c r="J64" s="23">
        <f t="shared" si="2"/>
        <v>24373641.8184</v>
      </c>
      <c r="K64" s="23"/>
      <c r="L64" s="23">
        <v>49742126</v>
      </c>
      <c r="M64" s="11">
        <f t="shared" si="3"/>
        <v>994842.52</v>
      </c>
      <c r="N64" s="11">
        <f t="shared" si="4"/>
        <v>48747283.48</v>
      </c>
      <c r="O64" s="11">
        <f t="shared" si="5"/>
        <v>74613189.08</v>
      </c>
      <c r="P64" s="18">
        <f>C64-O64</f>
        <v>339904528.92</v>
      </c>
      <c r="Q64" s="36">
        <f>O64/E64</f>
        <v>0.17999999961400925</v>
      </c>
    </row>
    <row r="65" spans="1:17" ht="24">
      <c r="A65" s="30" t="s">
        <v>106</v>
      </c>
      <c r="B65" s="20" t="s">
        <v>31</v>
      </c>
      <c r="C65" s="1">
        <v>625010875</v>
      </c>
      <c r="D65" s="1"/>
      <c r="E65" s="1">
        <f t="shared" si="6"/>
        <v>625010875</v>
      </c>
      <c r="F65" s="9">
        <f t="shared" si="7"/>
        <v>562509787.5</v>
      </c>
      <c r="G65" s="10">
        <f t="shared" si="8"/>
        <v>37500652.5</v>
      </c>
      <c r="H65" s="25">
        <f t="shared" si="0"/>
        <v>750013.05</v>
      </c>
      <c r="I65" s="23"/>
      <c r="J65" s="23">
        <f t="shared" si="2"/>
        <v>36750639.45</v>
      </c>
      <c r="K65" s="23"/>
      <c r="L65" s="23">
        <v>75001306</v>
      </c>
      <c r="M65" s="11">
        <f t="shared" si="3"/>
        <v>1500026.12</v>
      </c>
      <c r="N65" s="11">
        <f t="shared" si="4"/>
        <v>73501279.88</v>
      </c>
      <c r="O65" s="11">
        <f t="shared" si="5"/>
        <v>112501958.5</v>
      </c>
      <c r="P65" s="18">
        <f>C65-O65</f>
        <v>512508916.5</v>
      </c>
      <c r="Q65" s="36">
        <f>O65/E65</f>
        <v>0.18000000159997215</v>
      </c>
    </row>
    <row r="66" spans="1:17" ht="24">
      <c r="A66" s="30" t="s">
        <v>107</v>
      </c>
      <c r="B66" s="20" t="s">
        <v>32</v>
      </c>
      <c r="C66" s="1">
        <v>817774878</v>
      </c>
      <c r="D66" s="1"/>
      <c r="E66" s="1">
        <f t="shared" si="6"/>
        <v>817774878</v>
      </c>
      <c r="F66" s="9">
        <f t="shared" si="7"/>
        <v>735997390.2</v>
      </c>
      <c r="G66" s="10">
        <f t="shared" si="8"/>
        <v>49066492.68</v>
      </c>
      <c r="H66" s="25">
        <f t="shared" si="0"/>
        <v>981329.8536</v>
      </c>
      <c r="I66" s="23"/>
      <c r="J66" s="23">
        <f t="shared" si="2"/>
        <v>48085162.8264</v>
      </c>
      <c r="K66" s="23"/>
      <c r="L66" s="23">
        <v>98132986</v>
      </c>
      <c r="M66" s="11">
        <f t="shared" si="3"/>
        <v>1962659.72</v>
      </c>
      <c r="N66" s="11">
        <f t="shared" si="4"/>
        <v>96170326.28</v>
      </c>
      <c r="O66" s="11">
        <f t="shared" si="5"/>
        <v>147199478.68</v>
      </c>
      <c r="P66" s="18">
        <f>C66-O66</f>
        <v>670575399.3199999</v>
      </c>
      <c r="Q66" s="36">
        <f>O66/E66</f>
        <v>0.18000000078261147</v>
      </c>
    </row>
    <row r="67" spans="1:17" ht="24">
      <c r="A67" s="30" t="s">
        <v>108</v>
      </c>
      <c r="B67" s="21" t="s">
        <v>33</v>
      </c>
      <c r="C67" s="1">
        <v>1189575593</v>
      </c>
      <c r="D67" s="1"/>
      <c r="E67" s="1">
        <f t="shared" si="6"/>
        <v>1189575593</v>
      </c>
      <c r="F67" s="9">
        <f t="shared" si="7"/>
        <v>1070618033.7</v>
      </c>
      <c r="G67" s="10">
        <f t="shared" si="8"/>
        <v>71374535.58</v>
      </c>
      <c r="H67" s="25">
        <f t="shared" si="0"/>
        <v>1427490.7116</v>
      </c>
      <c r="I67" s="23"/>
      <c r="J67" s="23">
        <f t="shared" si="2"/>
        <v>69947044.8684</v>
      </c>
      <c r="K67" s="23"/>
      <c r="L67" s="23">
        <v>142749072</v>
      </c>
      <c r="M67" s="11">
        <f t="shared" si="3"/>
        <v>2854981.44</v>
      </c>
      <c r="N67" s="11">
        <f t="shared" si="4"/>
        <v>139894090.56</v>
      </c>
      <c r="O67" s="11">
        <f t="shared" si="5"/>
        <v>214123607.57999998</v>
      </c>
      <c r="P67" s="18">
        <f>C67-O67</f>
        <v>975451985.4200001</v>
      </c>
      <c r="Q67" s="36">
        <f>O67/E67</f>
        <v>0.18000000070613417</v>
      </c>
    </row>
    <row r="68" spans="1:17" ht="36">
      <c r="A68" s="30" t="s">
        <v>109</v>
      </c>
      <c r="B68" s="21" t="s">
        <v>43</v>
      </c>
      <c r="C68" s="1">
        <v>510519927</v>
      </c>
      <c r="D68" s="1"/>
      <c r="E68" s="1">
        <f t="shared" si="6"/>
        <v>510519927</v>
      </c>
      <c r="F68" s="9">
        <f t="shared" si="7"/>
        <v>459467934.3</v>
      </c>
      <c r="G68" s="10">
        <f t="shared" si="8"/>
        <v>30631195.62</v>
      </c>
      <c r="H68" s="25">
        <f>G68*2%</f>
        <v>612623.9124</v>
      </c>
      <c r="I68" s="23"/>
      <c r="J68" s="23">
        <f>G68-H68</f>
        <v>30018571.7076</v>
      </c>
      <c r="K68" s="23"/>
      <c r="L68" s="23">
        <v>61262392</v>
      </c>
      <c r="M68" s="11">
        <f>L68*2%</f>
        <v>1225247.84</v>
      </c>
      <c r="N68" s="11">
        <f>L68-M68</f>
        <v>60037144.16</v>
      </c>
      <c r="O68" s="11">
        <f>SUM(G68+L68)</f>
        <v>91893587.62</v>
      </c>
      <c r="P68" s="18">
        <f>C68-O68</f>
        <v>418626339.38</v>
      </c>
      <c r="Q68" s="36">
        <f>O68/E68</f>
        <v>0.18000000148867842</v>
      </c>
    </row>
    <row r="69" spans="1:17" ht="12.75" thickBot="1">
      <c r="A69" s="26" t="s">
        <v>1</v>
      </c>
      <c r="B69" s="34" t="s">
        <v>39</v>
      </c>
      <c r="C69" s="27">
        <f>SUM(C3:C68)</f>
        <v>1706319522829</v>
      </c>
      <c r="D69" s="27">
        <f>SUM(D3:D68)</f>
        <v>2330359470</v>
      </c>
      <c r="E69" s="27">
        <f>SUM(E3:E68)</f>
        <v>1703989163359</v>
      </c>
      <c r="F69" s="27">
        <f>SUM(F3:F35)</f>
        <v>1502341564023.0005</v>
      </c>
      <c r="G69" s="27">
        <f>SUM(G3:G35)</f>
        <v>107156104270</v>
      </c>
      <c r="H69" s="35">
        <f>SUM(H3:H35)</f>
        <v>2143122085.4</v>
      </c>
      <c r="I69" s="28">
        <f>SUM(I3:I34)</f>
        <v>103758262426.28</v>
      </c>
      <c r="J69" s="27">
        <f>G69-H69</f>
        <v>105012982184.6</v>
      </c>
      <c r="K69" s="37"/>
      <c r="L69" s="27">
        <f>SUM(L3:L68)</f>
        <v>204477898612</v>
      </c>
      <c r="M69" s="37"/>
      <c r="N69" s="37"/>
      <c r="O69" s="37"/>
      <c r="P69" s="29">
        <f>SUM(P3:P34)</f>
        <v>1346566694786</v>
      </c>
      <c r="Q69" s="36">
        <f>O69/E69</f>
        <v>0</v>
      </c>
    </row>
    <row r="70" ht="12.75" thickTop="1">
      <c r="Q70" s="36" t="e">
        <f>O70/E70</f>
        <v>#DIV/0!</v>
      </c>
    </row>
    <row r="71" ht="12">
      <c r="Q71" s="36" t="e">
        <f>O71/E71</f>
        <v>#DIV/0!</v>
      </c>
    </row>
    <row r="72" ht="12">
      <c r="Q72" s="36" t="e">
        <f>O72/E72</f>
        <v>#DIV/0!</v>
      </c>
    </row>
  </sheetData>
  <mergeCells count="1">
    <mergeCell ref="B1:P1"/>
  </mergeCells>
  <printOptions/>
  <pageMargins left="0.7874015748031497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MEN</cp:lastModifiedBy>
  <cp:lastPrinted>2009-01-20T21:44:23Z</cp:lastPrinted>
  <dcterms:created xsi:type="dcterms:W3CDTF">1999-03-10T15:38:10Z</dcterms:created>
  <dcterms:modified xsi:type="dcterms:W3CDTF">2009-03-05T16:18:03Z</dcterms:modified>
  <cp:category/>
  <cp:version/>
  <cp:contentType/>
  <cp:contentStatus/>
</cp:coreProperties>
</file>