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ED0495C8-5987-4C6A-9F16-3C88DB3C39E5}" xr6:coauthVersionLast="44" xr6:coauthVersionMax="44" xr10:uidLastSave="{00000000-0000-0000-0000-000000000000}"/>
  <workbookProtection workbookAlgorithmName="SHA-512" workbookHashValue="XneTFNUdT07BJRp5AH5k5BfrCEmSmTvHpDKH3PtghPI3R3DFLPA3k2lo8Rb+A9ptF6yTmvh8GBwB7Z8cP6AwJA==" workbookSaltValue="C6G5dwmeuX6GpyRjkb63Y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<sst xmlns="http://schemas.openxmlformats.org/spreadsheetml/2006/main" count="274" uniqueCount="191">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</sst>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topLeftCell="A10" zoomScale="70" zoomScaleNormal="70" zoomScalePageLayoutView="70" workbookViewId="0">
      <selection activeCell="C13" sqref="C13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21" t="s">
        <v>105</v>
      </c>
      <c r="C6" s="221"/>
      <c r="D6" s="221"/>
      <c r="E6" s="221"/>
      <c r="F6" s="221"/>
      <c r="G6" s="221"/>
      <c r="H6" s="221"/>
      <c r="I6" s="221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222" t="s">
        <v>132</v>
      </c>
      <c r="C7" s="222"/>
      <c r="D7" s="222"/>
      <c r="E7" s="222"/>
      <c r="F7" s="222"/>
      <c r="G7" s="222"/>
      <c r="H7" s="222"/>
      <c r="I7" s="222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132</v>
      </c>
      <c r="B9" s="3">
        <v>5</v>
      </c>
      <c r="C9" s="3" t="s">
        <v>133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">
        <v>133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24" t="s">
        <v>132</v>
      </c>
      <c r="H13" s="227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225"/>
      <c r="H14" s="228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26"/>
      <c r="H15" s="229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18" t="s">
        <v>3</v>
      </c>
      <c r="B16" s="219"/>
      <c r="C16" s="219"/>
      <c r="D16" s="219"/>
      <c r="E16" s="219"/>
      <c r="F16" s="220"/>
      <c r="G16" s="41">
        <v>46674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99" t="s">
        <v>4</v>
      </c>
      <c r="B17" s="200"/>
      <c r="C17" s="200"/>
      <c r="D17" s="200"/>
      <c r="E17" s="200"/>
      <c r="F17" s="201"/>
      <c r="G17" s="42">
        <v>45191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02" t="s">
        <v>5</v>
      </c>
      <c r="B18" s="203"/>
      <c r="C18" s="203"/>
      <c r="D18" s="203"/>
      <c r="E18" s="203"/>
      <c r="F18" s="175"/>
      <c r="G18" s="43">
        <v>1483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99" t="s">
        <v>6</v>
      </c>
      <c r="B19" s="200"/>
      <c r="C19" s="200"/>
      <c r="D19" s="200"/>
      <c r="E19" s="200"/>
      <c r="F19" s="204"/>
      <c r="G19" s="44">
        <v>0.24911112458588053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05" t="s">
        <v>7</v>
      </c>
      <c r="B20" s="206"/>
      <c r="C20" s="206"/>
      <c r="D20" s="206"/>
      <c r="E20" s="206"/>
      <c r="F20" s="207"/>
      <c r="G20" s="49">
        <v>0.3632378100940975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208" t="s">
        <v>9</v>
      </c>
      <c r="B24" s="20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10" t="s">
        <v>112</v>
      </c>
      <c r="B25" s="211"/>
      <c r="C25" s="168">
        <v>0.20411508180407997</v>
      </c>
      <c r="D25" s="169">
        <v>0.23134711587839202</v>
      </c>
      <c r="E25" s="169">
        <v>0.24951843108563068</v>
      </c>
      <c r="F25" s="169">
        <v>0.2549034095107105</v>
      </c>
      <c r="G25" s="169">
        <v>0.25359588072200534</v>
      </c>
      <c r="H25" s="170">
        <v>0.26557836766411769</v>
      </c>
      <c r="I25" s="170">
        <v>0.27555406312961717</v>
      </c>
      <c r="J25" s="171">
        <v>0.25899832201713541</v>
      </c>
      <c r="K25" s="68">
        <v>0.24911112458588053</v>
      </c>
      <c r="L25" s="3"/>
      <c r="M25" s="3"/>
      <c r="N25" s="3"/>
      <c r="O25" s="3"/>
      <c r="P25" s="3"/>
    </row>
    <row r="26" spans="1:16" ht="19.5" thickBot="1" x14ac:dyDescent="0.3">
      <c r="A26" s="212" t="s">
        <v>11</v>
      </c>
      <c r="B26" s="21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186" t="s">
        <v>14</v>
      </c>
      <c r="B32" s="187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14" t="s">
        <v>112</v>
      </c>
      <c r="B33" s="215"/>
      <c r="C33" s="66">
        <v>17849</v>
      </c>
      <c r="D33" s="67">
        <v>6909</v>
      </c>
      <c r="E33" s="68">
        <v>0.38708050871197264</v>
      </c>
      <c r="F33" s="66">
        <v>18270</v>
      </c>
      <c r="G33" s="67">
        <v>7269</v>
      </c>
      <c r="H33" s="68">
        <v>0.39786535303776682</v>
      </c>
      <c r="I33" s="66">
        <v>18704</v>
      </c>
      <c r="J33" s="67">
        <v>6794</v>
      </c>
      <c r="K33" s="68">
        <v>0.3632378100940975</v>
      </c>
      <c r="L33" s="3"/>
      <c r="M33" s="3"/>
      <c r="N33" s="3"/>
      <c r="O33" s="3"/>
      <c r="P33" s="3"/>
    </row>
    <row r="34" spans="1:16384" ht="19.5" thickBot="1" x14ac:dyDescent="0.3">
      <c r="A34" s="216" t="s">
        <v>11</v>
      </c>
      <c r="B34" s="217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186" t="s">
        <v>19</v>
      </c>
      <c r="B39" s="187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90" t="s">
        <v>20</v>
      </c>
      <c r="B40" s="191"/>
      <c r="C40" s="77">
        <v>22475</v>
      </c>
      <c r="D40" s="78">
        <v>23362</v>
      </c>
      <c r="E40" s="78">
        <v>23689</v>
      </c>
      <c r="F40" s="78">
        <v>21731</v>
      </c>
      <c r="G40" s="78">
        <v>19776</v>
      </c>
      <c r="H40" s="79">
        <v>21156</v>
      </c>
      <c r="I40" s="79">
        <v>21979</v>
      </c>
      <c r="J40" s="80">
        <v>22097</v>
      </c>
      <c r="K40" s="81">
        <v>21738</v>
      </c>
      <c r="L40" s="3"/>
      <c r="M40" s="3"/>
      <c r="N40" s="3"/>
      <c r="O40" s="3"/>
      <c r="P40" s="3"/>
    </row>
    <row r="41" spans="1:16384" ht="18.75" x14ac:dyDescent="0.25">
      <c r="A41" s="182" t="s">
        <v>21</v>
      </c>
      <c r="B41" s="183"/>
      <c r="C41" s="63">
        <v>12857</v>
      </c>
      <c r="D41" s="20">
        <v>17832</v>
      </c>
      <c r="E41" s="20">
        <v>20846</v>
      </c>
      <c r="F41" s="20">
        <v>24304</v>
      </c>
      <c r="G41" s="20">
        <v>26068</v>
      </c>
      <c r="H41" s="21">
        <v>27362</v>
      </c>
      <c r="I41" s="21">
        <v>28854</v>
      </c>
      <c r="J41" s="50">
        <v>25985</v>
      </c>
      <c r="K41" s="82">
        <v>24936</v>
      </c>
      <c r="L41" s="3"/>
      <c r="M41" s="3"/>
      <c r="N41" s="3"/>
      <c r="O41" s="3"/>
      <c r="P41" s="3"/>
    </row>
    <row r="42" spans="1:16384" ht="19.5" thickBot="1" x14ac:dyDescent="0.3">
      <c r="A42" s="184" t="s">
        <v>22</v>
      </c>
      <c r="B42" s="185"/>
      <c r="C42" s="83">
        <v>35332</v>
      </c>
      <c r="D42" s="84">
        <v>41194</v>
      </c>
      <c r="E42" s="84">
        <v>44535</v>
      </c>
      <c r="F42" s="84">
        <v>46035</v>
      </c>
      <c r="G42" s="84">
        <v>45844</v>
      </c>
      <c r="H42" s="85">
        <v>48518</v>
      </c>
      <c r="I42" s="85">
        <v>50833</v>
      </c>
      <c r="J42" s="86">
        <v>48082</v>
      </c>
      <c r="K42" s="87">
        <v>46674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186" t="s">
        <v>25</v>
      </c>
      <c r="B46" s="187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90" t="s">
        <v>26</v>
      </c>
      <c r="B47" s="191"/>
      <c r="C47" s="77">
        <v>34870</v>
      </c>
      <c r="D47" s="78">
        <v>40095</v>
      </c>
      <c r="E47" s="78">
        <v>43653</v>
      </c>
      <c r="F47" s="78">
        <v>44850</v>
      </c>
      <c r="G47" s="78">
        <v>44818</v>
      </c>
      <c r="H47" s="79">
        <v>47163</v>
      </c>
      <c r="I47" s="79">
        <v>49236</v>
      </c>
      <c r="J47" s="80">
        <v>46614</v>
      </c>
      <c r="K47" s="81">
        <v>45191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182" t="s">
        <v>27</v>
      </c>
      <c r="B48" s="183"/>
      <c r="C48" s="63">
        <v>462</v>
      </c>
      <c r="D48" s="20">
        <v>1099</v>
      </c>
      <c r="E48" s="20">
        <v>882</v>
      </c>
      <c r="F48" s="20">
        <v>1185</v>
      </c>
      <c r="G48" s="20">
        <v>1026</v>
      </c>
      <c r="H48" s="21">
        <v>1355</v>
      </c>
      <c r="I48" s="21">
        <v>1597</v>
      </c>
      <c r="J48" s="50">
        <v>1468</v>
      </c>
      <c r="K48" s="82">
        <v>1483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184" t="s">
        <v>22</v>
      </c>
      <c r="B49" s="185"/>
      <c r="C49" s="83">
        <v>35332</v>
      </c>
      <c r="D49" s="84">
        <v>41194</v>
      </c>
      <c r="E49" s="84">
        <v>44535</v>
      </c>
      <c r="F49" s="84">
        <v>46035</v>
      </c>
      <c r="G49" s="84">
        <v>45844</v>
      </c>
      <c r="H49" s="85">
        <v>48518</v>
      </c>
      <c r="I49" s="85">
        <v>50833</v>
      </c>
      <c r="J49" s="86">
        <v>48082</v>
      </c>
      <c r="K49" s="87">
        <v>46674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186" t="s">
        <v>29</v>
      </c>
      <c r="B53" s="187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180" t="s">
        <v>30</v>
      </c>
      <c r="B54" s="181"/>
      <c r="C54" s="88">
        <v>1130</v>
      </c>
      <c r="D54" s="89">
        <v>513</v>
      </c>
      <c r="E54" s="89">
        <v>642</v>
      </c>
      <c r="F54" s="89">
        <v>959</v>
      </c>
      <c r="G54" s="89">
        <v>1719</v>
      </c>
      <c r="H54" s="90">
        <v>1555</v>
      </c>
      <c r="I54" s="90">
        <v>2020</v>
      </c>
      <c r="J54" s="91">
        <v>1436</v>
      </c>
      <c r="K54" s="92">
        <v>997</v>
      </c>
      <c r="L54" s="196"/>
      <c r="M54" s="196"/>
      <c r="N54" s="3"/>
      <c r="O54" s="3"/>
      <c r="P54" s="3"/>
    </row>
    <row r="55" spans="1:16" ht="18.75" x14ac:dyDescent="0.25">
      <c r="A55" s="174" t="s">
        <v>31</v>
      </c>
      <c r="B55" s="175"/>
      <c r="C55" s="93">
        <v>9789</v>
      </c>
      <c r="D55" s="24">
        <v>11144</v>
      </c>
      <c r="E55" s="24">
        <v>12567</v>
      </c>
      <c r="F55" s="24">
        <v>11368</v>
      </c>
      <c r="G55" s="24">
        <v>10193</v>
      </c>
      <c r="H55" s="25">
        <v>11718</v>
      </c>
      <c r="I55" s="25">
        <v>11442</v>
      </c>
      <c r="J55" s="51">
        <v>11539</v>
      </c>
      <c r="K55" s="94">
        <v>10655</v>
      </c>
      <c r="L55" s="196"/>
      <c r="M55" s="196"/>
      <c r="N55" s="3"/>
      <c r="O55" s="3"/>
      <c r="P55" s="3"/>
    </row>
    <row r="56" spans="1:16" ht="18.75" x14ac:dyDescent="0.25">
      <c r="A56" s="174" t="s">
        <v>32</v>
      </c>
      <c r="B56" s="175"/>
      <c r="C56" s="93">
        <v>23951</v>
      </c>
      <c r="D56" s="24">
        <v>28438</v>
      </c>
      <c r="E56" s="24">
        <v>30444</v>
      </c>
      <c r="F56" s="24">
        <v>32523</v>
      </c>
      <c r="G56" s="24">
        <v>32906</v>
      </c>
      <c r="H56" s="25">
        <v>33890</v>
      </c>
      <c r="I56" s="25">
        <v>35774</v>
      </c>
      <c r="J56" s="51">
        <v>33639</v>
      </c>
      <c r="K56" s="94">
        <v>33539</v>
      </c>
      <c r="L56" s="196"/>
      <c r="M56" s="196"/>
      <c r="N56" s="3"/>
      <c r="O56" s="3"/>
      <c r="P56" s="3"/>
    </row>
    <row r="57" spans="1:16" ht="18.75" x14ac:dyDescent="0.25">
      <c r="A57" s="174" t="s">
        <v>33</v>
      </c>
      <c r="B57" s="175"/>
      <c r="C57" s="93">
        <v>437</v>
      </c>
      <c r="D57" s="24">
        <v>1055</v>
      </c>
      <c r="E57" s="24">
        <v>815</v>
      </c>
      <c r="F57" s="24">
        <v>1065</v>
      </c>
      <c r="G57" s="24">
        <v>813</v>
      </c>
      <c r="H57" s="25">
        <v>1122</v>
      </c>
      <c r="I57" s="25">
        <v>1347</v>
      </c>
      <c r="J57" s="51">
        <v>1147</v>
      </c>
      <c r="K57" s="94">
        <v>1146</v>
      </c>
      <c r="L57" s="196"/>
      <c r="M57" s="196"/>
      <c r="N57" s="3"/>
      <c r="O57" s="3"/>
      <c r="P57" s="3"/>
    </row>
    <row r="58" spans="1:16" ht="18.75" x14ac:dyDescent="0.25">
      <c r="A58" s="174" t="s">
        <v>34</v>
      </c>
      <c r="B58" s="175"/>
      <c r="C58" s="93">
        <v>25</v>
      </c>
      <c r="D58" s="24">
        <v>44</v>
      </c>
      <c r="E58" s="24">
        <v>67</v>
      </c>
      <c r="F58" s="24">
        <v>120</v>
      </c>
      <c r="G58" s="24">
        <v>213</v>
      </c>
      <c r="H58" s="25">
        <v>233</v>
      </c>
      <c r="I58" s="25">
        <v>250</v>
      </c>
      <c r="J58" s="51">
        <v>321</v>
      </c>
      <c r="K58" s="94">
        <v>337</v>
      </c>
      <c r="L58" s="196"/>
      <c r="M58" s="196"/>
      <c r="N58" s="3"/>
      <c r="O58" s="3"/>
      <c r="P58" s="3"/>
    </row>
    <row r="59" spans="1:16" ht="18.75" x14ac:dyDescent="0.25">
      <c r="A59" s="174" t="s">
        <v>35</v>
      </c>
      <c r="B59" s="175"/>
      <c r="C59" s="93">
        <v>0</v>
      </c>
      <c r="D59" s="24">
        <v>0</v>
      </c>
      <c r="E59" s="24">
        <v>0</v>
      </c>
      <c r="F59" s="24">
        <v>0</v>
      </c>
      <c r="G59" s="24">
        <v>0</v>
      </c>
      <c r="H59" s="25">
        <v>0</v>
      </c>
      <c r="I59" s="25">
        <v>0</v>
      </c>
      <c r="J59" s="51">
        <v>0</v>
      </c>
      <c r="K59" s="94">
        <v>0</v>
      </c>
      <c r="L59" s="196"/>
      <c r="M59" s="196"/>
      <c r="N59" s="3"/>
      <c r="O59" s="3"/>
      <c r="P59" s="3"/>
    </row>
    <row r="60" spans="1:16" ht="19.5" thickBot="1" x14ac:dyDescent="0.3">
      <c r="A60" s="192" t="s">
        <v>22</v>
      </c>
      <c r="B60" s="193"/>
      <c r="C60" s="95">
        <v>35332</v>
      </c>
      <c r="D60" s="96">
        <v>41194</v>
      </c>
      <c r="E60" s="96">
        <v>44535</v>
      </c>
      <c r="F60" s="96">
        <v>46035</v>
      </c>
      <c r="G60" s="96">
        <v>45844</v>
      </c>
      <c r="H60" s="97">
        <v>48518</v>
      </c>
      <c r="I60" s="97">
        <v>50833</v>
      </c>
      <c r="J60" s="98">
        <v>48082</v>
      </c>
      <c r="K60" s="99">
        <v>46674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186" t="s">
        <v>37</v>
      </c>
      <c r="B64" s="187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197" t="s">
        <v>38</v>
      </c>
      <c r="B65" s="198"/>
      <c r="C65" s="88">
        <v>2069</v>
      </c>
      <c r="D65" s="89">
        <v>2490</v>
      </c>
      <c r="E65" s="89">
        <v>2653</v>
      </c>
      <c r="F65" s="89">
        <v>2532</v>
      </c>
      <c r="G65" s="89">
        <v>2278</v>
      </c>
      <c r="H65" s="90">
        <v>2398</v>
      </c>
      <c r="I65" s="90">
        <v>2387</v>
      </c>
      <c r="J65" s="91">
        <v>2748</v>
      </c>
      <c r="K65" s="92">
        <v>3008</v>
      </c>
      <c r="L65" s="3"/>
      <c r="M65" s="3"/>
      <c r="N65" s="3"/>
      <c r="O65" s="3"/>
      <c r="P65" s="3"/>
    </row>
    <row r="66" spans="1:16" ht="18.75" x14ac:dyDescent="0.25">
      <c r="A66" s="194" t="s">
        <v>39</v>
      </c>
      <c r="B66" s="195"/>
      <c r="C66" s="93">
        <v>240</v>
      </c>
      <c r="D66" s="24">
        <v>310</v>
      </c>
      <c r="E66" s="24">
        <v>346</v>
      </c>
      <c r="F66" s="24">
        <v>340</v>
      </c>
      <c r="G66" s="24">
        <v>308</v>
      </c>
      <c r="H66" s="25">
        <v>338</v>
      </c>
      <c r="I66" s="25">
        <v>263</v>
      </c>
      <c r="J66" s="51">
        <v>244</v>
      </c>
      <c r="K66" s="94">
        <v>267</v>
      </c>
      <c r="L66" s="3"/>
      <c r="M66" s="3"/>
      <c r="N66" s="3"/>
      <c r="O66" s="3"/>
      <c r="P66" s="3"/>
    </row>
    <row r="67" spans="1:16" ht="18.75" x14ac:dyDescent="0.25">
      <c r="A67" s="194" t="s">
        <v>40</v>
      </c>
      <c r="B67" s="195"/>
      <c r="C67" s="93">
        <v>3478</v>
      </c>
      <c r="D67" s="24">
        <v>3501</v>
      </c>
      <c r="E67" s="24">
        <v>3078</v>
      </c>
      <c r="F67" s="24">
        <v>2975</v>
      </c>
      <c r="G67" s="24">
        <v>2567</v>
      </c>
      <c r="H67" s="25">
        <v>2519</v>
      </c>
      <c r="I67" s="25">
        <v>2732</v>
      </c>
      <c r="J67" s="51">
        <v>2170</v>
      </c>
      <c r="K67" s="94">
        <v>2128</v>
      </c>
      <c r="L67" s="3"/>
      <c r="M67" s="3"/>
      <c r="N67" s="3"/>
      <c r="O67" s="3"/>
      <c r="P67" s="3"/>
    </row>
    <row r="68" spans="1:16" ht="18.75" x14ac:dyDescent="0.25">
      <c r="A68" s="194" t="s">
        <v>41</v>
      </c>
      <c r="B68" s="195"/>
      <c r="C68" s="93">
        <v>2996</v>
      </c>
      <c r="D68" s="24">
        <v>3678</v>
      </c>
      <c r="E68" s="24">
        <v>3362</v>
      </c>
      <c r="F68" s="24">
        <v>3292</v>
      </c>
      <c r="G68" s="24">
        <v>2417</v>
      </c>
      <c r="H68" s="25">
        <v>2639</v>
      </c>
      <c r="I68" s="25">
        <v>2620</v>
      </c>
      <c r="J68" s="51">
        <v>2944</v>
      </c>
      <c r="K68" s="94">
        <v>3161</v>
      </c>
      <c r="L68" s="3"/>
      <c r="M68" s="3"/>
      <c r="N68" s="3"/>
      <c r="O68" s="3"/>
      <c r="P68" s="3"/>
    </row>
    <row r="69" spans="1:16" ht="18.75" x14ac:dyDescent="0.25">
      <c r="A69" s="194" t="s">
        <v>42</v>
      </c>
      <c r="B69" s="195"/>
      <c r="C69" s="93">
        <v>4053</v>
      </c>
      <c r="D69" s="24">
        <v>4639</v>
      </c>
      <c r="E69" s="24">
        <v>5427</v>
      </c>
      <c r="F69" s="24">
        <v>5940</v>
      </c>
      <c r="G69" s="24">
        <v>6701</v>
      </c>
      <c r="H69" s="25">
        <v>6402</v>
      </c>
      <c r="I69" s="25">
        <v>6918</v>
      </c>
      <c r="J69" s="51">
        <v>7027</v>
      </c>
      <c r="K69" s="94">
        <v>7621</v>
      </c>
      <c r="L69" s="3"/>
      <c r="M69" s="3"/>
      <c r="N69" s="3"/>
      <c r="O69" s="3"/>
      <c r="P69" s="3"/>
    </row>
    <row r="70" spans="1:16" ht="18.75" x14ac:dyDescent="0.25">
      <c r="A70" s="194" t="s">
        <v>43</v>
      </c>
      <c r="B70" s="195"/>
      <c r="C70" s="93">
        <v>13330</v>
      </c>
      <c r="D70" s="24">
        <v>14634</v>
      </c>
      <c r="E70" s="24">
        <v>15681</v>
      </c>
      <c r="F70" s="24">
        <v>15529</v>
      </c>
      <c r="G70" s="24">
        <v>15103</v>
      </c>
      <c r="H70" s="25">
        <v>15897</v>
      </c>
      <c r="I70" s="25">
        <v>17581</v>
      </c>
      <c r="J70" s="51">
        <v>14994</v>
      </c>
      <c r="K70" s="94">
        <v>14088</v>
      </c>
      <c r="L70" s="3"/>
      <c r="M70" s="3"/>
      <c r="N70" s="3"/>
      <c r="O70" s="3"/>
      <c r="P70" s="3"/>
    </row>
    <row r="71" spans="1:16" ht="18.75" x14ac:dyDescent="0.25">
      <c r="A71" s="194" t="s">
        <v>44</v>
      </c>
      <c r="B71" s="195"/>
      <c r="C71" s="93">
        <v>8611</v>
      </c>
      <c r="D71" s="24">
        <v>11324</v>
      </c>
      <c r="E71" s="24">
        <v>13376</v>
      </c>
      <c r="F71" s="24">
        <v>14743</v>
      </c>
      <c r="G71" s="24">
        <v>15827</v>
      </c>
      <c r="H71" s="25">
        <v>17523</v>
      </c>
      <c r="I71" s="25">
        <v>17425</v>
      </c>
      <c r="J71" s="51">
        <v>16938</v>
      </c>
      <c r="K71" s="94">
        <v>15837</v>
      </c>
      <c r="L71" s="3"/>
      <c r="M71" s="3"/>
      <c r="N71" s="3"/>
      <c r="O71" s="3"/>
      <c r="P71" s="3"/>
    </row>
    <row r="72" spans="1:16" ht="18.75" x14ac:dyDescent="0.25">
      <c r="A72" s="194" t="s">
        <v>45</v>
      </c>
      <c r="B72" s="195"/>
      <c r="C72" s="93">
        <v>555</v>
      </c>
      <c r="D72" s="24">
        <v>618</v>
      </c>
      <c r="E72" s="24">
        <v>612</v>
      </c>
      <c r="F72" s="24">
        <v>684</v>
      </c>
      <c r="G72" s="24">
        <v>643</v>
      </c>
      <c r="H72" s="25">
        <v>802</v>
      </c>
      <c r="I72" s="25">
        <v>907</v>
      </c>
      <c r="J72" s="51">
        <v>1017</v>
      </c>
      <c r="K72" s="94">
        <v>564</v>
      </c>
      <c r="L72" s="3"/>
      <c r="M72" s="3"/>
      <c r="N72" s="3"/>
      <c r="O72" s="3"/>
      <c r="P72" s="3"/>
    </row>
    <row r="73" spans="1:16" ht="19.5" thickBot="1" x14ac:dyDescent="0.3">
      <c r="A73" s="192" t="s">
        <v>22</v>
      </c>
      <c r="B73" s="193"/>
      <c r="C73" s="95">
        <v>35332</v>
      </c>
      <c r="D73" s="96">
        <v>41194</v>
      </c>
      <c r="E73" s="96">
        <v>44535</v>
      </c>
      <c r="F73" s="96">
        <v>46035</v>
      </c>
      <c r="G73" s="96">
        <v>45844</v>
      </c>
      <c r="H73" s="97">
        <v>48518</v>
      </c>
      <c r="I73" s="97">
        <v>50833</v>
      </c>
      <c r="J73" s="98">
        <v>48082</v>
      </c>
      <c r="K73" s="99">
        <v>46674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186" t="s">
        <v>47</v>
      </c>
      <c r="B77" s="187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180" t="s">
        <v>48</v>
      </c>
      <c r="B78" s="181"/>
      <c r="C78" s="88">
        <v>24746</v>
      </c>
      <c r="D78" s="89">
        <v>28758</v>
      </c>
      <c r="E78" s="89">
        <v>31964</v>
      </c>
      <c r="F78" s="89">
        <v>33392</v>
      </c>
      <c r="G78" s="89">
        <v>34462</v>
      </c>
      <c r="H78" s="90">
        <v>37219</v>
      </c>
      <c r="I78" s="90">
        <v>37539</v>
      </c>
      <c r="J78" s="90">
        <v>35928</v>
      </c>
      <c r="K78" s="92">
        <v>35125</v>
      </c>
      <c r="L78" s="3"/>
      <c r="M78" s="3"/>
      <c r="N78" s="3"/>
      <c r="O78" s="3"/>
      <c r="P78" s="3"/>
    </row>
    <row r="79" spans="1:16" ht="18.75" x14ac:dyDescent="0.25">
      <c r="A79" s="174" t="s">
        <v>49</v>
      </c>
      <c r="B79" s="175"/>
      <c r="C79" s="93">
        <v>10526</v>
      </c>
      <c r="D79" s="24">
        <v>12398</v>
      </c>
      <c r="E79" s="24">
        <v>12444</v>
      </c>
      <c r="F79" s="24">
        <v>12449</v>
      </c>
      <c r="G79" s="24">
        <v>11149</v>
      </c>
      <c r="H79" s="25">
        <v>11000</v>
      </c>
      <c r="I79" s="25">
        <v>11863</v>
      </c>
      <c r="J79" s="25">
        <v>10206</v>
      </c>
      <c r="K79" s="94">
        <v>9594</v>
      </c>
      <c r="L79" s="3"/>
      <c r="M79" s="3"/>
      <c r="N79" s="3"/>
      <c r="O79" s="3"/>
      <c r="P79" s="3"/>
    </row>
    <row r="80" spans="1:16" ht="18.75" x14ac:dyDescent="0.25">
      <c r="A80" s="174" t="s">
        <v>50</v>
      </c>
      <c r="B80" s="175"/>
      <c r="C80" s="93">
        <v>60</v>
      </c>
      <c r="D80" s="24">
        <v>38</v>
      </c>
      <c r="E80" s="24">
        <v>127</v>
      </c>
      <c r="F80" s="24">
        <v>194</v>
      </c>
      <c r="G80" s="24">
        <v>233</v>
      </c>
      <c r="H80" s="25">
        <v>299</v>
      </c>
      <c r="I80" s="25">
        <v>1431</v>
      </c>
      <c r="J80" s="25">
        <v>1948</v>
      </c>
      <c r="K80" s="94">
        <v>1955</v>
      </c>
      <c r="L80" s="3"/>
      <c r="M80" s="3"/>
      <c r="N80" s="3"/>
      <c r="O80" s="3"/>
      <c r="P80" s="3"/>
    </row>
    <row r="81" spans="1:16" ht="19.5" thickBot="1" x14ac:dyDescent="0.3">
      <c r="A81" s="192" t="s">
        <v>22</v>
      </c>
      <c r="B81" s="193"/>
      <c r="C81" s="95">
        <v>35332</v>
      </c>
      <c r="D81" s="96">
        <v>41194</v>
      </c>
      <c r="E81" s="96">
        <v>44535</v>
      </c>
      <c r="F81" s="96">
        <v>46035</v>
      </c>
      <c r="G81" s="96">
        <v>45844</v>
      </c>
      <c r="H81" s="97">
        <v>48518</v>
      </c>
      <c r="I81" s="97">
        <v>50833</v>
      </c>
      <c r="J81" s="97">
        <v>48082</v>
      </c>
      <c r="K81" s="99">
        <v>46674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186" t="s">
        <v>52</v>
      </c>
      <c r="B85" s="187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90" t="s">
        <v>53</v>
      </c>
      <c r="B86" s="191"/>
      <c r="C86" s="77">
        <v>15413</v>
      </c>
      <c r="D86" s="78">
        <v>17866</v>
      </c>
      <c r="E86" s="78">
        <v>19277</v>
      </c>
      <c r="F86" s="78">
        <v>20290</v>
      </c>
      <c r="G86" s="78">
        <v>20535</v>
      </c>
      <c r="H86" s="79">
        <v>21501</v>
      </c>
      <c r="I86" s="79">
        <v>22799</v>
      </c>
      <c r="J86" s="80">
        <v>21905</v>
      </c>
      <c r="K86" s="81">
        <v>21446</v>
      </c>
      <c r="L86" s="3"/>
      <c r="M86" s="3"/>
      <c r="N86" s="3"/>
      <c r="O86" s="3"/>
      <c r="P86" s="3"/>
    </row>
    <row r="87" spans="1:16" ht="18.75" x14ac:dyDescent="0.25">
      <c r="A87" s="182" t="s">
        <v>54</v>
      </c>
      <c r="B87" s="183"/>
      <c r="C87" s="63">
        <v>19919</v>
      </c>
      <c r="D87" s="20">
        <v>23328</v>
      </c>
      <c r="E87" s="20">
        <v>25258</v>
      </c>
      <c r="F87" s="20">
        <v>25745</v>
      </c>
      <c r="G87" s="20">
        <v>25309</v>
      </c>
      <c r="H87" s="21">
        <v>27017</v>
      </c>
      <c r="I87" s="21">
        <v>28034</v>
      </c>
      <c r="J87" s="50">
        <v>26177</v>
      </c>
      <c r="K87" s="82">
        <v>25228</v>
      </c>
      <c r="L87" s="3"/>
      <c r="M87" s="3"/>
      <c r="N87" s="3"/>
      <c r="O87" s="3"/>
      <c r="P87" s="3"/>
    </row>
    <row r="88" spans="1:16" ht="19.5" thickBot="1" x14ac:dyDescent="0.3">
      <c r="A88" s="184" t="s">
        <v>22</v>
      </c>
      <c r="B88" s="185"/>
      <c r="C88" s="83">
        <v>35332</v>
      </c>
      <c r="D88" s="84">
        <v>41194</v>
      </c>
      <c r="E88" s="84">
        <v>44535</v>
      </c>
      <c r="F88" s="84">
        <v>46035</v>
      </c>
      <c r="G88" s="84">
        <v>45844</v>
      </c>
      <c r="H88" s="85">
        <v>48518</v>
      </c>
      <c r="I88" s="85">
        <v>50833</v>
      </c>
      <c r="J88" s="86">
        <v>48082</v>
      </c>
      <c r="K88" s="87">
        <v>46674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186" t="s">
        <v>29</v>
      </c>
      <c r="B92" s="187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188" t="s">
        <v>30</v>
      </c>
      <c r="B93" s="189"/>
      <c r="C93" s="88">
        <v>997</v>
      </c>
      <c r="D93" s="103">
        <v>199</v>
      </c>
      <c r="E93" s="104">
        <v>0.1995987963891675</v>
      </c>
      <c r="F93" s="2"/>
      <c r="K93" s="2"/>
      <c r="L93" s="3"/>
      <c r="M93" s="3"/>
      <c r="N93" s="3"/>
      <c r="O93" s="3"/>
      <c r="P93" s="3"/>
    </row>
    <row r="94" spans="1:16" ht="18.75" x14ac:dyDescent="0.25">
      <c r="A94" s="176" t="s">
        <v>31</v>
      </c>
      <c r="B94" s="177"/>
      <c r="C94" s="93">
        <v>10655</v>
      </c>
      <c r="D94" s="105">
        <v>0</v>
      </c>
      <c r="E94" s="106">
        <v>0</v>
      </c>
      <c r="F94" s="2"/>
      <c r="K94" s="2"/>
      <c r="L94" s="3"/>
      <c r="M94" s="3"/>
      <c r="N94" s="3"/>
      <c r="O94" s="3"/>
      <c r="P94" s="3"/>
    </row>
    <row r="95" spans="1:16" ht="18.75" x14ac:dyDescent="0.25">
      <c r="A95" s="176" t="s">
        <v>32</v>
      </c>
      <c r="B95" s="177"/>
      <c r="C95" s="93">
        <v>33539</v>
      </c>
      <c r="D95" s="105">
        <v>8032</v>
      </c>
      <c r="E95" s="106">
        <v>0.23948239363129492</v>
      </c>
      <c r="F95" s="2"/>
      <c r="K95" s="2"/>
      <c r="L95" s="3"/>
      <c r="M95" s="3"/>
      <c r="N95" s="3"/>
      <c r="O95" s="3"/>
      <c r="P95" s="3"/>
    </row>
    <row r="96" spans="1:16" ht="18.75" x14ac:dyDescent="0.25">
      <c r="A96" s="176" t="s">
        <v>33</v>
      </c>
      <c r="B96" s="177"/>
      <c r="C96" s="93">
        <v>1146</v>
      </c>
      <c r="D96" s="105">
        <v>304</v>
      </c>
      <c r="E96" s="106">
        <v>0.26527050610820246</v>
      </c>
      <c r="F96" s="2"/>
      <c r="K96" s="2"/>
      <c r="L96" s="3"/>
      <c r="M96" s="3"/>
      <c r="N96" s="3"/>
      <c r="O96" s="3"/>
      <c r="P96" s="3"/>
    </row>
    <row r="97" spans="1:16" ht="18.75" x14ac:dyDescent="0.25">
      <c r="A97" s="176" t="s">
        <v>34</v>
      </c>
      <c r="B97" s="177"/>
      <c r="C97" s="93">
        <v>337</v>
      </c>
      <c r="D97" s="105">
        <v>153</v>
      </c>
      <c r="E97" s="106">
        <v>0.45400593471810091</v>
      </c>
      <c r="F97" s="2"/>
      <c r="K97" s="2"/>
      <c r="L97" s="3"/>
      <c r="M97" s="3"/>
      <c r="N97" s="3"/>
      <c r="O97" s="3"/>
      <c r="P97" s="3"/>
    </row>
    <row r="98" spans="1:16" ht="18.75" x14ac:dyDescent="0.25">
      <c r="A98" s="176" t="s">
        <v>35</v>
      </c>
      <c r="B98" s="177"/>
      <c r="C98" s="93">
        <v>0</v>
      </c>
      <c r="D98" s="105">
        <v>0</v>
      </c>
      <c r="E98" s="106" t="s">
        <v>190</v>
      </c>
      <c r="F98" s="2"/>
      <c r="K98" s="2"/>
      <c r="L98" s="3"/>
      <c r="M98" s="3"/>
      <c r="N98" s="3"/>
      <c r="O98" s="3"/>
      <c r="P98" s="3"/>
    </row>
    <row r="99" spans="1:16" ht="19.5" thickBot="1" x14ac:dyDescent="0.3">
      <c r="A99" s="178" t="s">
        <v>22</v>
      </c>
      <c r="B99" s="179"/>
      <c r="C99" s="95">
        <v>46674</v>
      </c>
      <c r="D99" s="107">
        <v>8688</v>
      </c>
      <c r="E99" s="108">
        <v>0.18614217765779664</v>
      </c>
      <c r="F99" s="2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180" t="s">
        <v>30</v>
      </c>
      <c r="B104" s="181"/>
      <c r="C104" s="88">
        <v>778</v>
      </c>
      <c r="D104" s="89">
        <v>236</v>
      </c>
      <c r="E104" s="89">
        <v>740</v>
      </c>
      <c r="F104" s="89">
        <v>294</v>
      </c>
      <c r="G104" s="90">
        <v>135</v>
      </c>
      <c r="H104" s="90">
        <v>479</v>
      </c>
      <c r="I104" s="91">
        <v>330</v>
      </c>
      <c r="J104" s="118">
        <v>734</v>
      </c>
      <c r="K104" s="92">
        <v>636</v>
      </c>
      <c r="L104" s="3"/>
      <c r="M104" s="3"/>
      <c r="N104" s="3"/>
      <c r="O104" s="3"/>
      <c r="P104" s="3"/>
    </row>
    <row r="105" spans="1:16" ht="18.75" x14ac:dyDescent="0.25">
      <c r="A105" s="174" t="s">
        <v>31</v>
      </c>
      <c r="B105" s="175"/>
      <c r="C105" s="93">
        <v>242</v>
      </c>
      <c r="D105" s="24">
        <v>1847</v>
      </c>
      <c r="E105" s="24">
        <v>1804</v>
      </c>
      <c r="F105" s="24">
        <v>2289</v>
      </c>
      <c r="G105" s="25">
        <v>2322</v>
      </c>
      <c r="H105" s="25">
        <v>1613</v>
      </c>
      <c r="I105" s="51">
        <v>1993</v>
      </c>
      <c r="J105" s="119">
        <v>2853</v>
      </c>
      <c r="K105" s="94">
        <v>2113</v>
      </c>
      <c r="L105" s="3"/>
      <c r="M105" s="3"/>
      <c r="N105" s="3"/>
      <c r="O105" s="3"/>
      <c r="P105" s="3"/>
    </row>
    <row r="106" spans="1:16" ht="18.75" x14ac:dyDescent="0.25">
      <c r="A106" s="174" t="s">
        <v>32</v>
      </c>
      <c r="B106" s="175"/>
      <c r="C106" s="93">
        <v>2186</v>
      </c>
      <c r="D106" s="24">
        <v>2023</v>
      </c>
      <c r="E106" s="24">
        <v>2649</v>
      </c>
      <c r="F106" s="24">
        <v>3131</v>
      </c>
      <c r="G106" s="25">
        <v>3704</v>
      </c>
      <c r="H106" s="25">
        <v>3200</v>
      </c>
      <c r="I106" s="51">
        <v>3602</v>
      </c>
      <c r="J106" s="119">
        <v>4065</v>
      </c>
      <c r="K106" s="94">
        <v>4574</v>
      </c>
      <c r="L106" s="3"/>
      <c r="M106" s="3"/>
      <c r="N106" s="3"/>
      <c r="O106" s="3"/>
      <c r="P106" s="3"/>
    </row>
    <row r="107" spans="1:16" ht="18.75" x14ac:dyDescent="0.25">
      <c r="A107" s="174" t="s">
        <v>33</v>
      </c>
      <c r="B107" s="175"/>
      <c r="C107" s="93">
        <v>401</v>
      </c>
      <c r="D107" s="24">
        <v>605</v>
      </c>
      <c r="E107" s="24">
        <v>689</v>
      </c>
      <c r="F107" s="24">
        <v>715</v>
      </c>
      <c r="G107" s="25">
        <v>814</v>
      </c>
      <c r="H107" s="25">
        <v>860</v>
      </c>
      <c r="I107" s="51">
        <v>887</v>
      </c>
      <c r="J107" s="119">
        <v>848</v>
      </c>
      <c r="K107" s="94">
        <v>938</v>
      </c>
      <c r="L107" s="3"/>
      <c r="M107" s="3"/>
      <c r="N107" s="3"/>
      <c r="O107" s="3"/>
      <c r="P107" s="3"/>
    </row>
    <row r="108" spans="1:16" ht="18.75" x14ac:dyDescent="0.25">
      <c r="A108" s="174" t="s">
        <v>34</v>
      </c>
      <c r="B108" s="175"/>
      <c r="C108" s="93">
        <v>7</v>
      </c>
      <c r="D108" s="24">
        <v>7</v>
      </c>
      <c r="E108" s="24">
        <v>2</v>
      </c>
      <c r="F108" s="24">
        <v>3</v>
      </c>
      <c r="G108" s="25">
        <v>15</v>
      </c>
      <c r="H108" s="25">
        <v>51</v>
      </c>
      <c r="I108" s="51">
        <v>37</v>
      </c>
      <c r="J108" s="119">
        <v>131</v>
      </c>
      <c r="K108" s="94">
        <v>189</v>
      </c>
      <c r="L108" s="3"/>
      <c r="M108" s="3"/>
      <c r="N108" s="3"/>
      <c r="O108" s="3"/>
      <c r="P108" s="3"/>
    </row>
    <row r="109" spans="1:16" ht="18.75" x14ac:dyDescent="0.25">
      <c r="A109" s="174" t="s">
        <v>35</v>
      </c>
      <c r="B109" s="175"/>
      <c r="C109" s="93">
        <v>0</v>
      </c>
      <c r="D109" s="24">
        <v>0</v>
      </c>
      <c r="E109" s="24">
        <v>0</v>
      </c>
      <c r="F109" s="24">
        <v>0</v>
      </c>
      <c r="G109" s="25">
        <v>0</v>
      </c>
      <c r="H109" s="25">
        <v>0</v>
      </c>
      <c r="I109" s="51">
        <v>0</v>
      </c>
      <c r="J109" s="119">
        <v>0</v>
      </c>
      <c r="K109" s="94">
        <v>0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3614</v>
      </c>
      <c r="D110" s="96">
        <v>4718</v>
      </c>
      <c r="E110" s="96">
        <v>5884</v>
      </c>
      <c r="F110" s="96">
        <v>6432</v>
      </c>
      <c r="G110" s="97">
        <v>6990</v>
      </c>
      <c r="H110" s="97">
        <v>6203</v>
      </c>
      <c r="I110" s="98">
        <v>6849</v>
      </c>
      <c r="J110" s="120">
        <v>8631</v>
      </c>
      <c r="K110" s="99">
        <v>8450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6:F16"/>
    <mergeCell ref="B6:I6"/>
    <mergeCell ref="B7:I7"/>
    <mergeCell ref="B8:I8"/>
    <mergeCell ref="G13:G15"/>
    <mergeCell ref="H13:H1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87:B87"/>
    <mergeCell ref="A88:B88"/>
    <mergeCell ref="A92:B92"/>
    <mergeCell ref="A93:B93"/>
    <mergeCell ref="A86:B86"/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</mergeCells>
  <dataValidations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L18" sqref="L18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3"/>
    </row>
    <row r="7" spans="1:12" ht="28.5" x14ac:dyDescent="0.25">
      <c r="A7" s="1"/>
      <c r="B7" s="222" t="str">
        <f>+ESTADISTICAS!B7</f>
        <v>REGIÓN LLANOS</v>
      </c>
      <c r="C7" s="222"/>
      <c r="D7" s="222"/>
      <c r="E7" s="222"/>
      <c r="F7" s="222"/>
      <c r="G7" s="222"/>
      <c r="H7" s="222"/>
      <c r="I7" s="222"/>
      <c r="J7" s="4"/>
      <c r="K7" s="4"/>
      <c r="L7" s="3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50</v>
      </c>
      <c r="C12" s="32" t="str">
        <f>+UPPER(IFERROR(VLOOKUP($A12,Hoja4!$A$2:$N$35,4,FALSE),""))</f>
        <v>META</v>
      </c>
      <c r="D12" s="156">
        <f>+IFERROR(VLOOKUP($A12,Hoja4!$A$2:$N$35,6,FALSE),"")</f>
        <v>0.24433361431113609</v>
      </c>
      <c r="E12" s="156">
        <f>+IFERROR(VLOOKUP($A12,Hoja4!$A$2:$N$35,7,FALSE),"")</f>
        <v>0.28466518167896421</v>
      </c>
      <c r="F12" s="156">
        <f>+IFERROR(VLOOKUP($A12,Hoja4!$A$2:$N$35,8,FALSE),"")</f>
        <v>0.30304849884526558</v>
      </c>
      <c r="G12" s="156">
        <f>+IFERROR(VLOOKUP($A12,Hoja4!$A$2:$N$35,9,FALSE),"")</f>
        <v>0.33634644652492734</v>
      </c>
      <c r="H12" s="156">
        <f>+IFERROR(VLOOKUP($A12,Hoja4!$A$2:$N$35,10,FALSE),"")</f>
        <v>0.34013315517876891</v>
      </c>
      <c r="I12" s="156">
        <f>+IFERROR(VLOOKUP($A12,Hoja4!$A$2:$N$35,11,FALSE),"")</f>
        <v>0.3590247603282985</v>
      </c>
      <c r="J12" s="156">
        <f>+IFERROR(VLOOKUP($A12,Hoja4!$A$2:$N$35,12,FALSE),"")</f>
        <v>0.3738006366072042</v>
      </c>
      <c r="K12" s="157">
        <f>+IFERROR(VLOOKUP($A12,Hoja4!$A$2:$N$35,13,FALSE),"")</f>
        <v>0.34620070827497468</v>
      </c>
      <c r="L12" s="158">
        <f>+IFERROR(VLOOKUP($A12,Hoja4!$A$2:$N$35,14,FALSE),"")</f>
        <v>0.34121866232238213</v>
      </c>
    </row>
    <row r="13" spans="1:12" x14ac:dyDescent="0.25">
      <c r="A13" s="125">
        <v>2</v>
      </c>
      <c r="B13" s="34">
        <f>+IFERROR(VLOOKUP(A13,Hoja4!$A$2:$N$35,3,FALSE),"")</f>
        <v>81</v>
      </c>
      <c r="C13" s="34" t="str">
        <f>+UPPER(IFERROR(VLOOKUP($A13,Hoja4!$A$2:$N$35,4,FALSE),""))</f>
        <v>ARAUCA</v>
      </c>
      <c r="D13" s="160">
        <f>+IFERROR(VLOOKUP($A13,Hoja4!$A$2:$N$35,6,FALSE),"")</f>
        <v>0.12683831275546753</v>
      </c>
      <c r="E13" s="160">
        <f>+IFERROR(VLOOKUP($A13,Hoja4!$A$2:$N$35,7,FALSE),"")</f>
        <v>0.14945427484703158</v>
      </c>
      <c r="F13" s="160">
        <f>+IFERROR(VLOOKUP($A13,Hoja4!$A$2:$N$35,8,FALSE),"")</f>
        <v>0.16280203045685279</v>
      </c>
      <c r="G13" s="160">
        <f>+IFERROR(VLOOKUP($A13,Hoja4!$A$2:$N$35,9,FALSE),"")</f>
        <v>0.13550525012975606</v>
      </c>
      <c r="H13" s="160">
        <f>+IFERROR(VLOOKUP($A13,Hoja4!$A$2:$N$35,10,FALSE),"")</f>
        <v>0.11633566213988539</v>
      </c>
      <c r="I13" s="160">
        <f>+IFERROR(VLOOKUP($A13,Hoja4!$A$2:$N$35,11,FALSE),"")</f>
        <v>0.10997955483547429</v>
      </c>
      <c r="J13" s="160">
        <f>+IFERROR(VLOOKUP($A13,Hoja4!$A$2:$N$35,12,FALSE),"")</f>
        <v>0.10682515047128743</v>
      </c>
      <c r="K13" s="157">
        <f>+IFERROR(VLOOKUP($A13,Hoja4!$A$2:$N$35,13,FALSE),"")</f>
        <v>0.10546062407132244</v>
      </c>
      <c r="L13" s="158">
        <f>+IFERROR(VLOOKUP($A13,Hoja4!$A$2:$N$35,14,FALSE),"")</f>
        <v>8.895537636370271E-2</v>
      </c>
    </row>
    <row r="14" spans="1:12" x14ac:dyDescent="0.25">
      <c r="A14" s="125">
        <v>3</v>
      </c>
      <c r="B14" s="34">
        <f>+IFERROR(VLOOKUP(A14,Hoja4!$A$2:$N$35,3,FALSE),"")</f>
        <v>85</v>
      </c>
      <c r="C14" s="34" t="str">
        <f>+UPPER(IFERROR(VLOOKUP($A14,Hoja4!$A$2:$N$35,4,FALSE),""))</f>
        <v>CASANARE</v>
      </c>
      <c r="D14" s="160">
        <f>+IFERROR(VLOOKUP($A14,Hoja4!$A$2:$N$35,6,FALSE),"")</f>
        <v>0.23846583066576604</v>
      </c>
      <c r="E14" s="160">
        <f>+IFERROR(VLOOKUP($A14,Hoja4!$A$2:$N$35,7,FALSE),"")</f>
        <v>0.26590961494120358</v>
      </c>
      <c r="F14" s="160">
        <f>+IFERROR(VLOOKUP($A14,Hoja4!$A$2:$N$35,8,FALSE),"")</f>
        <v>0.2845676552627085</v>
      </c>
      <c r="G14" s="160">
        <f>+IFERROR(VLOOKUP($A14,Hoja4!$A$2:$N$35,9,FALSE),"")</f>
        <v>0.2465095246170369</v>
      </c>
      <c r="H14" s="160">
        <f>+IFERROR(VLOOKUP($A14,Hoja4!$A$2:$N$35,10,FALSE),"")</f>
        <v>0.26092707776308011</v>
      </c>
      <c r="I14" s="160">
        <f>+IFERROR(VLOOKUP($A14,Hoja4!$A$2:$N$35,11,FALSE),"")</f>
        <v>0.26518530987851752</v>
      </c>
      <c r="J14" s="160">
        <f>+IFERROR(VLOOKUP($A14,Hoja4!$A$2:$N$35,12,FALSE),"")</f>
        <v>0.28027507547802749</v>
      </c>
      <c r="K14" s="157">
        <f>+IFERROR(VLOOKUP($A14,Hoja4!$A$2:$N$35,13,FALSE),"")</f>
        <v>0.26989070886287159</v>
      </c>
      <c r="L14" s="158">
        <f>+IFERROR(VLOOKUP($A14,Hoja4!$A$2:$N$35,14,FALSE),"")</f>
        <v>0.25354874344103839</v>
      </c>
    </row>
    <row r="15" spans="1:12" x14ac:dyDescent="0.25">
      <c r="A15" s="125">
        <v>4</v>
      </c>
      <c r="B15" s="34">
        <f>+IFERROR(VLOOKUP(A15,Hoja4!$A$2:$N$35,3,FALSE),"")</f>
        <v>94</v>
      </c>
      <c r="C15" s="34" t="str">
        <f>+UPPER(IFERROR(VLOOKUP($A15,Hoja4!$A$2:$N$35,4,FALSE),""))</f>
        <v>GUAINÍA</v>
      </c>
      <c r="D15" s="160">
        <f>+IFERROR(VLOOKUP($A15,Hoja4!$A$2:$N$35,6,FALSE),"")</f>
        <v>0.11519716437749225</v>
      </c>
      <c r="E15" s="160">
        <f>+IFERROR(VLOOKUP($A15,Hoja4!$A$2:$N$35,7,FALSE),"")</f>
        <v>0.11580763424627992</v>
      </c>
      <c r="F15" s="160">
        <f>+IFERROR(VLOOKUP($A15,Hoja4!$A$2:$N$35,8,FALSE),"")</f>
        <v>0.1133234484219445</v>
      </c>
      <c r="G15" s="160">
        <f>+IFERROR(VLOOKUP($A15,Hoja4!$A$2:$N$35,9,FALSE),"")</f>
        <v>8.9051094890510954E-2</v>
      </c>
      <c r="H15" s="160">
        <f>+IFERROR(VLOOKUP($A15,Hoja4!$A$2:$N$35,10,FALSE),"")</f>
        <v>0.10250051663566853</v>
      </c>
      <c r="I15" s="160">
        <f>+IFERROR(VLOOKUP($A15,Hoja4!$A$2:$N$35,11,FALSE),"")</f>
        <v>0.11196754563894523</v>
      </c>
      <c r="J15" s="160">
        <f>+IFERROR(VLOOKUP($A15,Hoja4!$A$2:$N$35,12,FALSE),"")</f>
        <v>0.11554748941318814</v>
      </c>
      <c r="K15" s="157">
        <f>+IFERROR(VLOOKUP($A15,Hoja4!$A$2:$N$35,13,FALSE),"")</f>
        <v>0.11559301625526791</v>
      </c>
      <c r="L15" s="158">
        <f>+IFERROR(VLOOKUP($A15,Hoja4!$A$2:$N$35,14,FALSE),"")</f>
        <v>9.9009900990099015E-2</v>
      </c>
    </row>
    <row r="16" spans="1:12" x14ac:dyDescent="0.25">
      <c r="A16" s="125">
        <v>5</v>
      </c>
      <c r="B16" s="34">
        <f>+IFERROR(VLOOKUP(A16,Hoja4!$A$2:$N$35,3,FALSE),"")</f>
        <v>95</v>
      </c>
      <c r="C16" s="34" t="str">
        <f>+UPPER(IFERROR(VLOOKUP($A16,Hoja4!$A$2:$N$35,4,FALSE),""))</f>
        <v>GUAVIARE</v>
      </c>
      <c r="D16" s="160">
        <f>+IFERROR(VLOOKUP($A16,Hoja4!$A$2:$N$35,6,FALSE),"")</f>
        <v>0.12790800530738611</v>
      </c>
      <c r="E16" s="160">
        <f>+IFERROR(VLOOKUP($A16,Hoja4!$A$2:$N$35,7,FALSE),"")</f>
        <v>0.11731698895027624</v>
      </c>
      <c r="F16" s="160">
        <f>+IFERROR(VLOOKUP($A16,Hoja4!$A$2:$N$35,8,FALSE),"")</f>
        <v>0.14695371000680735</v>
      </c>
      <c r="G16" s="160">
        <f>+IFERROR(VLOOKUP($A16,Hoja4!$A$2:$N$35,9,FALSE),"")</f>
        <v>0.17099805299246593</v>
      </c>
      <c r="H16" s="160">
        <f>+IFERROR(VLOOKUP($A16,Hoja4!$A$2:$N$35,10,FALSE),"")</f>
        <v>0.15060749240634491</v>
      </c>
      <c r="I16" s="160">
        <f>+IFERROR(VLOOKUP($A16,Hoja4!$A$2:$N$35,11,FALSE),"")</f>
        <v>0.18477338312680361</v>
      </c>
      <c r="J16" s="160">
        <f>+IFERROR(VLOOKUP($A16,Hoja4!$A$2:$N$35,12,FALSE),"")</f>
        <v>0.17521476567151484</v>
      </c>
      <c r="K16" s="157">
        <f>+IFERROR(VLOOKUP($A16,Hoja4!$A$2:$N$35,13,FALSE),"")</f>
        <v>0.17923964117898333</v>
      </c>
      <c r="L16" s="158">
        <f>+IFERROR(VLOOKUP($A16,Hoja4!$A$2:$N$35,14,FALSE),"")</f>
        <v>0.1858974358974359</v>
      </c>
    </row>
    <row r="17" spans="1:12" x14ac:dyDescent="0.25">
      <c r="A17" s="125">
        <v>6</v>
      </c>
      <c r="B17" s="34">
        <f>+IFERROR(VLOOKUP(A17,Hoja4!$A$2:$N$35,3,FALSE),"")</f>
        <v>97</v>
      </c>
      <c r="C17" s="34" t="str">
        <f>+UPPER(IFERROR(VLOOKUP($A17,Hoja4!$A$2:$N$35,4,FALSE),""))</f>
        <v>VAUPÉS</v>
      </c>
      <c r="D17" s="160">
        <f>+IFERROR(VLOOKUP($A17,Hoja4!$A$2:$N$35,6,FALSE),"")</f>
        <v>4.1675617615467238E-2</v>
      </c>
      <c r="E17" s="160">
        <f>+IFERROR(VLOOKUP($A17,Hoja4!$A$2:$N$35,7,FALSE),"")</f>
        <v>4.898828541001065E-2</v>
      </c>
      <c r="F17" s="160">
        <f>+IFERROR(VLOOKUP($A17,Hoja4!$A$2:$N$35,8,FALSE),"")</f>
        <v>6.2553373185311706E-2</v>
      </c>
      <c r="G17" s="160">
        <f>+IFERROR(VLOOKUP($A17,Hoja4!$A$2:$N$35,9,FALSE),"")</f>
        <v>7.7022098262175501E-2</v>
      </c>
      <c r="H17" s="160">
        <f>+IFERROR(VLOOKUP($A17,Hoja4!$A$2:$N$35,10,FALSE),"")</f>
        <v>3.0872193436960276E-2</v>
      </c>
      <c r="I17" s="160">
        <f>+IFERROR(VLOOKUP($A17,Hoja4!$A$2:$N$35,11,FALSE),"")</f>
        <v>4.1738754325259517E-2</v>
      </c>
      <c r="J17" s="160">
        <f>+IFERROR(VLOOKUP($A17,Hoja4!$A$2:$N$35,12,FALSE),"")</f>
        <v>4.5425048669695003E-2</v>
      </c>
      <c r="K17" s="157">
        <f>+IFERROR(VLOOKUP($A17,Hoja4!$A$2:$N$35,13,FALSE),"")</f>
        <v>4.4756756756756756E-2</v>
      </c>
      <c r="L17" s="158">
        <f>+IFERROR(VLOOKUP($A17,Hoja4!$A$2:$N$35,14,FALSE),"")</f>
        <v>3.5491503549150358E-2</v>
      </c>
    </row>
    <row r="18" spans="1:12" x14ac:dyDescent="0.25">
      <c r="A18" s="125">
        <v>7</v>
      </c>
      <c r="B18" s="34">
        <f>+IFERROR(VLOOKUP(A18,Hoja4!$A$2:$N$35,3,FALSE),"")</f>
        <v>99</v>
      </c>
      <c r="C18" s="34" t="str">
        <f>+UPPER(IFERROR(VLOOKUP($A18,Hoja4!$A$2:$N$35,4,FALSE),""))</f>
        <v>VICHADA</v>
      </c>
      <c r="D18" s="160">
        <f>+IFERROR(VLOOKUP($A18,Hoja4!$A$2:$N$35,6,FALSE),"")</f>
        <v>9.9120480245707104E-2</v>
      </c>
      <c r="E18" s="160">
        <f>+IFERROR(VLOOKUP($A18,Hoja4!$A$2:$N$35,7,FALSE),"")</f>
        <v>8.0792891319207111E-2</v>
      </c>
      <c r="F18" s="160">
        <f>+IFERROR(VLOOKUP($A18,Hoja4!$A$2:$N$35,8,FALSE),"")</f>
        <v>0.11395129826449617</v>
      </c>
      <c r="G18" s="160">
        <f>+IFERROR(VLOOKUP($A18,Hoja4!$A$2:$N$35,9,FALSE),"")</f>
        <v>0.10054528527729752</v>
      </c>
      <c r="H18" s="160">
        <f>+IFERROR(VLOOKUP($A18,Hoja4!$A$2:$N$35,10,FALSE),"")</f>
        <v>8.3091532577156429E-2</v>
      </c>
      <c r="I18" s="160">
        <f>+IFERROR(VLOOKUP($A18,Hoja4!$A$2:$N$35,11,FALSE),"")</f>
        <v>9.167750325097529E-2</v>
      </c>
      <c r="J18" s="160">
        <f>+IFERROR(VLOOKUP($A18,Hoja4!$A$2:$N$35,12,FALSE),"")</f>
        <v>0.11492193498848222</v>
      </c>
      <c r="K18" s="157">
        <f>+IFERROR(VLOOKUP($A18,Hoja4!$A$2:$N$35,13,FALSE),"")</f>
        <v>9.8656959959834312E-2</v>
      </c>
      <c r="L18" s="158">
        <f>+IFERROR(VLOOKUP($A18,Hoja4!$A$2:$N$35,14,FALSE),"")</f>
        <v>7.1710688718834861E-2</v>
      </c>
    </row>
    <row r="19" spans="1:12" x14ac:dyDescent="0.25">
      <c r="A19" s="125">
        <v>8</v>
      </c>
      <c r="B19" s="34" t="str">
        <f>+IFERROR(VLOOKUP(A19,Hoja4!$A$2:$N$35,3,FALSE),"")</f>
        <v/>
      </c>
      <c r="C19" s="34" t="str">
        <f>+UPPER(IFERROR(VLOOKUP($A19,Hoja4!$A$2:$N$35,4,FALSE),""))</f>
        <v/>
      </c>
      <c r="D19" s="160" t="str">
        <f>+IFERROR(VLOOKUP($A19,Hoja4!$A$2:$N$35,6,FALSE),"")</f>
        <v/>
      </c>
      <c r="E19" s="160" t="str">
        <f>+IFERROR(VLOOKUP($A19,Hoja4!$A$2:$N$35,7,FALSE),"")</f>
        <v/>
      </c>
      <c r="F19" s="160" t="str">
        <f>+IFERROR(VLOOKUP($A19,Hoja4!$A$2:$N$35,8,FALSE),"")</f>
        <v/>
      </c>
      <c r="G19" s="160" t="str">
        <f>+IFERROR(VLOOKUP($A19,Hoja4!$A$2:$N$35,9,FALSE),"")</f>
        <v/>
      </c>
      <c r="H19" s="160" t="str">
        <f>+IFERROR(VLOOKUP($A19,Hoja4!$A$2:$N$35,10,FALSE),"")</f>
        <v/>
      </c>
      <c r="I19" s="160" t="str">
        <f>+IFERROR(VLOOKUP($A19,Hoja4!$A$2:$N$35,11,FALSE),"")</f>
        <v/>
      </c>
      <c r="J19" s="160" t="str">
        <f>+IFERROR(VLOOKUP($A19,Hoja4!$A$2:$N$35,12,FALSE),"")</f>
        <v/>
      </c>
      <c r="K19" s="157" t="str">
        <f>+IFERROR(VLOOKUP($A19,Hoja4!$A$2:$N$35,13,FALSE),"")</f>
        <v/>
      </c>
      <c r="L19" s="158" t="str">
        <f>+IFERROR(VLOOKUP($A19,Hoja4!$A$2:$N$35,14,FALSE),"")</f>
        <v/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g1RtLffkgl7LJMkFlse8QATMm6PxrAb7yFp0AGAl8Q2p3I3CZpyKZmdKXiJMCf+qicnmqPVjTiGKLkhC5whOKQ==" saltValue="sDOPy41Wd9fwKPwoAsWec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zoomScale="70" zoomScaleNormal="70" zoomScaleSheetLayoutView="85" workbookViewId="0"/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164"/>
    </row>
    <row r="7" spans="1:12" ht="28.5" x14ac:dyDescent="0.25">
      <c r="A7" s="1"/>
      <c r="B7" s="222" t="str">
        <f>+ESTADISTICAS!B7</f>
        <v>REGIÓN LLANOS</v>
      </c>
      <c r="C7" s="222"/>
      <c r="D7" s="222"/>
      <c r="E7" s="222"/>
      <c r="F7" s="222"/>
      <c r="G7" s="222"/>
      <c r="H7" s="222"/>
      <c r="I7" s="222"/>
      <c r="J7" s="4"/>
      <c r="K7" s="4"/>
      <c r="L7" s="164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50</v>
      </c>
      <c r="C12" s="32" t="str">
        <f>+IFERROR(VLOOKUP($A12,Hoja2!$A$3:$N$35,4,FALSE),"")</f>
        <v>META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>
        <f>+IFERROR(VLOOKUP($A13,Hoja2!$A$3:$N$35,3,FALSE),"")</f>
        <v>81</v>
      </c>
      <c r="C13" s="34" t="str">
        <f>+IFERROR(VLOOKUP($A13,Hoja2!$A$3:$N$35,4,FALSE),"")</f>
        <v>ARAUCA</v>
      </c>
      <c r="D13" s="35">
        <f>+IFERROR(VLOOKUP($A13,Hoja2!$A$3:$NQ$35,9,FALSE),"")</f>
        <v>2262</v>
      </c>
      <c r="E13" s="35">
        <f>+IFERROR(VLOOKUP($A13,Hoja2!$A$3:$Q$35,10,FALSE),"")</f>
        <v>882</v>
      </c>
      <c r="F13" s="160">
        <f>+IFERROR(VLOOKUP($A13,Hoja2!$A$3:$Q$35,11,FALSE),"")</f>
        <v>0.38992042440318303</v>
      </c>
      <c r="G13" s="35">
        <f>+IFERROR(VLOOKUP($A13,Hoja2!$A$3:$Q$35,12,FALSE),"")</f>
        <v>2294</v>
      </c>
      <c r="H13" s="35">
        <f>+IFERROR(VLOOKUP($A13,Hoja2!$A$3:$Q$35,13,FALSE),"")</f>
        <v>835</v>
      </c>
      <c r="I13" s="160">
        <f>+IFERROR(VLOOKUP($A13,Hoja2!$A$3:$Q$35,14,FALSE),"")</f>
        <v>0.36399302528334787</v>
      </c>
      <c r="J13" s="35">
        <f>+IFERROR(VLOOKUP($A13,Hoja2!$A$3:$Q$35,15,FALSE),"")</f>
        <v>2318</v>
      </c>
      <c r="K13" s="129">
        <f>+IFERROR(VLOOKUP($A13,Hoja2!$A$3:$Q$35,16,FALSE),"")</f>
        <v>758</v>
      </c>
      <c r="L13" s="158">
        <f>+IFERROR(VLOOKUP($A13,Hoja2!$A$3:$Q$35,17,FALSE),"")</f>
        <v>0.32700603968938741</v>
      </c>
    </row>
    <row r="14" spans="1:12" x14ac:dyDescent="0.25">
      <c r="A14" s="125">
        <v>3</v>
      </c>
      <c r="B14" s="34">
        <f>+IFERROR(VLOOKUP($A14,Hoja2!$A$3:$N$35,3,FALSE),"")</f>
        <v>85</v>
      </c>
      <c r="C14" s="34" t="str">
        <f>+IFERROR(VLOOKUP($A14,Hoja2!$A$3:$N$35,4,FALSE),"")</f>
        <v>CASANARE</v>
      </c>
      <c r="D14" s="35">
        <f>+IFERROR(VLOOKUP($A14,Hoja2!$A$3:$NQ$35,9,FALSE),"")</f>
        <v>4370</v>
      </c>
      <c r="E14" s="35">
        <f>+IFERROR(VLOOKUP($A14,Hoja2!$A$3:$Q$35,10,FALSE),"")</f>
        <v>1807</v>
      </c>
      <c r="F14" s="160">
        <f>+IFERROR(VLOOKUP($A14,Hoja2!$A$3:$Q$35,11,FALSE),"")</f>
        <v>0.41350114416475975</v>
      </c>
      <c r="G14" s="35">
        <f>+IFERROR(VLOOKUP($A14,Hoja2!$A$3:$Q$35,12,FALSE),"")</f>
        <v>4433</v>
      </c>
      <c r="H14" s="35">
        <f>+IFERROR(VLOOKUP($A14,Hoja2!$A$3:$Q$35,13,FALSE),"")</f>
        <v>1745</v>
      </c>
      <c r="I14" s="160">
        <f>+IFERROR(VLOOKUP($A14,Hoja2!$A$3:$Q$35,14,FALSE),"")</f>
        <v>0.39363861944507106</v>
      </c>
      <c r="J14" s="35">
        <f>+IFERROR(VLOOKUP($A14,Hoja2!$A$3:$Q$35,15,FALSE),"")</f>
        <v>4457</v>
      </c>
      <c r="K14" s="129">
        <f>+IFERROR(VLOOKUP($A14,Hoja2!$A$3:$Q$35,16,FALSE),"")</f>
        <v>1626</v>
      </c>
      <c r="L14" s="158">
        <f>+IFERROR(VLOOKUP($A14,Hoja2!$A$3:$Q$35,17,FALSE),"")</f>
        <v>0.36481938523670632</v>
      </c>
    </row>
    <row r="15" spans="1:12" x14ac:dyDescent="0.25">
      <c r="A15" s="125">
        <v>4</v>
      </c>
      <c r="B15" s="34">
        <f>+IFERROR(VLOOKUP($A15,Hoja2!$A$3:$N$35,3,FALSE),"")</f>
        <v>94</v>
      </c>
      <c r="C15" s="34" t="str">
        <f>+IFERROR(VLOOKUP($A15,Hoja2!$A$3:$N$35,4,FALSE),"")</f>
        <v>GUAINIA</v>
      </c>
      <c r="D15" s="35">
        <f>+IFERROR(VLOOKUP($A15,Hoja2!$A$3:$NQ$35,9,FALSE),"")</f>
        <v>188</v>
      </c>
      <c r="E15" s="35">
        <f>+IFERROR(VLOOKUP($A15,Hoja2!$A$3:$Q$35,10,FALSE),"")</f>
        <v>69</v>
      </c>
      <c r="F15" s="160">
        <f>+IFERROR(VLOOKUP($A15,Hoja2!$A$3:$Q$35,11,FALSE),"")</f>
        <v>0.36702127659574468</v>
      </c>
      <c r="G15" s="35">
        <f>+IFERROR(VLOOKUP($A15,Hoja2!$A$3:$Q$35,12,FALSE),"")</f>
        <v>214</v>
      </c>
      <c r="H15" s="35">
        <f>+IFERROR(VLOOKUP($A15,Hoja2!$A$3:$Q$35,13,FALSE),"")</f>
        <v>69</v>
      </c>
      <c r="I15" s="160">
        <f>+IFERROR(VLOOKUP($A15,Hoja2!$A$3:$Q$35,14,FALSE),"")</f>
        <v>0.32242990654205606</v>
      </c>
      <c r="J15" s="35">
        <f>+IFERROR(VLOOKUP($A15,Hoja2!$A$3:$Q$35,15,FALSE),"")</f>
        <v>199</v>
      </c>
      <c r="K15" s="129">
        <f>+IFERROR(VLOOKUP($A15,Hoja2!$A$3:$Q$35,16,FALSE),"")</f>
        <v>44</v>
      </c>
      <c r="L15" s="158">
        <f>+IFERROR(VLOOKUP($A15,Hoja2!$A$3:$Q$35,17,FALSE),"")</f>
        <v>0.22110552763819097</v>
      </c>
    </row>
    <row r="16" spans="1:12" x14ac:dyDescent="0.25">
      <c r="A16" s="125">
        <v>5</v>
      </c>
      <c r="B16" s="34">
        <f>+IFERROR(VLOOKUP($A16,Hoja2!$A$3:$N$35,3,FALSE),"")</f>
        <v>95</v>
      </c>
      <c r="C16" s="34" t="str">
        <f>+IFERROR(VLOOKUP($A16,Hoja2!$A$3:$N$35,4,FALSE),"")</f>
        <v>GUAVIARE</v>
      </c>
      <c r="D16" s="35">
        <f>+IFERROR(VLOOKUP($A16,Hoja2!$A$3:$NQ$35,9,FALSE),"")</f>
        <v>717</v>
      </c>
      <c r="E16" s="35">
        <f>+IFERROR(VLOOKUP($A16,Hoja2!$A$3:$Q$35,10,FALSE),"")</f>
        <v>199</v>
      </c>
      <c r="F16" s="160">
        <f>+IFERROR(VLOOKUP($A16,Hoja2!$A$3:$Q$35,11,FALSE),"")</f>
        <v>0.27754532775453278</v>
      </c>
      <c r="G16" s="35">
        <f>+IFERROR(VLOOKUP($A16,Hoja2!$A$3:$Q$35,12,FALSE),"")</f>
        <v>712</v>
      </c>
      <c r="H16" s="35">
        <f>+IFERROR(VLOOKUP($A16,Hoja2!$A$3:$Q$35,13,FALSE),"")</f>
        <v>325</v>
      </c>
      <c r="I16" s="160">
        <f>+IFERROR(VLOOKUP($A16,Hoja2!$A$3:$Q$35,14,FALSE),"")</f>
        <v>0.45646067415730335</v>
      </c>
      <c r="J16" s="35">
        <f>+IFERROR(VLOOKUP($A16,Hoja2!$A$3:$Q$35,15,FALSE),"")</f>
        <v>798</v>
      </c>
      <c r="K16" s="129">
        <f>+IFERROR(VLOOKUP($A16,Hoja2!$A$3:$Q$35,16,FALSE),"")</f>
        <v>333</v>
      </c>
      <c r="L16" s="158">
        <f>+IFERROR(VLOOKUP($A16,Hoja2!$A$3:$Q$35,17,FALSE),"")</f>
        <v>0.41729323308270677</v>
      </c>
    </row>
    <row r="17" spans="1:12" x14ac:dyDescent="0.25">
      <c r="A17" s="125">
        <v>6</v>
      </c>
      <c r="B17" s="34">
        <f>+IFERROR(VLOOKUP($A17,Hoja2!$A$3:$N$35,3,FALSE),"")</f>
        <v>97</v>
      </c>
      <c r="C17" s="34" t="str">
        <f>+IFERROR(VLOOKUP($A17,Hoja2!$A$3:$N$35,4,FALSE),"")</f>
        <v>VAUPES</v>
      </c>
      <c r="D17" s="35">
        <f>+IFERROR(VLOOKUP($A17,Hoja2!$A$3:$NQ$35,9,FALSE),"")</f>
        <v>270</v>
      </c>
      <c r="E17" s="35">
        <f>+IFERROR(VLOOKUP($A17,Hoja2!$A$3:$Q$35,10,FALSE),"")</f>
        <v>34</v>
      </c>
      <c r="F17" s="160">
        <f>+IFERROR(VLOOKUP($A17,Hoja2!$A$3:$Q$35,11,FALSE),"")</f>
        <v>0.12592592592592591</v>
      </c>
      <c r="G17" s="35">
        <f>+IFERROR(VLOOKUP($A17,Hoja2!$A$3:$Q$35,12,FALSE),"")</f>
        <v>286</v>
      </c>
      <c r="H17" s="35">
        <f>+IFERROR(VLOOKUP($A17,Hoja2!$A$3:$Q$35,13,FALSE),"")</f>
        <v>37</v>
      </c>
      <c r="I17" s="160">
        <f>+IFERROR(VLOOKUP($A17,Hoja2!$A$3:$Q$35,14,FALSE),"")</f>
        <v>0.12937062937062938</v>
      </c>
      <c r="J17" s="35">
        <f>+IFERROR(VLOOKUP($A17,Hoja2!$A$3:$Q$35,15,FALSE),"")</f>
        <v>339</v>
      </c>
      <c r="K17" s="129">
        <f>+IFERROR(VLOOKUP($A17,Hoja2!$A$3:$Q$35,16,FALSE),"")</f>
        <v>56</v>
      </c>
      <c r="L17" s="158">
        <f>+IFERROR(VLOOKUP($A17,Hoja2!$A$3:$Q$35,17,FALSE),"")</f>
        <v>0.16519174041297935</v>
      </c>
    </row>
    <row r="18" spans="1:12" x14ac:dyDescent="0.25">
      <c r="A18" s="125">
        <v>7</v>
      </c>
      <c r="B18" s="34">
        <f>+IFERROR(VLOOKUP($A18,Hoja2!$A$3:$N$35,3,FALSE),"")</f>
        <v>99</v>
      </c>
      <c r="C18" s="34" t="str">
        <f>+IFERROR(VLOOKUP($A18,Hoja2!$A$3:$N$35,4,FALSE),"")</f>
        <v>VICHADA</v>
      </c>
      <c r="D18" s="35">
        <f>+IFERROR(VLOOKUP($A18,Hoja2!$A$3:$NQ$35,9,FALSE),"")</f>
        <v>487</v>
      </c>
      <c r="E18" s="35">
        <f>+IFERROR(VLOOKUP($A18,Hoja2!$A$3:$Q$35,10,FALSE),"")</f>
        <v>179</v>
      </c>
      <c r="F18" s="160">
        <f>+IFERROR(VLOOKUP($A18,Hoja2!$A$3:$Q$35,11,FALSE),"")</f>
        <v>0.36755646817248461</v>
      </c>
      <c r="G18" s="35">
        <f>+IFERROR(VLOOKUP($A18,Hoja2!$A$3:$Q$35,12,FALSE),"")</f>
        <v>464</v>
      </c>
      <c r="H18" s="35">
        <f>+IFERROR(VLOOKUP($A18,Hoja2!$A$3:$Q$35,13,FALSE),"")</f>
        <v>129</v>
      </c>
      <c r="I18" s="160">
        <f>+IFERROR(VLOOKUP($A18,Hoja2!$A$3:$Q$35,14,FALSE),"")</f>
        <v>0.27801724137931033</v>
      </c>
      <c r="J18" s="35">
        <f>+IFERROR(VLOOKUP($A18,Hoja2!$A$3:$Q$35,15,FALSE),"")</f>
        <v>460</v>
      </c>
      <c r="K18" s="129">
        <f>+IFERROR(VLOOKUP($A18,Hoja2!$A$3:$Q$35,16,FALSE),"")</f>
        <v>116</v>
      </c>
      <c r="L18" s="158">
        <f>+IFERROR(VLOOKUP($A18,Hoja2!$A$3:$Q$35,17,FALSE),"")</f>
        <v>0.25217391304347825</v>
      </c>
    </row>
    <row r="19" spans="1:12" x14ac:dyDescent="0.25">
      <c r="A19" s="125">
        <v>8</v>
      </c>
      <c r="B19" s="34" t="str">
        <f>+IFERROR(VLOOKUP($A19,Hoja2!$A$3:$N$35,3,FALSE),"")</f>
        <v/>
      </c>
      <c r="C19" s="34" t="str">
        <f>+IFERROR(VLOOKUP($A19,Hoja2!$A$3:$N$35,4,FALSE),"")</f>
        <v/>
      </c>
      <c r="D19" s="35" t="str">
        <f>+IFERROR(VLOOKUP($A19,Hoja2!$A$3:$NQ$35,9,FALSE),"")</f>
        <v/>
      </c>
      <c r="E19" s="35" t="str">
        <f>+IFERROR(VLOOKUP($A19,Hoja2!$A$3:$Q$35,10,FALSE),"")</f>
        <v/>
      </c>
      <c r="F19" s="160" t="str">
        <f>+IFERROR(VLOOKUP($A19,Hoja2!$A$3:$Q$35,11,FALSE),"")</f>
        <v/>
      </c>
      <c r="G19" s="35" t="str">
        <f>+IFERROR(VLOOKUP($A19,Hoja2!$A$3:$Q$35,12,FALSE),"")</f>
        <v/>
      </c>
      <c r="H19" s="35" t="str">
        <f>+IFERROR(VLOOKUP($A19,Hoja2!$A$3:$Q$35,13,FALSE),"")</f>
        <v/>
      </c>
      <c r="I19" s="160" t="str">
        <f>+IFERROR(VLOOKUP($A19,Hoja2!$A$3:$Q$35,14,FALSE),"")</f>
        <v/>
      </c>
      <c r="J19" s="35" t="str">
        <f>+IFERROR(VLOOKUP($A19,Hoja2!$A$3:$Q$35,15,FALSE),"")</f>
        <v/>
      </c>
      <c r="K19" s="129" t="str">
        <f>+IFERROR(VLOOKUP($A19,Hoja2!$A$3:$Q$35,16,FALSE),"")</f>
        <v/>
      </c>
      <c r="L19" s="158" t="str">
        <f>+IFERROR(VLOOKUP($A19,Hoja2!$A$3:$Q$35,17,FALSE),"")</f>
        <v/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0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0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0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0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0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0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0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0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0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0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0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0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0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0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0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0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0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0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0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0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0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0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1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2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3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4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5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6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7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7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7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7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7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0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0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0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0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0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0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0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0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0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0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0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0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0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0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0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0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0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0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0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0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0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0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1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2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3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4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5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6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7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7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7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7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7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2020-03-16T20:30:56Z</dcterms:modified>
</cp:coreProperties>
</file>