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10FE6BD6-418B-4145-91DF-7D39E71E9775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<sst xmlns="http://schemas.openxmlformats.org/spreadsheetml/2006/main" count="11658" uniqueCount="2539">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</sst>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VALLE DEL CAUCA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2</v>
      </c>
      <c r="B9" s="5">
        <v>76</v>
      </c>
      <c r="C9" s="3" t="s">
        <v>2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76</v>
      </c>
      <c r="B11" s="6"/>
      <c r="C11" s="11" t="str">
        <f>+C9</f>
        <v>VALLE DEL CAUCA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VALLE DEL CAUCA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179948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168124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11824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0.43449742724305379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0.33690816278743035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0.31789450686951642</v>
      </c>
      <c r="D25" s="190">
        <v>0.3465231227236425</v>
      </c>
      <c r="E25" s="190">
        <v>0.34442949042462556</v>
      </c>
      <c r="F25" s="190">
        <v>0.37158488867343054</v>
      </c>
      <c r="G25" s="190">
        <v>0.39127516945339941</v>
      </c>
      <c r="H25" s="191">
        <v>0.40983031569348094</v>
      </c>
      <c r="I25" s="191">
        <v>0.4274054264861552</v>
      </c>
      <c r="J25" s="192">
        <v>0.43880662745770782</v>
      </c>
      <c r="K25" s="75">
        <v>0.43449742724305379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42339</v>
      </c>
      <c r="D33" s="74">
        <v>12164</v>
      </c>
      <c r="E33" s="75">
        <v>0.28730012518009401</v>
      </c>
      <c r="F33" s="73">
        <v>42949</v>
      </c>
      <c r="G33" s="74">
        <v>16878</v>
      </c>
      <c r="H33" s="75">
        <v>0.39297771775827145</v>
      </c>
      <c r="I33" s="73">
        <v>42706</v>
      </c>
      <c r="J33" s="74">
        <v>14388</v>
      </c>
      <c r="K33" s="75">
        <v>0.33690816278743035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73254</v>
      </c>
      <c r="D40" s="85">
        <v>77855</v>
      </c>
      <c r="E40" s="85">
        <v>75759</v>
      </c>
      <c r="F40" s="85">
        <v>80221</v>
      </c>
      <c r="G40" s="85">
        <v>87651</v>
      </c>
      <c r="H40" s="86">
        <v>90389</v>
      </c>
      <c r="I40" s="86">
        <v>93941</v>
      </c>
      <c r="J40" s="87">
        <v>97292</v>
      </c>
      <c r="K40" s="88">
        <v>97681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60787</v>
      </c>
      <c r="D41" s="21">
        <v>69720</v>
      </c>
      <c r="E41" s="21">
        <v>72105</v>
      </c>
      <c r="F41" s="21">
        <v>78205</v>
      </c>
      <c r="G41" s="21">
        <v>78273</v>
      </c>
      <c r="H41" s="22">
        <v>82382</v>
      </c>
      <c r="I41" s="22">
        <v>85133</v>
      </c>
      <c r="J41" s="59">
        <v>85280</v>
      </c>
      <c r="K41" s="89">
        <v>82267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134041</v>
      </c>
      <c r="D42" s="91">
        <f t="shared" ref="D42:K42" si="0">+SUM(D40:D41)</f>
        <v>147575</v>
      </c>
      <c r="E42" s="91">
        <f t="shared" si="0"/>
        <v>147864</v>
      </c>
      <c r="F42" s="91">
        <f t="shared" si="0"/>
        <v>158426</v>
      </c>
      <c r="G42" s="91">
        <f t="shared" si="0"/>
        <v>165924</v>
      </c>
      <c r="H42" s="92">
        <f t="shared" si="0"/>
        <v>172771</v>
      </c>
      <c r="I42" s="92">
        <f t="shared" si="0"/>
        <v>179074</v>
      </c>
      <c r="J42" s="93">
        <f t="shared" ref="J42" si="1">+SUM(J40:J41)</f>
        <v>182572</v>
      </c>
      <c r="K42" s="94">
        <f t="shared" si="0"/>
        <v>179948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128046</v>
      </c>
      <c r="D47" s="85">
        <f t="shared" ref="D47:K47" si="2">+SUM(D54:D56)</f>
        <v>140144</v>
      </c>
      <c r="E47" s="85">
        <f t="shared" si="2"/>
        <v>139475</v>
      </c>
      <c r="F47" s="85">
        <f t="shared" si="2"/>
        <v>150234</v>
      </c>
      <c r="G47" s="85">
        <f t="shared" si="2"/>
        <v>157419</v>
      </c>
      <c r="H47" s="86">
        <f t="shared" si="2"/>
        <v>163585</v>
      </c>
      <c r="I47" s="86">
        <f t="shared" si="2"/>
        <v>168773</v>
      </c>
      <c r="J47" s="87">
        <f t="shared" ref="J47" si="3">+SUM(J54:J56)</f>
        <v>171379</v>
      </c>
      <c r="K47" s="88">
        <f t="shared" si="2"/>
        <v>168124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5995</v>
      </c>
      <c r="D48" s="21">
        <f t="shared" ref="D48:K48" si="4">+SUM(D57:D59)</f>
        <v>7431</v>
      </c>
      <c r="E48" s="21">
        <f t="shared" si="4"/>
        <v>8389</v>
      </c>
      <c r="F48" s="21">
        <f t="shared" si="4"/>
        <v>8192</v>
      </c>
      <c r="G48" s="21">
        <f t="shared" si="4"/>
        <v>8505</v>
      </c>
      <c r="H48" s="22">
        <f t="shared" si="4"/>
        <v>9186</v>
      </c>
      <c r="I48" s="22">
        <f t="shared" si="4"/>
        <v>10301</v>
      </c>
      <c r="J48" s="59">
        <f t="shared" ref="J48" si="5">+SUM(J57:J59)</f>
        <v>11193</v>
      </c>
      <c r="K48" s="89">
        <f t="shared" si="4"/>
        <v>11824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134041</v>
      </c>
      <c r="D49" s="91">
        <f t="shared" ref="D49:K49" si="6">+SUM(D47:D48)</f>
        <v>147575</v>
      </c>
      <c r="E49" s="91">
        <f t="shared" si="6"/>
        <v>147864</v>
      </c>
      <c r="F49" s="91">
        <f t="shared" si="6"/>
        <v>158426</v>
      </c>
      <c r="G49" s="91">
        <f t="shared" si="6"/>
        <v>165924</v>
      </c>
      <c r="H49" s="92">
        <f t="shared" si="6"/>
        <v>172771</v>
      </c>
      <c r="I49" s="92">
        <f t="shared" si="6"/>
        <v>179074</v>
      </c>
      <c r="J49" s="93">
        <f t="shared" ref="J49" si="7">+SUM(J47:J48)</f>
        <v>182572</v>
      </c>
      <c r="K49" s="94">
        <f t="shared" si="6"/>
        <v>179948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6591</v>
      </c>
      <c r="D54" s="96">
        <v>6723</v>
      </c>
      <c r="E54" s="96">
        <v>6428</v>
      </c>
      <c r="F54" s="96">
        <v>7843</v>
      </c>
      <c r="G54" s="96">
        <v>7971</v>
      </c>
      <c r="H54" s="97">
        <v>8249</v>
      </c>
      <c r="I54" s="97">
        <v>7519</v>
      </c>
      <c r="J54" s="98">
        <v>7140</v>
      </c>
      <c r="K54" s="99">
        <v>7186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38179</v>
      </c>
      <c r="D55" s="25">
        <v>43772</v>
      </c>
      <c r="E55" s="25">
        <v>42196</v>
      </c>
      <c r="F55" s="25">
        <v>48327</v>
      </c>
      <c r="G55" s="25">
        <v>50479</v>
      </c>
      <c r="H55" s="26">
        <v>52188</v>
      </c>
      <c r="I55" s="26">
        <v>52320</v>
      </c>
      <c r="J55" s="60">
        <v>53209</v>
      </c>
      <c r="K55" s="101">
        <v>49225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83276</v>
      </c>
      <c r="D56" s="25">
        <v>89649</v>
      </c>
      <c r="E56" s="25">
        <v>90851</v>
      </c>
      <c r="F56" s="25">
        <v>94064</v>
      </c>
      <c r="G56" s="25">
        <v>98969</v>
      </c>
      <c r="H56" s="26">
        <v>103148</v>
      </c>
      <c r="I56" s="26">
        <v>108934</v>
      </c>
      <c r="J56" s="60">
        <v>111030</v>
      </c>
      <c r="K56" s="101">
        <v>111713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2786</v>
      </c>
      <c r="D57" s="25">
        <v>3339</v>
      </c>
      <c r="E57" s="25">
        <v>4042</v>
      </c>
      <c r="F57" s="25">
        <v>3584</v>
      </c>
      <c r="G57" s="25">
        <v>3902</v>
      </c>
      <c r="H57" s="26">
        <v>4059</v>
      </c>
      <c r="I57" s="26">
        <v>4564</v>
      </c>
      <c r="J57" s="60">
        <v>4951</v>
      </c>
      <c r="K57" s="101">
        <v>5851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2928</v>
      </c>
      <c r="D58" s="25">
        <v>3744</v>
      </c>
      <c r="E58" s="25">
        <v>3988</v>
      </c>
      <c r="F58" s="25">
        <v>4189</v>
      </c>
      <c r="G58" s="25">
        <v>4142</v>
      </c>
      <c r="H58" s="26">
        <v>4603</v>
      </c>
      <c r="I58" s="26">
        <v>5151</v>
      </c>
      <c r="J58" s="60">
        <v>5589</v>
      </c>
      <c r="K58" s="101">
        <v>5276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281</v>
      </c>
      <c r="D59" s="25">
        <v>348</v>
      </c>
      <c r="E59" s="25">
        <v>359</v>
      </c>
      <c r="F59" s="25">
        <v>419</v>
      </c>
      <c r="G59" s="25">
        <v>461</v>
      </c>
      <c r="H59" s="26">
        <v>524</v>
      </c>
      <c r="I59" s="26">
        <v>586</v>
      </c>
      <c r="J59" s="60">
        <v>653</v>
      </c>
      <c r="K59" s="101">
        <v>697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134041</v>
      </c>
      <c r="D60" s="103">
        <f t="shared" ref="D60:I60" si="8">+SUM(D54:D59)</f>
        <v>147575</v>
      </c>
      <c r="E60" s="103">
        <f t="shared" si="8"/>
        <v>147864</v>
      </c>
      <c r="F60" s="103">
        <f t="shared" si="8"/>
        <v>158426</v>
      </c>
      <c r="G60" s="103">
        <f t="shared" si="8"/>
        <v>165924</v>
      </c>
      <c r="H60" s="104">
        <f t="shared" si="8"/>
        <v>172771</v>
      </c>
      <c r="I60" s="104">
        <f t="shared" si="8"/>
        <v>179074</v>
      </c>
      <c r="J60" s="105">
        <f t="shared" ref="J60" si="9">+SUM(J54:J59)</f>
        <v>182572</v>
      </c>
      <c r="K60" s="106">
        <f t="shared" ref="K60" si="10">+SUM(K54:K59)</f>
        <v>179948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2609</v>
      </c>
      <c r="D65" s="96">
        <v>4069</v>
      </c>
      <c r="E65" s="96">
        <v>3870</v>
      </c>
      <c r="F65" s="96">
        <v>3824</v>
      </c>
      <c r="G65" s="96">
        <v>3124</v>
      </c>
      <c r="H65" s="97">
        <v>3026</v>
      </c>
      <c r="I65" s="97">
        <v>3245</v>
      </c>
      <c r="J65" s="98">
        <v>3195</v>
      </c>
      <c r="K65" s="99">
        <v>3350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5750</v>
      </c>
      <c r="D66" s="25">
        <v>6108</v>
      </c>
      <c r="E66" s="25">
        <v>6221</v>
      </c>
      <c r="F66" s="25">
        <v>6792</v>
      </c>
      <c r="G66" s="25">
        <v>6843</v>
      </c>
      <c r="H66" s="26">
        <v>6668</v>
      </c>
      <c r="I66" s="26">
        <v>6727</v>
      </c>
      <c r="J66" s="60">
        <v>6766</v>
      </c>
      <c r="K66" s="101">
        <v>7199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8810</v>
      </c>
      <c r="D67" s="25">
        <v>8702</v>
      </c>
      <c r="E67" s="25">
        <v>8539</v>
      </c>
      <c r="F67" s="25">
        <v>8313</v>
      </c>
      <c r="G67" s="25">
        <v>9368</v>
      </c>
      <c r="H67" s="26">
        <v>9917</v>
      </c>
      <c r="I67" s="26">
        <v>10393</v>
      </c>
      <c r="J67" s="60">
        <v>11222</v>
      </c>
      <c r="K67" s="101">
        <v>12049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14869</v>
      </c>
      <c r="D68" s="25">
        <v>15651</v>
      </c>
      <c r="E68" s="25">
        <v>15702</v>
      </c>
      <c r="F68" s="25">
        <v>16163</v>
      </c>
      <c r="G68" s="25">
        <v>18131</v>
      </c>
      <c r="H68" s="26">
        <v>18422</v>
      </c>
      <c r="I68" s="26">
        <v>18743</v>
      </c>
      <c r="J68" s="60">
        <v>19469</v>
      </c>
      <c r="K68" s="101">
        <v>19840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16364</v>
      </c>
      <c r="D69" s="25">
        <v>19222</v>
      </c>
      <c r="E69" s="25">
        <v>19914</v>
      </c>
      <c r="F69" s="25">
        <v>21663</v>
      </c>
      <c r="G69" s="25">
        <v>23380</v>
      </c>
      <c r="H69" s="26">
        <v>25148</v>
      </c>
      <c r="I69" s="26">
        <v>27213</v>
      </c>
      <c r="J69" s="60">
        <v>28493</v>
      </c>
      <c r="K69" s="101">
        <v>29081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46214</v>
      </c>
      <c r="D70" s="25">
        <v>50593</v>
      </c>
      <c r="E70" s="25">
        <v>50038</v>
      </c>
      <c r="F70" s="25">
        <v>53420</v>
      </c>
      <c r="G70" s="25">
        <v>55150</v>
      </c>
      <c r="H70" s="26">
        <v>56889</v>
      </c>
      <c r="I70" s="26">
        <v>57947</v>
      </c>
      <c r="J70" s="60">
        <v>58421</v>
      </c>
      <c r="K70" s="101">
        <v>55946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36463</v>
      </c>
      <c r="D71" s="25">
        <v>40041</v>
      </c>
      <c r="E71" s="25">
        <v>40197</v>
      </c>
      <c r="F71" s="25">
        <v>44631</v>
      </c>
      <c r="G71" s="25">
        <v>46294</v>
      </c>
      <c r="H71" s="26">
        <v>48724</v>
      </c>
      <c r="I71" s="26">
        <v>50542</v>
      </c>
      <c r="J71" s="60">
        <v>50307</v>
      </c>
      <c r="K71" s="101">
        <v>47863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2962</v>
      </c>
      <c r="D72" s="25">
        <v>3189</v>
      </c>
      <c r="E72" s="25">
        <v>3383</v>
      </c>
      <c r="F72" s="25">
        <v>3620</v>
      </c>
      <c r="G72" s="25">
        <v>3634</v>
      </c>
      <c r="H72" s="26">
        <v>3977</v>
      </c>
      <c r="I72" s="26">
        <v>4264</v>
      </c>
      <c r="J72" s="60">
        <v>4699</v>
      </c>
      <c r="K72" s="101">
        <v>4620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134041</v>
      </c>
      <c r="D73" s="103">
        <f t="shared" ref="D73:K73" si="11">+SUM(D65:D72)</f>
        <v>147575</v>
      </c>
      <c r="E73" s="103">
        <f t="shared" si="11"/>
        <v>147864</v>
      </c>
      <c r="F73" s="103">
        <f t="shared" si="11"/>
        <v>158426</v>
      </c>
      <c r="G73" s="103">
        <f t="shared" si="11"/>
        <v>165924</v>
      </c>
      <c r="H73" s="104">
        <f t="shared" si="11"/>
        <v>172771</v>
      </c>
      <c r="I73" s="104">
        <f t="shared" si="11"/>
        <v>179074</v>
      </c>
      <c r="J73" s="105">
        <f t="shared" ref="J73" si="12">+SUM(J65:J72)</f>
        <v>182572</v>
      </c>
      <c r="K73" s="106">
        <f t="shared" si="11"/>
        <v>179948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124579</v>
      </c>
      <c r="D78" s="96">
        <v>136046</v>
      </c>
      <c r="E78" s="96">
        <v>135635</v>
      </c>
      <c r="F78" s="96">
        <v>146575</v>
      </c>
      <c r="G78" s="96">
        <v>151264</v>
      </c>
      <c r="H78" s="97">
        <v>157112</v>
      </c>
      <c r="I78" s="97">
        <v>160090</v>
      </c>
      <c r="J78" s="97">
        <v>162514</v>
      </c>
      <c r="K78" s="99">
        <v>158672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9375</v>
      </c>
      <c r="D79" s="25">
        <v>11427</v>
      </c>
      <c r="E79" s="25">
        <v>12022</v>
      </c>
      <c r="F79" s="25">
        <v>11523</v>
      </c>
      <c r="G79" s="25">
        <v>14252</v>
      </c>
      <c r="H79" s="26">
        <v>14894</v>
      </c>
      <c r="I79" s="26">
        <v>15309</v>
      </c>
      <c r="J79" s="26">
        <v>15141</v>
      </c>
      <c r="K79" s="101">
        <v>14385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87</v>
      </c>
      <c r="D80" s="25">
        <v>102</v>
      </c>
      <c r="E80" s="25">
        <v>207</v>
      </c>
      <c r="F80" s="25">
        <v>328</v>
      </c>
      <c r="G80" s="25">
        <v>408</v>
      </c>
      <c r="H80" s="26">
        <v>765</v>
      </c>
      <c r="I80" s="26">
        <v>3675</v>
      </c>
      <c r="J80" s="26">
        <v>4917</v>
      </c>
      <c r="K80" s="101">
        <v>6891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134041</v>
      </c>
      <c r="D81" s="103">
        <f t="shared" ref="D81:K81" si="13">+SUM(D78:D80)</f>
        <v>147575</v>
      </c>
      <c r="E81" s="103">
        <f t="shared" si="13"/>
        <v>147864</v>
      </c>
      <c r="F81" s="103">
        <f t="shared" si="13"/>
        <v>158426</v>
      </c>
      <c r="G81" s="103">
        <f t="shared" si="13"/>
        <v>165924</v>
      </c>
      <c r="H81" s="104">
        <f t="shared" si="13"/>
        <v>172771</v>
      </c>
      <c r="I81" s="104">
        <f t="shared" si="13"/>
        <v>179074</v>
      </c>
      <c r="J81" s="104">
        <f t="shared" ref="J81" si="14">+SUM(J78:J80)</f>
        <v>182572</v>
      </c>
      <c r="K81" s="106">
        <f t="shared" si="13"/>
        <v>179948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65201</v>
      </c>
      <c r="D86" s="85">
        <v>72251</v>
      </c>
      <c r="E86" s="85">
        <v>72273</v>
      </c>
      <c r="F86" s="85">
        <v>77579</v>
      </c>
      <c r="G86" s="85">
        <v>80621</v>
      </c>
      <c r="H86" s="86">
        <v>83632</v>
      </c>
      <c r="I86" s="86">
        <v>86768</v>
      </c>
      <c r="J86" s="87">
        <v>88204</v>
      </c>
      <c r="K86" s="88">
        <v>86812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68840</v>
      </c>
      <c r="D87" s="21">
        <v>75324</v>
      </c>
      <c r="E87" s="21">
        <v>75591</v>
      </c>
      <c r="F87" s="21">
        <v>80847</v>
      </c>
      <c r="G87" s="21">
        <v>85303</v>
      </c>
      <c r="H87" s="22">
        <v>89139</v>
      </c>
      <c r="I87" s="22">
        <v>92306</v>
      </c>
      <c r="J87" s="59">
        <v>94368</v>
      </c>
      <c r="K87" s="89">
        <v>93136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134041</v>
      </c>
      <c r="D88" s="91">
        <f t="shared" ref="D88:K88" si="15">+SUM(D86:D87)</f>
        <v>147575</v>
      </c>
      <c r="E88" s="91">
        <f t="shared" si="15"/>
        <v>147864</v>
      </c>
      <c r="F88" s="91">
        <f t="shared" si="15"/>
        <v>158426</v>
      </c>
      <c r="G88" s="91">
        <f t="shared" si="15"/>
        <v>165924</v>
      </c>
      <c r="H88" s="92">
        <f t="shared" si="15"/>
        <v>172771</v>
      </c>
      <c r="I88" s="92">
        <f t="shared" si="15"/>
        <v>179074</v>
      </c>
      <c r="J88" s="93">
        <f t="shared" ref="J88" si="16">+SUM(J86:J87)</f>
        <v>182572</v>
      </c>
      <c r="K88" s="94">
        <f t="shared" si="15"/>
        <v>179948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7186</v>
      </c>
      <c r="D93" s="110">
        <v>1195</v>
      </c>
      <c r="E93" s="111">
        <f>+IF(C93=0,"",(D93/C93))</f>
        <v>0.16629557472863901</v>
      </c>
      <c r="F93" s="2"/>
      <c r="G93" s="253" t="s">
        <v>34</v>
      </c>
      <c r="H93" s="255"/>
      <c r="I93" s="116">
        <v>48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49225</v>
      </c>
      <c r="D94" s="112">
        <v>5780</v>
      </c>
      <c r="E94" s="113">
        <f t="shared" ref="E94:E99" si="18">+IF(C94=0,"",(D94/C94))</f>
        <v>0.11742001015744033</v>
      </c>
      <c r="F94" s="2"/>
      <c r="G94" s="256" t="s">
        <v>35</v>
      </c>
      <c r="H94" s="258"/>
      <c r="I94" s="117">
        <v>297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111713</v>
      </c>
      <c r="D95" s="112">
        <v>69661</v>
      </c>
      <c r="E95" s="113">
        <f t="shared" si="18"/>
        <v>0.62357111526858999</v>
      </c>
      <c r="F95" s="2"/>
      <c r="G95" s="256" t="s">
        <v>36</v>
      </c>
      <c r="H95" s="258"/>
      <c r="I95" s="117">
        <v>457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5851</v>
      </c>
      <c r="D96" s="112">
        <v>3343</v>
      </c>
      <c r="E96" s="113">
        <f t="shared" si="18"/>
        <v>0.57135532387626042</v>
      </c>
      <c r="F96" s="2"/>
      <c r="G96" s="256" t="s">
        <v>37</v>
      </c>
      <c r="H96" s="258"/>
      <c r="I96" s="117">
        <v>231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5276</v>
      </c>
      <c r="D97" s="112">
        <v>5086</v>
      </c>
      <c r="E97" s="113">
        <f t="shared" si="18"/>
        <v>0.96398786959818039</v>
      </c>
      <c r="F97" s="2"/>
      <c r="G97" s="256" t="s">
        <v>38</v>
      </c>
      <c r="H97" s="258"/>
      <c r="I97" s="117">
        <v>130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697</v>
      </c>
      <c r="D98" s="112">
        <v>697</v>
      </c>
      <c r="E98" s="113">
        <f t="shared" si="18"/>
        <v>1</v>
      </c>
      <c r="F98" s="2"/>
      <c r="G98" s="256" t="s">
        <v>39</v>
      </c>
      <c r="H98" s="258"/>
      <c r="I98" s="117">
        <v>26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179948</v>
      </c>
      <c r="D99" s="114">
        <f>+SUM(D93:D98)</f>
        <v>85762</v>
      </c>
      <c r="E99" s="115">
        <f t="shared" si="18"/>
        <v>0.4765932380465468</v>
      </c>
      <c r="F99" s="2"/>
      <c r="G99" s="259" t="s">
        <v>26</v>
      </c>
      <c r="H99" s="261"/>
      <c r="I99" s="118">
        <f>+SUM(I93:I98)</f>
        <v>1189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653</v>
      </c>
      <c r="D104" s="96">
        <v>1135</v>
      </c>
      <c r="E104" s="96">
        <v>2021</v>
      </c>
      <c r="F104" s="96">
        <v>1816</v>
      </c>
      <c r="G104" s="97">
        <v>1371</v>
      </c>
      <c r="H104" s="97">
        <v>1755</v>
      </c>
      <c r="I104" s="98">
        <v>1644</v>
      </c>
      <c r="J104" s="128">
        <v>2065</v>
      </c>
      <c r="K104" s="99">
        <v>2050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2942</v>
      </c>
      <c r="D105" s="25">
        <v>6893</v>
      </c>
      <c r="E105" s="25">
        <v>8229</v>
      </c>
      <c r="F105" s="25">
        <v>8824</v>
      </c>
      <c r="G105" s="26">
        <v>9104</v>
      </c>
      <c r="H105" s="26">
        <v>9376</v>
      </c>
      <c r="I105" s="60">
        <v>10687</v>
      </c>
      <c r="J105" s="129">
        <v>11948</v>
      </c>
      <c r="K105" s="101">
        <v>11621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9465</v>
      </c>
      <c r="D106" s="25">
        <v>10605</v>
      </c>
      <c r="E106" s="25">
        <v>11294</v>
      </c>
      <c r="F106" s="25">
        <v>12241</v>
      </c>
      <c r="G106" s="26">
        <v>11905</v>
      </c>
      <c r="H106" s="26">
        <v>11882</v>
      </c>
      <c r="I106" s="60">
        <v>13586</v>
      </c>
      <c r="J106" s="129">
        <v>13766</v>
      </c>
      <c r="K106" s="101">
        <v>16383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1967</v>
      </c>
      <c r="D107" s="25">
        <v>2922</v>
      </c>
      <c r="E107" s="25">
        <v>2883</v>
      </c>
      <c r="F107" s="25">
        <v>3301</v>
      </c>
      <c r="G107" s="26">
        <v>2718</v>
      </c>
      <c r="H107" s="26">
        <v>2733</v>
      </c>
      <c r="I107" s="60">
        <v>3151</v>
      </c>
      <c r="J107" s="129">
        <v>3217</v>
      </c>
      <c r="K107" s="101">
        <v>4090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552</v>
      </c>
      <c r="D108" s="25">
        <v>833</v>
      </c>
      <c r="E108" s="25">
        <v>1102</v>
      </c>
      <c r="F108" s="25">
        <v>1264</v>
      </c>
      <c r="G108" s="26">
        <v>1235</v>
      </c>
      <c r="H108" s="26">
        <v>1364</v>
      </c>
      <c r="I108" s="60">
        <v>1559</v>
      </c>
      <c r="J108" s="129">
        <v>1844</v>
      </c>
      <c r="K108" s="101">
        <v>2389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23</v>
      </c>
      <c r="D109" s="25">
        <v>38</v>
      </c>
      <c r="E109" s="25">
        <v>36</v>
      </c>
      <c r="F109" s="25">
        <v>44</v>
      </c>
      <c r="G109" s="26">
        <v>59</v>
      </c>
      <c r="H109" s="26">
        <v>58</v>
      </c>
      <c r="I109" s="60">
        <v>70</v>
      </c>
      <c r="J109" s="129">
        <v>72</v>
      </c>
      <c r="K109" s="101">
        <v>69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15602</v>
      </c>
      <c r="D110" s="103">
        <f t="shared" ref="D110:I110" si="19">+SUM(D104:D109)</f>
        <v>22426</v>
      </c>
      <c r="E110" s="103">
        <f t="shared" si="19"/>
        <v>25565</v>
      </c>
      <c r="F110" s="103">
        <f t="shared" si="19"/>
        <v>27490</v>
      </c>
      <c r="G110" s="104">
        <f t="shared" si="19"/>
        <v>26392</v>
      </c>
      <c r="H110" s="104">
        <f t="shared" si="19"/>
        <v>27168</v>
      </c>
      <c r="I110" s="105">
        <f t="shared" si="19"/>
        <v>30697</v>
      </c>
      <c r="J110" s="130">
        <f>+SUM(J104:J109)</f>
        <v>32912</v>
      </c>
      <c r="K110" s="106">
        <f t="shared" ref="K110" si="20">+SUM(K104:K109)</f>
        <v>36602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0.16400000000000001</v>
      </c>
      <c r="D115" s="67">
        <v>0.12</v>
      </c>
      <c r="E115" s="67">
        <v>0.13</v>
      </c>
      <c r="F115" s="67">
        <v>0.13500000000000001</v>
      </c>
      <c r="G115" s="67">
        <v>0.10390000000000001</v>
      </c>
      <c r="H115" s="68">
        <v>9.6299999999999997E-2</v>
      </c>
      <c r="I115" s="68">
        <v>9.3100000000000002E-2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VALLE DEL CAUCA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1101</v>
      </c>
      <c r="C12" s="33">
        <f>+IFERROR((VLOOKUP(A12,Hoja3!$A$2:$J$841,5,FALSE)),"")</f>
        <v>1104</v>
      </c>
      <c r="D12" s="34" t="str">
        <f>+IFERROR((VLOOKUP(A12,Hoja3!$A$2:$J$841,6,FALSE)),"")</f>
        <v>UNIVERSIDAD NACIONAL DE COLOMBIA</v>
      </c>
      <c r="E12" s="35"/>
      <c r="F12" s="36"/>
      <c r="G12" s="33" t="str">
        <f>+IFERROR((VLOOKUP(A12,Hoja3!$A$2:$J$841,7,FALSE)),"")</f>
        <v>VALLE DEL CAUCA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3181</v>
      </c>
    </row>
    <row r="13" spans="1:10" x14ac:dyDescent="0.25">
      <c r="A13" s="134">
        <v>2</v>
      </c>
      <c r="B13" s="32">
        <f>+IFERROR((VLOOKUP(A13,Hoja3!$A$2:$J$841,4,FALSE)),"")</f>
        <v>1111</v>
      </c>
      <c r="C13" s="33">
        <f>+IFERROR((VLOOKUP(A13,Hoja3!$A$2:$J$841,5,FALSE)),"")</f>
        <v>1111</v>
      </c>
      <c r="D13" s="34" t="str">
        <f>+IFERROR((VLOOKUP(A13,Hoja3!$A$2:$J$841,6,FALSE)),"")</f>
        <v>UNIVERSIDAD TECNOLOGICA DE PEREIRA - UTP</v>
      </c>
      <c r="E13" s="35"/>
      <c r="F13" s="36"/>
      <c r="G13" s="33" t="str">
        <f>+IFERROR((VLOOKUP(A13,Hoja3!$A$2:$J$841,7,FALSE)),"")</f>
        <v>RISARALDA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6</v>
      </c>
    </row>
    <row r="14" spans="1:10" x14ac:dyDescent="0.25">
      <c r="A14" s="134">
        <v>3</v>
      </c>
      <c r="B14" s="32">
        <f>+IFERROR((VLOOKUP(A14,Hoja3!$A$2:$J$841,4,FALSE)),"")</f>
        <v>1117</v>
      </c>
      <c r="C14" s="33">
        <f>+IFERROR((VLOOKUP(A14,Hoja3!$A$2:$J$841,5,FALSE)),"")</f>
        <v>1117</v>
      </c>
      <c r="D14" s="34" t="str">
        <f>+IFERROR((VLOOKUP(A14,Hoja3!$A$2:$J$841,6,FALSE)),"")</f>
        <v>UNIVERSIDAD MILITAR-NUEVA GRANADA</v>
      </c>
      <c r="E14" s="35"/>
      <c r="F14" s="36"/>
      <c r="G14" s="33" t="str">
        <f>+IFERROR((VLOOKUP(A14,Hoja3!$A$2:$J$841,7,FALSE)),"")</f>
        <v>BOGOTA D.C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14</v>
      </c>
    </row>
    <row r="15" spans="1:10" x14ac:dyDescent="0.25">
      <c r="A15" s="134">
        <v>4</v>
      </c>
      <c r="B15" s="32">
        <f>+IFERROR((VLOOKUP(A15,Hoja3!$A$2:$J$841,4,FALSE)),"")</f>
        <v>1122</v>
      </c>
      <c r="C15" s="33">
        <f>+IFERROR((VLOOKUP(A15,Hoja3!$A$2:$J$841,5,FALSE)),"")</f>
        <v>1122</v>
      </c>
      <c r="D15" s="34" t="str">
        <f>+IFERROR((VLOOKUP(A15,Hoja3!$A$2:$J$841,6,FALSE)),"")</f>
        <v>UNIVERSIDAD DEL PACIFICO</v>
      </c>
      <c r="E15" s="35"/>
      <c r="F15" s="36"/>
      <c r="G15" s="33" t="str">
        <f>+IFERROR((VLOOKUP(A15,Hoja3!$A$2:$J$841,7,FALSE)),"")</f>
        <v>VALLE DEL CAUCA</v>
      </c>
      <c r="H15" s="33" t="str">
        <f>+IFERROR((VLOOKUP(A15,Hoja3!$A$2:$J$841,8,FALSE)),"")</f>
        <v>OFICIAL</v>
      </c>
      <c r="I15" s="37" t="str">
        <f>+IFERROR((VLOOKUP(A15,Hoja3!$A$2:$J$841,9,FALSE)),"")</f>
        <v>Universidad</v>
      </c>
      <c r="J15" s="135">
        <f>+IFERROR((VLOOKUP(A15,Hoja3!$A$2:$J$841,10,FALSE)),"")</f>
        <v>2982</v>
      </c>
    </row>
    <row r="16" spans="1:10" x14ac:dyDescent="0.25">
      <c r="A16" s="134">
        <v>5</v>
      </c>
      <c r="B16" s="32">
        <f>+IFERROR((VLOOKUP(A16,Hoja3!$A$2:$J$841,4,FALSE)),"")</f>
        <v>1203</v>
      </c>
      <c r="C16" s="33">
        <f>+IFERROR((VLOOKUP(A16,Hoja3!$A$2:$J$841,5,FALSE)),"")</f>
        <v>1203</v>
      </c>
      <c r="D16" s="34" t="str">
        <f>+IFERROR((VLOOKUP(A16,Hoja3!$A$2:$J$841,6,FALSE)),"")</f>
        <v>UNIVERSIDAD DEL VALLE</v>
      </c>
      <c r="E16" s="35"/>
      <c r="F16" s="36"/>
      <c r="G16" s="33" t="str">
        <f>+IFERROR((VLOOKUP(A16,Hoja3!$A$2:$J$841,7,FALSE)),"")</f>
        <v>VALLE DEL CAUCA</v>
      </c>
      <c r="H16" s="33" t="str">
        <f>+IFERROR((VLOOKUP(A16,Hoja3!$A$2:$J$841,8,FALSE)),"")</f>
        <v>OFICIAL</v>
      </c>
      <c r="I16" s="37" t="str">
        <f>+IFERROR((VLOOKUP(A16,Hoja3!$A$2:$J$841,9,FALSE)),"")</f>
        <v>Universidad</v>
      </c>
      <c r="J16" s="135">
        <f>+IFERROR((VLOOKUP(A16,Hoja3!$A$2:$J$841,10,FALSE)),"")</f>
        <v>30071</v>
      </c>
    </row>
    <row r="17" spans="1:10" x14ac:dyDescent="0.25">
      <c r="A17" s="134">
        <v>6</v>
      </c>
      <c r="B17" s="32">
        <f>+IFERROR((VLOOKUP(A17,Hoja3!$A$2:$J$841,4,FALSE)),"")</f>
        <v>1205</v>
      </c>
      <c r="C17" s="33">
        <f>+IFERROR((VLOOKUP(A17,Hoja3!$A$2:$J$841,5,FALSE)),"")</f>
        <v>1205</v>
      </c>
      <c r="D17" s="35" t="str">
        <f>+IFERROR((VLOOKUP(A17,Hoja3!$A$2:$J$841,6,FALSE)),"")</f>
        <v>UNIVERSIDAD DE CARTAGENA</v>
      </c>
      <c r="E17" s="35"/>
      <c r="F17" s="36"/>
      <c r="G17" s="33" t="str">
        <f>+IFERROR((VLOOKUP(A17,Hoja3!$A$2:$J$841,7,FALSE)),"")</f>
        <v>BOLIVAR</v>
      </c>
      <c r="H17" s="33" t="str">
        <f>+IFERROR((VLOOKUP(A17,Hoja3!$A$2:$J$841,8,FALSE)),"")</f>
        <v>OFICIAL</v>
      </c>
      <c r="I17" s="37" t="str">
        <f>+IFERROR((VLOOKUP(A17,Hoja3!$A$2:$J$841,9,FALSE)),"")</f>
        <v>Universidad</v>
      </c>
      <c r="J17" s="135">
        <f>+IFERROR((VLOOKUP(A17,Hoja3!$A$2:$J$841,10,FALSE)),"")</f>
        <v>10</v>
      </c>
    </row>
    <row r="18" spans="1:10" x14ac:dyDescent="0.25">
      <c r="A18" s="134">
        <v>7</v>
      </c>
      <c r="B18" s="32">
        <f>+IFERROR((VLOOKUP(A18,Hoja3!$A$2:$J$841,4,FALSE)),"")</f>
        <v>1207</v>
      </c>
      <c r="C18" s="33">
        <f>+IFERROR((VLOOKUP(A18,Hoja3!$A$2:$J$841,5,FALSE)),"")</f>
        <v>1207</v>
      </c>
      <c r="D18" s="35" t="str">
        <f>+IFERROR((VLOOKUP(A18,Hoja3!$A$2:$J$841,6,FALSE)),"")</f>
        <v>UNIVERSIDAD DEL TOLIMA</v>
      </c>
      <c r="E18" s="35"/>
      <c r="F18" s="36"/>
      <c r="G18" s="33" t="str">
        <f>+IFERROR((VLOOKUP(A18,Hoja3!$A$2:$J$841,7,FALSE)),"")</f>
        <v>TOLIMA</v>
      </c>
      <c r="H18" s="33" t="str">
        <f>+IFERROR((VLOOKUP(A18,Hoja3!$A$2:$J$841,8,FALSE)),"")</f>
        <v>OFICIAL</v>
      </c>
      <c r="I18" s="37" t="str">
        <f>+IFERROR((VLOOKUP(A18,Hoja3!$A$2:$J$841,9,FALSE)),"")</f>
        <v>Universidad</v>
      </c>
      <c r="J18" s="135">
        <f>+IFERROR((VLOOKUP(A18,Hoja3!$A$2:$J$841,10,FALSE)),"")</f>
        <v>587</v>
      </c>
    </row>
    <row r="19" spans="1:10" x14ac:dyDescent="0.25">
      <c r="A19" s="134">
        <v>8</v>
      </c>
      <c r="B19" s="32">
        <f>+IFERROR((VLOOKUP(A19,Hoja3!$A$2:$J$841,4,FALSE)),"")</f>
        <v>1208</v>
      </c>
      <c r="C19" s="33">
        <f>+IFERROR((VLOOKUP(A19,Hoja3!$A$2:$J$841,5,FALSE)),"")</f>
        <v>1208</v>
      </c>
      <c r="D19" s="35" t="str">
        <f>+IFERROR((VLOOKUP(A19,Hoja3!$A$2:$J$841,6,FALSE)),"")</f>
        <v>UNIVERSIDAD DEL QUINDIO</v>
      </c>
      <c r="E19" s="35"/>
      <c r="F19" s="36"/>
      <c r="G19" s="33" t="str">
        <f>+IFERROR((VLOOKUP(A19,Hoja3!$A$2:$J$841,7,FALSE)),"")</f>
        <v>QUINDIO</v>
      </c>
      <c r="H19" s="33" t="str">
        <f>+IFERROR((VLOOKUP(A19,Hoja3!$A$2:$J$841,8,FALSE)),"")</f>
        <v>OFICIAL</v>
      </c>
      <c r="I19" s="37" t="str">
        <f>+IFERROR((VLOOKUP(A19,Hoja3!$A$2:$J$841,9,FALSE)),"")</f>
        <v>Universidad</v>
      </c>
      <c r="J19" s="135">
        <f>+IFERROR((VLOOKUP(A19,Hoja3!$A$2:$J$841,10,FALSE)),"")</f>
        <v>2507</v>
      </c>
    </row>
    <row r="20" spans="1:10" x14ac:dyDescent="0.25">
      <c r="A20" s="134">
        <v>9</v>
      </c>
      <c r="B20" s="32">
        <f>+IFERROR((VLOOKUP(A20,Hoja3!$A$2:$J$841,4,FALSE)),"")</f>
        <v>1209</v>
      </c>
      <c r="C20" s="33">
        <f>+IFERROR((VLOOKUP(A20,Hoja3!$A$2:$J$841,5,FALSE)),"")</f>
        <v>1209</v>
      </c>
      <c r="D20" s="35" t="str">
        <f>+IFERROR((VLOOKUP(A20,Hoja3!$A$2:$J$841,6,FALSE)),"")</f>
        <v>UNIVERSIDAD FRANCISCO DE PAULA SANTANDER</v>
      </c>
      <c r="E20" s="35"/>
      <c r="F20" s="36"/>
      <c r="G20" s="33" t="str">
        <f>+IFERROR((VLOOKUP(A20,Hoja3!$A$2:$J$841,7,FALSE)),"")</f>
        <v>NORTE DE SANTANDER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2</v>
      </c>
    </row>
    <row r="21" spans="1:10" x14ac:dyDescent="0.25">
      <c r="A21" s="134">
        <v>10</v>
      </c>
      <c r="B21" s="32">
        <f>+IFERROR((VLOOKUP(A21,Hoja3!$A$2:$J$841,4,FALSE)),"")</f>
        <v>1212</v>
      </c>
      <c r="C21" s="33">
        <f>+IFERROR((VLOOKUP(A21,Hoja3!$A$2:$J$841,5,FALSE)),"")</f>
        <v>1212</v>
      </c>
      <c r="D21" s="35" t="str">
        <f>+IFERROR((VLOOKUP(A21,Hoja3!$A$2:$J$841,6,FALSE)),"")</f>
        <v>UNIVERSIDAD DE PAMPLONA</v>
      </c>
      <c r="E21" s="35"/>
      <c r="F21" s="36"/>
      <c r="G21" s="33" t="str">
        <f>+IFERROR((VLOOKUP(A21,Hoja3!$A$2:$J$841,7,FALSE)),"")</f>
        <v>NORTE DE SANTANDER</v>
      </c>
      <c r="H21" s="33" t="str">
        <f>+IFERROR((VLOOKUP(A21,Hoja3!$A$2:$J$841,8,FALSE)),"")</f>
        <v>OFICIAL</v>
      </c>
      <c r="I21" s="37" t="str">
        <f>+IFERROR((VLOOKUP(A21,Hoja3!$A$2:$J$841,9,FALSE)),"")</f>
        <v>Universidad</v>
      </c>
      <c r="J21" s="135">
        <f>+IFERROR((VLOOKUP(A21,Hoja3!$A$2:$J$841,10,FALSE)),"")</f>
        <v>7</v>
      </c>
    </row>
    <row r="22" spans="1:10" x14ac:dyDescent="0.25">
      <c r="A22" s="134">
        <v>11</v>
      </c>
      <c r="B22" s="32">
        <f>+IFERROR((VLOOKUP(A22,Hoja3!$A$2:$J$841,4,FALSE)),"")</f>
        <v>1701</v>
      </c>
      <c r="C22" s="33">
        <f>+IFERROR((VLOOKUP(A22,Hoja3!$A$2:$J$841,5,FALSE)),"")</f>
        <v>1701</v>
      </c>
      <c r="D22" s="35" t="str">
        <f>+IFERROR((VLOOKUP(A22,Hoja3!$A$2:$J$841,6,FALSE)),"")</f>
        <v>PONTIFICIA UNIVERSIDAD JAVERIANA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Universidad</v>
      </c>
      <c r="J22" s="135">
        <f>+IFERROR((VLOOKUP(A22,Hoja3!$A$2:$J$841,10,FALSE)),"")</f>
        <v>1</v>
      </c>
    </row>
    <row r="23" spans="1:10" x14ac:dyDescent="0.25">
      <c r="A23" s="134">
        <v>12</v>
      </c>
      <c r="B23" s="32">
        <f>+IFERROR((VLOOKUP(A23,Hoja3!$A$2:$J$841,4,FALSE)),"")</f>
        <v>1701</v>
      </c>
      <c r="C23" s="33">
        <f>+IFERROR((VLOOKUP(A23,Hoja3!$A$2:$J$841,5,FALSE)),"")</f>
        <v>1702</v>
      </c>
      <c r="D23" s="35" t="str">
        <f>+IFERROR((VLOOKUP(A23,Hoja3!$A$2:$J$841,6,FALSE)),"")</f>
        <v>PONTIFICIA UNIVERSIDAD JAVERIANA</v>
      </c>
      <c r="E23" s="35"/>
      <c r="F23" s="36"/>
      <c r="G23" s="33" t="str">
        <f>+IFERROR((VLOOKUP(A23,Hoja3!$A$2:$J$841,7,FALSE)),"")</f>
        <v>VALLE DEL CAUCA</v>
      </c>
      <c r="H23" s="33" t="str">
        <f>+IFERROR((VLOOKUP(A23,Hoja3!$A$2:$J$841,8,FALSE)),"")</f>
        <v>PRIVADA</v>
      </c>
      <c r="I23" s="37" t="str">
        <f>+IFERROR((VLOOKUP(A23,Hoja3!$A$2:$J$841,9,FALSE)),"")</f>
        <v>Universidad</v>
      </c>
      <c r="J23" s="135">
        <f>+IFERROR((VLOOKUP(A23,Hoja3!$A$2:$J$841,10,FALSE)),"")</f>
        <v>8407</v>
      </c>
    </row>
    <row r="24" spans="1:10" x14ac:dyDescent="0.25">
      <c r="A24" s="134">
        <v>13</v>
      </c>
      <c r="B24" s="32">
        <f>+IFERROR((VLOOKUP(A24,Hoja3!$A$2:$J$841,4,FALSE)),"")</f>
        <v>1704</v>
      </c>
      <c r="C24" s="33">
        <f>+IFERROR((VLOOKUP(A24,Hoja3!$A$2:$J$841,5,FALSE)),"")</f>
        <v>1704</v>
      </c>
      <c r="D24" s="35" t="str">
        <f>+IFERROR((VLOOKUP(A24,Hoja3!$A$2:$J$841,6,FALSE)),"")</f>
        <v>UNIVERSIDAD SANTO TOMAS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PRIVADA</v>
      </c>
      <c r="I24" s="37" t="str">
        <f>+IFERROR((VLOOKUP(A24,Hoja3!$A$2:$J$841,9,FALSE)),"")</f>
        <v>Universidad</v>
      </c>
      <c r="J24" s="135">
        <f>+IFERROR((VLOOKUP(A24,Hoja3!$A$2:$J$841,10,FALSE)),"")</f>
        <v>183</v>
      </c>
    </row>
    <row r="25" spans="1:10" x14ac:dyDescent="0.25">
      <c r="A25" s="134">
        <v>14</v>
      </c>
      <c r="B25" s="32">
        <f>+IFERROR((VLOOKUP(A25,Hoja3!$A$2:$J$841,4,FALSE)),"")</f>
        <v>1706</v>
      </c>
      <c r="C25" s="33">
        <f>+IFERROR((VLOOKUP(A25,Hoja3!$A$2:$J$841,5,FALSE)),"")</f>
        <v>1706</v>
      </c>
      <c r="D25" s="35" t="str">
        <f>+IFERROR((VLOOKUP(A25,Hoja3!$A$2:$J$841,6,FALSE)),"")</f>
        <v>UNIVERSIDAD EXTERNADO DE COLOMBIA</v>
      </c>
      <c r="E25" s="35"/>
      <c r="F25" s="36"/>
      <c r="G25" s="33" t="str">
        <f>+IFERROR((VLOOKUP(A25,Hoja3!$A$2:$J$841,7,FALSE)),"")</f>
        <v>BOGOTA D.C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376</v>
      </c>
    </row>
    <row r="26" spans="1:10" x14ac:dyDescent="0.25">
      <c r="A26" s="134">
        <v>15</v>
      </c>
      <c r="B26" s="32">
        <f>+IFERROR((VLOOKUP(A26,Hoja3!$A$2:$J$841,4,FALSE)),"")</f>
        <v>1710</v>
      </c>
      <c r="C26" s="33">
        <f>+IFERROR((VLOOKUP(A26,Hoja3!$A$2:$J$841,5,FALSE)),"")</f>
        <v>1710</v>
      </c>
      <c r="D26" s="35" t="str">
        <f>+IFERROR((VLOOKUP(A26,Hoja3!$A$2:$J$841,6,FALSE)),"")</f>
        <v>UNIVERSIDAD PONTIFICIA BOLIVARIANA</v>
      </c>
      <c r="E26" s="35"/>
      <c r="F26" s="36"/>
      <c r="G26" s="33" t="str">
        <f>+IFERROR((VLOOKUP(A26,Hoja3!$A$2:$J$841,7,FALSE)),"")</f>
        <v>ANTIOQUIA</v>
      </c>
      <c r="H26" s="33" t="str">
        <f>+IFERROR((VLOOKUP(A26,Hoja3!$A$2:$J$841,8,FALSE)),"")</f>
        <v>PRIVADA</v>
      </c>
      <c r="I26" s="37" t="str">
        <f>+IFERROR((VLOOKUP(A26,Hoja3!$A$2:$J$841,9,FALSE)),"")</f>
        <v>Universidad</v>
      </c>
      <c r="J26" s="135">
        <f>+IFERROR((VLOOKUP(A26,Hoja3!$A$2:$J$841,10,FALSE)),"")</f>
        <v>795</v>
      </c>
    </row>
    <row r="27" spans="1:10" x14ac:dyDescent="0.25">
      <c r="A27" s="134">
        <v>16</v>
      </c>
      <c r="B27" s="32">
        <f>+IFERROR((VLOOKUP(A27,Hoja3!$A$2:$J$841,4,FALSE)),"")</f>
        <v>1710</v>
      </c>
      <c r="C27" s="33">
        <f>+IFERROR((VLOOKUP(A27,Hoja3!$A$2:$J$841,5,FALSE)),"")</f>
        <v>1730</v>
      </c>
      <c r="D27" s="35" t="str">
        <f>+IFERROR((VLOOKUP(A27,Hoja3!$A$2:$J$841,6,FALSE)),"")</f>
        <v>UNIVERSIDAD PONTIFICIA BOLIVARIANA</v>
      </c>
      <c r="E27" s="35"/>
      <c r="F27" s="36"/>
      <c r="G27" s="33" t="str">
        <f>+IFERROR((VLOOKUP(A27,Hoja3!$A$2:$J$841,7,FALSE)),"")</f>
        <v>VALLE DEL CAUCA</v>
      </c>
      <c r="H27" s="33" t="str">
        <f>+IFERROR((VLOOKUP(A27,Hoja3!$A$2:$J$841,8,FALSE)),"")</f>
        <v>PRIVADA</v>
      </c>
      <c r="I27" s="37" t="str">
        <f>+IFERROR((VLOOKUP(A27,Hoja3!$A$2:$J$841,9,FALSE)),"")</f>
        <v>Universidad</v>
      </c>
      <c r="J27" s="135">
        <f>+IFERROR((VLOOKUP(A27,Hoja3!$A$2:$J$841,10,FALSE)),"")</f>
        <v>350</v>
      </c>
    </row>
    <row r="28" spans="1:10" x14ac:dyDescent="0.25">
      <c r="A28" s="134">
        <v>17</v>
      </c>
      <c r="B28" s="32">
        <f>+IFERROR((VLOOKUP(A28,Hoja3!$A$2:$J$841,4,FALSE)),"")</f>
        <v>1712</v>
      </c>
      <c r="C28" s="33">
        <f>+IFERROR((VLOOKUP(A28,Hoja3!$A$2:$J$841,5,FALSE)),"")</f>
        <v>1712</v>
      </c>
      <c r="D28" s="35" t="str">
        <f>+IFERROR((VLOOKUP(A28,Hoja3!$A$2:$J$841,6,FALSE)),"")</f>
        <v>UNIVERSIDAD EAFIT-</v>
      </c>
      <c r="E28" s="35"/>
      <c r="F28" s="36"/>
      <c r="G28" s="33" t="str">
        <f>+IFERROR((VLOOKUP(A28,Hoja3!$A$2:$J$841,7,FALSE)),"")</f>
        <v>ANTIOQUIA</v>
      </c>
      <c r="H28" s="33" t="str">
        <f>+IFERROR((VLOOKUP(A28,Hoja3!$A$2:$J$841,8,FALSE)),"")</f>
        <v>PRIVADA</v>
      </c>
      <c r="I28" s="37" t="str">
        <f>+IFERROR((VLOOKUP(A28,Hoja3!$A$2:$J$841,9,FALSE)),"")</f>
        <v>Universidad</v>
      </c>
      <c r="J28" s="135">
        <f>+IFERROR((VLOOKUP(A28,Hoja3!$A$2:$J$841,10,FALSE)),"")</f>
        <v>157</v>
      </c>
    </row>
    <row r="29" spans="1:10" x14ac:dyDescent="0.25">
      <c r="A29" s="134">
        <v>18</v>
      </c>
      <c r="B29" s="32">
        <f>+IFERROR((VLOOKUP(A29,Hoja3!$A$2:$J$841,4,FALSE)),"")</f>
        <v>1718</v>
      </c>
      <c r="C29" s="33">
        <f>+IFERROR((VLOOKUP(A29,Hoja3!$A$2:$J$841,5,FALSE)),"")</f>
        <v>1716</v>
      </c>
      <c r="D29" s="35" t="str">
        <f>+IFERROR((VLOOKUP(A29,Hoja3!$A$2:$J$841,6,FALSE)),"")</f>
        <v>UNIVERSIDAD DE SAN BUENAVENTURA</v>
      </c>
      <c r="E29" s="35"/>
      <c r="F29" s="36"/>
      <c r="G29" s="33" t="str">
        <f>+IFERROR((VLOOKUP(A29,Hoja3!$A$2:$J$841,7,FALSE)),"")</f>
        <v>VALLE DEL CAUCA</v>
      </c>
      <c r="H29" s="33" t="str">
        <f>+IFERROR((VLOOKUP(A29,Hoja3!$A$2:$J$841,8,FALSE)),"")</f>
        <v>PRIVADA</v>
      </c>
      <c r="I29" s="37" t="str">
        <f>+IFERROR((VLOOKUP(A29,Hoja3!$A$2:$J$841,9,FALSE)),"")</f>
        <v>Universidad</v>
      </c>
      <c r="J29" s="135">
        <f>+IFERROR((VLOOKUP(A29,Hoja3!$A$2:$J$841,10,FALSE)),"")</f>
        <v>4661</v>
      </c>
    </row>
    <row r="30" spans="1:10" x14ac:dyDescent="0.25">
      <c r="A30" s="134">
        <v>19</v>
      </c>
      <c r="B30" s="32">
        <f>+IFERROR((VLOOKUP(A30,Hoja3!$A$2:$J$841,4,FALSE)),"")</f>
        <v>1801</v>
      </c>
      <c r="C30" s="33">
        <f>+IFERROR((VLOOKUP(A30,Hoja3!$A$2:$J$841,5,FALSE)),"")</f>
        <v>1801</v>
      </c>
      <c r="D30" s="35" t="str">
        <f>+IFERROR((VLOOKUP(A30,Hoja3!$A$2:$J$841,6,FALSE)),"")</f>
        <v>UNIVERSIDAD LA GRAN COLOMBIA</v>
      </c>
      <c r="E30" s="35"/>
      <c r="F30" s="36"/>
      <c r="G30" s="33" t="str">
        <f>+IFERROR((VLOOKUP(A30,Hoja3!$A$2:$J$841,7,FALSE)),"")</f>
        <v>BOGOTA D.C</v>
      </c>
      <c r="H30" s="33" t="str">
        <f>+IFERROR((VLOOKUP(A30,Hoja3!$A$2:$J$841,8,FALSE)),"")</f>
        <v>PRIVADA</v>
      </c>
      <c r="I30" s="37" t="str">
        <f>+IFERROR((VLOOKUP(A30,Hoja3!$A$2:$J$841,9,FALSE)),"")</f>
        <v>Universidad</v>
      </c>
      <c r="J30" s="135">
        <f>+IFERROR((VLOOKUP(A30,Hoja3!$A$2:$J$841,10,FALSE)),"")</f>
        <v>1</v>
      </c>
    </row>
    <row r="31" spans="1:10" x14ac:dyDescent="0.25">
      <c r="A31" s="134">
        <v>20</v>
      </c>
      <c r="B31" s="32">
        <f>+IFERROR((VLOOKUP(A31,Hoja3!$A$2:$J$841,4,FALSE)),"")</f>
        <v>1805</v>
      </c>
      <c r="C31" s="33">
        <f>+IFERROR((VLOOKUP(A31,Hoja3!$A$2:$J$841,5,FALSE)),"")</f>
        <v>1805</v>
      </c>
      <c r="D31" s="35" t="str">
        <f>+IFERROR((VLOOKUP(A31,Hoja3!$A$2:$J$841,6,FALSE)),"")</f>
        <v>UNIVERSIDAD SANTIAGO DE CALI</v>
      </c>
      <c r="E31" s="35"/>
      <c r="F31" s="36"/>
      <c r="G31" s="33" t="str">
        <f>+IFERROR((VLOOKUP(A31,Hoja3!$A$2:$J$841,7,FALSE)),"")</f>
        <v>VALLE DEL CAUCA</v>
      </c>
      <c r="H31" s="33" t="str">
        <f>+IFERROR((VLOOKUP(A31,Hoja3!$A$2:$J$841,8,FALSE)),"")</f>
        <v>PRIVADA</v>
      </c>
      <c r="I31" s="37" t="str">
        <f>+IFERROR((VLOOKUP(A31,Hoja3!$A$2:$J$841,9,FALSE)),"")</f>
        <v>Universidad</v>
      </c>
      <c r="J31" s="135">
        <f>+IFERROR((VLOOKUP(A31,Hoja3!$A$2:$J$841,10,FALSE)),"")</f>
        <v>14898</v>
      </c>
    </row>
    <row r="32" spans="1:10" x14ac:dyDescent="0.25">
      <c r="A32" s="134">
        <v>21</v>
      </c>
      <c r="B32" s="32">
        <f>+IFERROR((VLOOKUP(A32,Hoja3!$A$2:$J$841,4,FALSE)),"")</f>
        <v>1805</v>
      </c>
      <c r="C32" s="33">
        <f>+IFERROR((VLOOKUP(A32,Hoja3!$A$2:$J$841,5,FALSE)),"")</f>
        <v>1829</v>
      </c>
      <c r="D32" s="35" t="str">
        <f>+IFERROR((VLOOKUP(A32,Hoja3!$A$2:$J$841,6,FALSE)),"")</f>
        <v>UNIVERSIDAD SANTIAGO DE CALI</v>
      </c>
      <c r="E32" s="35"/>
      <c r="F32" s="36"/>
      <c r="G32" s="33" t="str">
        <f>+IFERROR((VLOOKUP(A32,Hoja3!$A$2:$J$841,7,FALSE)),"")</f>
        <v>VALLE DEL CAUCA</v>
      </c>
      <c r="H32" s="33" t="str">
        <f>+IFERROR((VLOOKUP(A32,Hoja3!$A$2:$J$841,8,FALSE)),"")</f>
        <v>PRIVADA</v>
      </c>
      <c r="I32" s="37" t="str">
        <f>+IFERROR((VLOOKUP(A32,Hoja3!$A$2:$J$841,9,FALSE)),"")</f>
        <v>Universidad</v>
      </c>
      <c r="J32" s="135">
        <f>+IFERROR((VLOOKUP(A32,Hoja3!$A$2:$J$841,10,FALSE)),"")</f>
        <v>1599</v>
      </c>
    </row>
    <row r="33" spans="1:10" x14ac:dyDescent="0.25">
      <c r="A33" s="134">
        <v>22</v>
      </c>
      <c r="B33" s="32">
        <f>+IFERROR((VLOOKUP(A33,Hoja3!$A$2:$J$841,4,FALSE)),"")</f>
        <v>1806</v>
      </c>
      <c r="C33" s="33">
        <f>+IFERROR((VLOOKUP(A33,Hoja3!$A$2:$J$841,5,FALSE)),"")</f>
        <v>1807</v>
      </c>
      <c r="D33" s="35" t="str">
        <f>+IFERROR((VLOOKUP(A33,Hoja3!$A$2:$J$841,6,FALSE)),"")</f>
        <v>UNIVERSIDAD LIBRE</v>
      </c>
      <c r="E33" s="35"/>
      <c r="F33" s="36"/>
      <c r="G33" s="33" t="str">
        <f>+IFERROR((VLOOKUP(A33,Hoja3!$A$2:$J$841,7,FALSE)),"")</f>
        <v>VALLE DEL CAUCA</v>
      </c>
      <c r="H33" s="33" t="str">
        <f>+IFERROR((VLOOKUP(A33,Hoja3!$A$2:$J$841,8,FALSE)),"")</f>
        <v>PRIVADA</v>
      </c>
      <c r="I33" s="37" t="str">
        <f>+IFERROR((VLOOKUP(A33,Hoja3!$A$2:$J$841,9,FALSE)),"")</f>
        <v>Universidad</v>
      </c>
      <c r="J33" s="135">
        <f>+IFERROR((VLOOKUP(A33,Hoja3!$A$2:$J$841,10,FALSE)),"")</f>
        <v>6197</v>
      </c>
    </row>
    <row r="34" spans="1:10" x14ac:dyDescent="0.25">
      <c r="A34" s="134">
        <v>23</v>
      </c>
      <c r="B34" s="32">
        <f>+IFERROR((VLOOKUP(A34,Hoja3!$A$2:$J$841,4,FALSE)),"")</f>
        <v>1818</v>
      </c>
      <c r="C34" s="33">
        <f>+IFERROR((VLOOKUP(A34,Hoja3!$A$2:$J$841,5,FALSE)),"")</f>
        <v>1816</v>
      </c>
      <c r="D34" s="35" t="str">
        <f>+IFERROR((VLOOKUP(A34,Hoja3!$A$2:$J$841,6,FALSE)),"")</f>
        <v>UNIVERSIDAD COOPERATIVA DE COLOMBIA</v>
      </c>
      <c r="E34" s="35"/>
      <c r="F34" s="36"/>
      <c r="G34" s="33" t="str">
        <f>+IFERROR((VLOOKUP(A34,Hoja3!$A$2:$J$841,7,FALSE)),"")</f>
        <v>ANTIOQUIA</v>
      </c>
      <c r="H34" s="33" t="str">
        <f>+IFERROR((VLOOKUP(A34,Hoja3!$A$2:$J$841,8,FALSE)),"")</f>
        <v>PRIVADA</v>
      </c>
      <c r="I34" s="37" t="str">
        <f>+IFERROR((VLOOKUP(A34,Hoja3!$A$2:$J$841,9,FALSE)),"")</f>
        <v>Universidad</v>
      </c>
      <c r="J34" s="135">
        <f>+IFERROR((VLOOKUP(A34,Hoja3!$A$2:$J$841,10,FALSE)),"")</f>
        <v>10</v>
      </c>
    </row>
    <row r="35" spans="1:10" x14ac:dyDescent="0.25">
      <c r="A35" s="134">
        <v>24</v>
      </c>
      <c r="B35" s="32">
        <f>+IFERROR((VLOOKUP(A35,Hoja3!$A$2:$J$841,4,FALSE)),"")</f>
        <v>1818</v>
      </c>
      <c r="C35" s="33">
        <f>+IFERROR((VLOOKUP(A35,Hoja3!$A$2:$J$841,5,FALSE)),"")</f>
        <v>1818</v>
      </c>
      <c r="D35" s="35" t="str">
        <f>+IFERROR((VLOOKUP(A35,Hoja3!$A$2:$J$841,6,FALSE)),"")</f>
        <v>UNIVERSIDAD COOPERATIVA DE COLOMBIA</v>
      </c>
      <c r="E35" s="35"/>
      <c r="F35" s="36"/>
      <c r="G35" s="33" t="str">
        <f>+IFERROR((VLOOKUP(A35,Hoja3!$A$2:$J$841,7,FALSE)),"")</f>
        <v>BOGOTA D.C</v>
      </c>
      <c r="H35" s="33" t="str">
        <f>+IFERROR((VLOOKUP(A35,Hoja3!$A$2:$J$841,8,FALSE)),"")</f>
        <v>PRIVADA</v>
      </c>
      <c r="I35" s="37" t="str">
        <f>+IFERROR((VLOOKUP(A35,Hoja3!$A$2:$J$841,9,FALSE)),"")</f>
        <v>Universidad</v>
      </c>
      <c r="J35" s="135">
        <f>+IFERROR((VLOOKUP(A35,Hoja3!$A$2:$J$841,10,FALSE)),"")</f>
        <v>2896</v>
      </c>
    </row>
    <row r="36" spans="1:10" x14ac:dyDescent="0.25">
      <c r="A36" s="134">
        <v>25</v>
      </c>
      <c r="B36" s="32">
        <f>+IFERROR((VLOOKUP(A36,Hoja3!$A$2:$J$841,4,FALSE)),"")</f>
        <v>1826</v>
      </c>
      <c r="C36" s="33">
        <f>+IFERROR((VLOOKUP(A36,Hoja3!$A$2:$J$841,5,FALSE)),"")</f>
        <v>1826</v>
      </c>
      <c r="D36" s="35" t="str">
        <f>+IFERROR((VLOOKUP(A36,Hoja3!$A$2:$J$841,6,FALSE)),"")</f>
        <v>UNIVERSIDAD ANTONIO NARI¿O</v>
      </c>
      <c r="E36" s="35"/>
      <c r="F36" s="36"/>
      <c r="G36" s="33" t="str">
        <f>+IFERROR((VLOOKUP(A36,Hoja3!$A$2:$J$841,7,FALSE)),"")</f>
        <v>BOGOTA D.C</v>
      </c>
      <c r="H36" s="33" t="str">
        <f>+IFERROR((VLOOKUP(A36,Hoja3!$A$2:$J$841,8,FALSE)),"")</f>
        <v>PRIVADA</v>
      </c>
      <c r="I36" s="37" t="str">
        <f>+IFERROR((VLOOKUP(A36,Hoja3!$A$2:$J$841,9,FALSE)),"")</f>
        <v>Universidad</v>
      </c>
      <c r="J36" s="135">
        <f>+IFERROR((VLOOKUP(A36,Hoja3!$A$2:$J$841,10,FALSE)),"")</f>
        <v>1487</v>
      </c>
    </row>
    <row r="37" spans="1:10" x14ac:dyDescent="0.25">
      <c r="A37" s="134">
        <v>26</v>
      </c>
      <c r="B37" s="32">
        <f>+IFERROR((VLOOKUP(A37,Hoja3!$A$2:$J$841,4,FALSE)),"")</f>
        <v>1827</v>
      </c>
      <c r="C37" s="33">
        <f>+IFERROR((VLOOKUP(A37,Hoja3!$A$2:$J$841,5,FALSE)),"")</f>
        <v>1827</v>
      </c>
      <c r="D37" s="35" t="str">
        <f>+IFERROR((VLOOKUP(A37,Hoja3!$A$2:$J$841,6,FALSE)),"")</f>
        <v>UNIVERSIDAD CATOLICA DE MANIZALES</v>
      </c>
      <c r="E37" s="35"/>
      <c r="F37" s="36"/>
      <c r="G37" s="33" t="str">
        <f>+IFERROR((VLOOKUP(A37,Hoja3!$A$2:$J$841,7,FALSE)),"")</f>
        <v>CALDAS</v>
      </c>
      <c r="H37" s="33" t="str">
        <f>+IFERROR((VLOOKUP(A37,Hoja3!$A$2:$J$841,8,FALSE)),"")</f>
        <v>PRIVADA</v>
      </c>
      <c r="I37" s="37" t="str">
        <f>+IFERROR((VLOOKUP(A37,Hoja3!$A$2:$J$841,9,FALSE)),"")</f>
        <v>Universidad</v>
      </c>
      <c r="J37" s="135">
        <f>+IFERROR((VLOOKUP(A37,Hoja3!$A$2:$J$841,10,FALSE)),"")</f>
        <v>220</v>
      </c>
    </row>
    <row r="38" spans="1:10" x14ac:dyDescent="0.25">
      <c r="A38" s="134">
        <v>27</v>
      </c>
      <c r="B38" s="32">
        <f>+IFERROR((VLOOKUP(A38,Hoja3!$A$2:$J$841,4,FALSE)),"")</f>
        <v>1828</v>
      </c>
      <c r="C38" s="33">
        <f>+IFERROR((VLOOKUP(A38,Hoja3!$A$2:$J$841,5,FALSE)),"")</f>
        <v>1828</v>
      </c>
      <c r="D38" s="35" t="str">
        <f>+IFERROR((VLOOKUP(A38,Hoja3!$A$2:$J$841,6,FALSE)),"")</f>
        <v>UNIVERSIDAD ICESI</v>
      </c>
      <c r="E38" s="35"/>
      <c r="F38" s="36"/>
      <c r="G38" s="33" t="str">
        <f>+IFERROR((VLOOKUP(A38,Hoja3!$A$2:$J$841,7,FALSE)),"")</f>
        <v>VALLE DEL CAUCA</v>
      </c>
      <c r="H38" s="33" t="str">
        <f>+IFERROR((VLOOKUP(A38,Hoja3!$A$2:$J$841,8,FALSE)),"")</f>
        <v>PRIVADA</v>
      </c>
      <c r="I38" s="37" t="str">
        <f>+IFERROR((VLOOKUP(A38,Hoja3!$A$2:$J$841,9,FALSE)),"")</f>
        <v>Universidad</v>
      </c>
      <c r="J38" s="135">
        <f>+IFERROR((VLOOKUP(A38,Hoja3!$A$2:$J$841,10,FALSE)),"")</f>
        <v>8011</v>
      </c>
    </row>
    <row r="39" spans="1:10" x14ac:dyDescent="0.25">
      <c r="A39" s="134">
        <v>28</v>
      </c>
      <c r="B39" s="32">
        <f>+IFERROR((VLOOKUP(A39,Hoja3!$A$2:$J$841,4,FALSE)),"")</f>
        <v>1830</v>
      </c>
      <c r="C39" s="33">
        <f>+IFERROR((VLOOKUP(A39,Hoja3!$A$2:$J$841,5,FALSE)),"")</f>
        <v>1830</v>
      </c>
      <c r="D39" s="35" t="str">
        <f>+IFERROR((VLOOKUP(A39,Hoja3!$A$2:$J$841,6,FALSE)),"")</f>
        <v>UNIVERSIDAD AUTONOMA DE OCCIDENTE</v>
      </c>
      <c r="E39" s="35"/>
      <c r="F39" s="36"/>
      <c r="G39" s="33" t="str">
        <f>+IFERROR((VLOOKUP(A39,Hoja3!$A$2:$J$841,7,FALSE)),"")</f>
        <v>VALLE DEL CAUCA</v>
      </c>
      <c r="H39" s="33" t="str">
        <f>+IFERROR((VLOOKUP(A39,Hoja3!$A$2:$J$841,8,FALSE)),"")</f>
        <v>PRIVADA</v>
      </c>
      <c r="I39" s="37" t="str">
        <f>+IFERROR((VLOOKUP(A39,Hoja3!$A$2:$J$841,9,FALSE)),"")</f>
        <v>Universidad</v>
      </c>
      <c r="J39" s="135">
        <f>+IFERROR((VLOOKUP(A39,Hoja3!$A$2:$J$841,10,FALSE)),"")</f>
        <v>10736</v>
      </c>
    </row>
    <row r="40" spans="1:10" x14ac:dyDescent="0.25">
      <c r="A40" s="134">
        <v>29</v>
      </c>
      <c r="B40" s="32">
        <f>+IFERROR((VLOOKUP(A40,Hoja3!$A$2:$J$841,4,FALSE)),"")</f>
        <v>1831</v>
      </c>
      <c r="C40" s="33">
        <f>+IFERROR((VLOOKUP(A40,Hoja3!$A$2:$J$841,5,FALSE)),"")</f>
        <v>1831</v>
      </c>
      <c r="D40" s="35" t="str">
        <f>+IFERROR((VLOOKUP(A40,Hoja3!$A$2:$J$841,6,FALSE)),"")</f>
        <v>UNIVERSIDAD DE IBAGUE</v>
      </c>
      <c r="E40" s="35"/>
      <c r="F40" s="36"/>
      <c r="G40" s="33" t="str">
        <f>+IFERROR((VLOOKUP(A40,Hoja3!$A$2:$J$841,7,FALSE)),"")</f>
        <v>TOLIMA</v>
      </c>
      <c r="H40" s="33" t="str">
        <f>+IFERROR((VLOOKUP(A40,Hoja3!$A$2:$J$841,8,FALSE)),"")</f>
        <v>PRIVADA</v>
      </c>
      <c r="I40" s="37" t="str">
        <f>+IFERROR((VLOOKUP(A40,Hoja3!$A$2:$J$841,9,FALSE)),"")</f>
        <v>Universidad</v>
      </c>
      <c r="J40" s="135">
        <f>+IFERROR((VLOOKUP(A40,Hoja3!$A$2:$J$841,10,FALSE)),"")</f>
        <v>603</v>
      </c>
    </row>
    <row r="41" spans="1:10" x14ac:dyDescent="0.25">
      <c r="A41" s="134">
        <v>30</v>
      </c>
      <c r="B41" s="32">
        <f>+IFERROR((VLOOKUP(A41,Hoja3!$A$2:$J$841,4,FALSE)),"")</f>
        <v>2102</v>
      </c>
      <c r="C41" s="33">
        <f>+IFERROR((VLOOKUP(A41,Hoja3!$A$2:$J$841,5,FALSE)),"")</f>
        <v>2102</v>
      </c>
      <c r="D41" s="35" t="str">
        <f>+IFERROR((VLOOKUP(A41,Hoja3!$A$2:$J$841,6,FALSE)),"")</f>
        <v>UNIVERSIDAD NACIONAL ABIERTA Y A DISTANCIA UNAD</v>
      </c>
      <c r="E41" s="35"/>
      <c r="F41" s="36"/>
      <c r="G41" s="33" t="str">
        <f>+IFERROR((VLOOKUP(A41,Hoja3!$A$2:$J$841,7,FALSE)),"")</f>
        <v>BOGOTA D.C</v>
      </c>
      <c r="H41" s="33" t="str">
        <f>+IFERROR((VLOOKUP(A41,Hoja3!$A$2:$J$841,8,FALSE)),"")</f>
        <v>OFICIAL</v>
      </c>
      <c r="I41" s="37" t="str">
        <f>+IFERROR((VLOOKUP(A41,Hoja3!$A$2:$J$841,9,FALSE)),"")</f>
        <v>Universidad</v>
      </c>
      <c r="J41" s="135">
        <f>+IFERROR((VLOOKUP(A41,Hoja3!$A$2:$J$841,10,FALSE)),"")</f>
        <v>5709</v>
      </c>
    </row>
    <row r="42" spans="1:10" x14ac:dyDescent="0.25">
      <c r="A42" s="134">
        <v>31</v>
      </c>
      <c r="B42" s="32">
        <f>+IFERROR((VLOOKUP(A42,Hoja3!$A$2:$J$841,4,FALSE)),"")</f>
        <v>2104</v>
      </c>
      <c r="C42" s="33">
        <f>+IFERROR((VLOOKUP(A42,Hoja3!$A$2:$J$841,5,FALSE)),"")</f>
        <v>2104</v>
      </c>
      <c r="D42" s="35" t="str">
        <f>+IFERROR((VLOOKUP(A42,Hoja3!$A$2:$J$841,6,FALSE)),"")</f>
        <v>ESCUELA SUPERIOR DE ADMINISTRACION PUBLICA-ESAP-</v>
      </c>
      <c r="E42" s="35"/>
      <c r="F42" s="36"/>
      <c r="G42" s="33" t="str">
        <f>+IFERROR((VLOOKUP(A42,Hoja3!$A$2:$J$841,7,FALSE)),"")</f>
        <v>BOGOTA D.C</v>
      </c>
      <c r="H42" s="33" t="str">
        <f>+IFERROR((VLOOKUP(A42,Hoja3!$A$2:$J$841,8,FALSE)),"")</f>
        <v>OFICIAL</v>
      </c>
      <c r="I42" s="37" t="str">
        <f>+IFERROR((VLOOKUP(A42,Hoja3!$A$2:$J$841,9,FALSE)),"")</f>
        <v>Institución Universitaria/Escuela Tecnológica</v>
      </c>
      <c r="J42" s="135">
        <f>+IFERROR((VLOOKUP(A42,Hoja3!$A$2:$J$841,10,FALSE)),"")</f>
        <v>725</v>
      </c>
    </row>
    <row r="43" spans="1:10" x14ac:dyDescent="0.25">
      <c r="A43" s="134">
        <v>32</v>
      </c>
      <c r="B43" s="32">
        <f>+IFERROR((VLOOKUP(A43,Hoja3!$A$2:$J$841,4,FALSE)),"")</f>
        <v>2106</v>
      </c>
      <c r="C43" s="33">
        <f>+IFERROR((VLOOKUP(A43,Hoja3!$A$2:$J$841,5,FALSE)),"")</f>
        <v>2106</v>
      </c>
      <c r="D43" s="35" t="str">
        <f>+IFERROR((VLOOKUP(A43,Hoja3!$A$2:$J$841,6,FALSE)),"")</f>
        <v>DIRECCION NACIONAL DE ESCUELAS</v>
      </c>
      <c r="E43" s="35"/>
      <c r="F43" s="36"/>
      <c r="G43" s="33" t="str">
        <f>+IFERROR((VLOOKUP(A43,Hoja3!$A$2:$J$841,7,FALSE)),"")</f>
        <v>BOGOTA D.C</v>
      </c>
      <c r="H43" s="33" t="str">
        <f>+IFERROR((VLOOKUP(A43,Hoja3!$A$2:$J$841,8,FALSE)),"")</f>
        <v>OFICIAL</v>
      </c>
      <c r="I43" s="37" t="str">
        <f>+IFERROR((VLOOKUP(A43,Hoja3!$A$2:$J$841,9,FALSE)),"")</f>
        <v>Institución Universitaria/Escuela Tecnológica</v>
      </c>
      <c r="J43" s="135">
        <f>+IFERROR((VLOOKUP(A43,Hoja3!$A$2:$J$841,10,FALSE)),"")</f>
        <v>292</v>
      </c>
    </row>
    <row r="44" spans="1:10" x14ac:dyDescent="0.25">
      <c r="A44" s="134">
        <v>33</v>
      </c>
      <c r="B44" s="32">
        <f>+IFERROR((VLOOKUP(A44,Hoja3!$A$2:$J$841,4,FALSE)),"")</f>
        <v>2114</v>
      </c>
      <c r="C44" s="33">
        <f>+IFERROR((VLOOKUP(A44,Hoja3!$A$2:$J$841,5,FALSE)),"")</f>
        <v>2114</v>
      </c>
      <c r="D44" s="35" t="str">
        <f>+IFERROR((VLOOKUP(A44,Hoja3!$A$2:$J$841,6,FALSE)),"")</f>
        <v>ESCUELA NACIONAL DEL DEPORTE</v>
      </c>
      <c r="E44" s="35"/>
      <c r="F44" s="36"/>
      <c r="G44" s="33" t="str">
        <f>+IFERROR((VLOOKUP(A44,Hoja3!$A$2:$J$841,7,FALSE)),"")</f>
        <v>VALLE DEL CAUCA</v>
      </c>
      <c r="H44" s="33" t="str">
        <f>+IFERROR((VLOOKUP(A44,Hoja3!$A$2:$J$841,8,FALSE)),"")</f>
        <v>OFICIAL</v>
      </c>
      <c r="I44" s="37" t="str">
        <f>+IFERROR((VLOOKUP(A44,Hoja3!$A$2:$J$841,9,FALSE)),"")</f>
        <v>Institución Universitaria/Escuela Tecnológica</v>
      </c>
      <c r="J44" s="135">
        <f>+IFERROR((VLOOKUP(A44,Hoja3!$A$2:$J$841,10,FALSE)),"")</f>
        <v>3542</v>
      </c>
    </row>
    <row r="45" spans="1:10" x14ac:dyDescent="0.25">
      <c r="A45" s="134">
        <v>34</v>
      </c>
      <c r="B45" s="32">
        <f>+IFERROR((VLOOKUP(A45,Hoja3!$A$2:$J$841,4,FALSE)),"")</f>
        <v>2206</v>
      </c>
      <c r="C45" s="33">
        <f>+IFERROR((VLOOKUP(A45,Hoja3!$A$2:$J$841,5,FALSE)),"")</f>
        <v>2206</v>
      </c>
      <c r="D45" s="35" t="str">
        <f>+IFERROR((VLOOKUP(A45,Hoja3!$A$2:$J$841,6,FALSE)),"")</f>
        <v>INSTITUTO DEPARTAMENTAL DE BELLAS ARTES</v>
      </c>
      <c r="E45" s="35"/>
      <c r="F45" s="36"/>
      <c r="G45" s="33" t="str">
        <f>+IFERROR((VLOOKUP(A45,Hoja3!$A$2:$J$841,7,FALSE)),"")</f>
        <v>VALLE DEL CAUCA</v>
      </c>
      <c r="H45" s="33" t="str">
        <f>+IFERROR((VLOOKUP(A45,Hoja3!$A$2:$J$841,8,FALSE)),"")</f>
        <v>OFICIAL</v>
      </c>
      <c r="I45" s="37" t="str">
        <f>+IFERROR((VLOOKUP(A45,Hoja3!$A$2:$J$841,9,FALSE)),"")</f>
        <v>Institución Universitaria/Escuela Tecnológica</v>
      </c>
      <c r="J45" s="135">
        <f>+IFERROR((VLOOKUP(A45,Hoja3!$A$2:$J$841,10,FALSE)),"")</f>
        <v>616</v>
      </c>
    </row>
    <row r="46" spans="1:10" x14ac:dyDescent="0.25">
      <c r="A46" s="134">
        <v>35</v>
      </c>
      <c r="B46" s="32">
        <f>+IFERROR((VLOOKUP(A46,Hoja3!$A$2:$J$841,4,FALSE)),"")</f>
        <v>2301</v>
      </c>
      <c r="C46" s="33">
        <f>+IFERROR((VLOOKUP(A46,Hoja3!$A$2:$J$841,5,FALSE)),"")</f>
        <v>2301</v>
      </c>
      <c r="D46" s="35" t="str">
        <f>+IFERROR((VLOOKUP(A46,Hoja3!$A$2:$J$841,6,FALSE)),"")</f>
        <v>UNIDAD CENTRAL DEL VALLE DEL CAUCA</v>
      </c>
      <c r="E46" s="35"/>
      <c r="F46" s="36"/>
      <c r="G46" s="33" t="str">
        <f>+IFERROR((VLOOKUP(A46,Hoja3!$A$2:$J$841,7,FALSE)),"")</f>
        <v>VALLE DEL CAUCA</v>
      </c>
      <c r="H46" s="33" t="str">
        <f>+IFERROR((VLOOKUP(A46,Hoja3!$A$2:$J$841,8,FALSE)),"")</f>
        <v>OFICIAL</v>
      </c>
      <c r="I46" s="37" t="str">
        <f>+IFERROR((VLOOKUP(A46,Hoja3!$A$2:$J$841,9,FALSE)),"")</f>
        <v>Institución Universitaria/Escuela Tecnológica</v>
      </c>
      <c r="J46" s="135">
        <f>+IFERROR((VLOOKUP(A46,Hoja3!$A$2:$J$841,10,FALSE)),"")</f>
        <v>4623</v>
      </c>
    </row>
    <row r="47" spans="1:10" x14ac:dyDescent="0.25">
      <c r="A47" s="134">
        <v>36</v>
      </c>
      <c r="B47" s="32">
        <f>+IFERROR((VLOOKUP(A47,Hoja3!$A$2:$J$841,4,FALSE)),"")</f>
        <v>2701</v>
      </c>
      <c r="C47" s="33">
        <f>+IFERROR((VLOOKUP(A47,Hoja3!$A$2:$J$841,5,FALSE)),"")</f>
        <v>2701</v>
      </c>
      <c r="D47" s="35" t="str">
        <f>+IFERROR((VLOOKUP(A47,Hoja3!$A$2:$J$841,6,FALSE)),"")</f>
        <v>INSTITUCION UNIVERSITARIA COLEGIOS DE COLOMBIA - UNICOC</v>
      </c>
      <c r="E47" s="35"/>
      <c r="F47" s="36"/>
      <c r="G47" s="33" t="str">
        <f>+IFERROR((VLOOKUP(A47,Hoja3!$A$2:$J$841,7,FALSE)),"")</f>
        <v>BOGOTA D.C</v>
      </c>
      <c r="H47" s="33" t="str">
        <f>+IFERROR((VLOOKUP(A47,Hoja3!$A$2:$J$841,8,FALSE)),"")</f>
        <v>PRIVADA</v>
      </c>
      <c r="I47" s="37" t="str">
        <f>+IFERROR((VLOOKUP(A47,Hoja3!$A$2:$J$841,9,FALSE)),"")</f>
        <v>Institución Universitaria/Escuela Tecnológica</v>
      </c>
      <c r="J47" s="135">
        <f>+IFERROR((VLOOKUP(A47,Hoja3!$A$2:$J$841,10,FALSE)),"")</f>
        <v>464</v>
      </c>
    </row>
    <row r="48" spans="1:10" x14ac:dyDescent="0.25">
      <c r="A48" s="134">
        <v>37</v>
      </c>
      <c r="B48" s="32">
        <f>+IFERROR((VLOOKUP(A48,Hoja3!$A$2:$J$841,4,FALSE)),"")</f>
        <v>2709</v>
      </c>
      <c r="C48" s="33">
        <f>+IFERROR((VLOOKUP(A48,Hoja3!$A$2:$J$841,5,FALSE)),"")</f>
        <v>2709</v>
      </c>
      <c r="D48" s="35" t="str">
        <f>+IFERROR((VLOOKUP(A48,Hoja3!$A$2:$J$841,6,FALSE)),"")</f>
        <v>FUNDACION UNIVERSITARIA SAN MARTIN</v>
      </c>
      <c r="E48" s="35"/>
      <c r="F48" s="36"/>
      <c r="G48" s="33" t="str">
        <f>+IFERROR((VLOOKUP(A48,Hoja3!$A$2:$J$841,7,FALSE)),"")</f>
        <v>BOGOTA D.C</v>
      </c>
      <c r="H48" s="33" t="str">
        <f>+IFERROR((VLOOKUP(A48,Hoja3!$A$2:$J$841,8,FALSE)),"")</f>
        <v>PRIVADA</v>
      </c>
      <c r="I48" s="37" t="str">
        <f>+IFERROR((VLOOKUP(A48,Hoja3!$A$2:$J$841,9,FALSE)),"")</f>
        <v>Institución Universitaria/Escuela Tecnológica</v>
      </c>
      <c r="J48" s="135">
        <f>+IFERROR((VLOOKUP(A48,Hoja3!$A$2:$J$841,10,FALSE)),"")</f>
        <v>427</v>
      </c>
    </row>
    <row r="49" spans="1:10" x14ac:dyDescent="0.25">
      <c r="A49" s="134">
        <v>38</v>
      </c>
      <c r="B49" s="32">
        <f>+IFERROR((VLOOKUP(A49,Hoja3!$A$2:$J$841,4,FALSE)),"")</f>
        <v>2721</v>
      </c>
      <c r="C49" s="33">
        <f>+IFERROR((VLOOKUP(A49,Hoja3!$A$2:$J$841,5,FALSE)),"")</f>
        <v>2721</v>
      </c>
      <c r="D49" s="35" t="str">
        <f>+IFERROR((VLOOKUP(A49,Hoja3!$A$2:$J$841,6,FALSE)),"")</f>
        <v>FUNDACION UNIVERSITARIA MARIA CANO</v>
      </c>
      <c r="E49" s="35"/>
      <c r="F49" s="36"/>
      <c r="G49" s="33" t="str">
        <f>+IFERROR((VLOOKUP(A49,Hoja3!$A$2:$J$841,7,FALSE)),"")</f>
        <v>ANTIOQUIA</v>
      </c>
      <c r="H49" s="33" t="str">
        <f>+IFERROR((VLOOKUP(A49,Hoja3!$A$2:$J$841,8,FALSE)),"")</f>
        <v>PRIVADA</v>
      </c>
      <c r="I49" s="37" t="str">
        <f>+IFERROR((VLOOKUP(A49,Hoja3!$A$2:$J$841,9,FALSE)),"")</f>
        <v>Institución Universitaria/Escuela Tecnológica</v>
      </c>
      <c r="J49" s="135">
        <f>+IFERROR((VLOOKUP(A49,Hoja3!$A$2:$J$841,10,FALSE)),"")</f>
        <v>399</v>
      </c>
    </row>
    <row r="50" spans="1:10" x14ac:dyDescent="0.25">
      <c r="A50" s="134">
        <v>39</v>
      </c>
      <c r="B50" s="32">
        <f>+IFERROR((VLOOKUP(A50,Hoja3!$A$2:$J$841,4,FALSE)),"")</f>
        <v>2731</v>
      </c>
      <c r="C50" s="33">
        <f>+IFERROR((VLOOKUP(A50,Hoja3!$A$2:$J$841,5,FALSE)),"")</f>
        <v>2731</v>
      </c>
      <c r="D50" s="35" t="str">
        <f>+IFERROR((VLOOKUP(A50,Hoja3!$A$2:$J$841,6,FALSE)),"")</f>
        <v>FUNDACION UNIVERSITARIA CATOLICA LUMEN GENTIUM</v>
      </c>
      <c r="E50" s="35"/>
      <c r="F50" s="36"/>
      <c r="G50" s="33" t="str">
        <f>+IFERROR((VLOOKUP(A50,Hoja3!$A$2:$J$841,7,FALSE)),"")</f>
        <v>VALLE DEL CAUCA</v>
      </c>
      <c r="H50" s="33" t="str">
        <f>+IFERROR((VLOOKUP(A50,Hoja3!$A$2:$J$841,8,FALSE)),"")</f>
        <v>PRIVADA</v>
      </c>
      <c r="I50" s="37" t="str">
        <f>+IFERROR((VLOOKUP(A50,Hoja3!$A$2:$J$841,9,FALSE)),"")</f>
        <v>Institución Universitaria/Escuela Tecnológica</v>
      </c>
      <c r="J50" s="135">
        <f>+IFERROR((VLOOKUP(A50,Hoja3!$A$2:$J$841,10,FALSE)),"")</f>
        <v>4871</v>
      </c>
    </row>
    <row r="51" spans="1:10" x14ac:dyDescent="0.25">
      <c r="A51" s="134">
        <v>40</v>
      </c>
      <c r="B51" s="32">
        <f>+IFERROR((VLOOKUP(A51,Hoja3!$A$2:$J$841,4,FALSE)),"")</f>
        <v>2745</v>
      </c>
      <c r="C51" s="33">
        <f>+IFERROR((VLOOKUP(A51,Hoja3!$A$2:$J$841,5,FALSE)),"")</f>
        <v>2745</v>
      </c>
      <c r="D51" s="35" t="str">
        <f>+IFERROR((VLOOKUP(A51,Hoja3!$A$2:$J$841,6,FALSE)),"")</f>
        <v>UNIPANAMERICANA - FUNDACION UNIVERSITARIA PANAMERICANA</v>
      </c>
      <c r="E51" s="35"/>
      <c r="F51" s="36"/>
      <c r="G51" s="33" t="str">
        <f>+IFERROR((VLOOKUP(A51,Hoja3!$A$2:$J$841,7,FALSE)),"")</f>
        <v>BOGOTA D.C</v>
      </c>
      <c r="H51" s="33" t="str">
        <f>+IFERROR((VLOOKUP(A51,Hoja3!$A$2:$J$841,8,FALSE)),"")</f>
        <v>PRIVADA</v>
      </c>
      <c r="I51" s="37" t="str">
        <f>+IFERROR((VLOOKUP(A51,Hoja3!$A$2:$J$841,9,FALSE)),"")</f>
        <v>Institución Universitaria/Escuela Tecnológica</v>
      </c>
      <c r="J51" s="135">
        <f>+IFERROR((VLOOKUP(A51,Hoja3!$A$2:$J$841,10,FALSE)),"")</f>
        <v>582</v>
      </c>
    </row>
    <row r="52" spans="1:10" x14ac:dyDescent="0.25">
      <c r="A52" s="134">
        <v>41</v>
      </c>
      <c r="B52" s="32">
        <f>+IFERROR((VLOOKUP(A52,Hoja3!$A$2:$J$841,4,FALSE)),"")</f>
        <v>2748</v>
      </c>
      <c r="C52" s="33">
        <f>+IFERROR((VLOOKUP(A52,Hoja3!$A$2:$J$841,5,FALSE)),"")</f>
        <v>2748</v>
      </c>
      <c r="D52" s="35" t="str">
        <f>+IFERROR((VLOOKUP(A52,Hoja3!$A$2:$J$841,6,FALSE)),"")</f>
        <v>FUNDACION UNIVERSITARIA SEMINARIO TEOLOGICO BAUTISTA INTERNACIONAL</v>
      </c>
      <c r="E52" s="35"/>
      <c r="F52" s="36"/>
      <c r="G52" s="33" t="str">
        <f>+IFERROR((VLOOKUP(A52,Hoja3!$A$2:$J$841,7,FALSE)),"")</f>
        <v>VALLE DEL CAUCA</v>
      </c>
      <c r="H52" s="33" t="str">
        <f>+IFERROR((VLOOKUP(A52,Hoja3!$A$2:$J$841,8,FALSE)),"")</f>
        <v>PRIVADA</v>
      </c>
      <c r="I52" s="37" t="str">
        <f>+IFERROR((VLOOKUP(A52,Hoja3!$A$2:$J$841,9,FALSE)),"")</f>
        <v>Institución Universitaria/Escuela Tecnológica</v>
      </c>
      <c r="J52" s="135">
        <f>+IFERROR((VLOOKUP(A52,Hoja3!$A$2:$J$841,10,FALSE)),"")</f>
        <v>397</v>
      </c>
    </row>
    <row r="53" spans="1:10" x14ac:dyDescent="0.25">
      <c r="A53" s="134">
        <v>42</v>
      </c>
      <c r="B53" s="32">
        <f>+IFERROR((VLOOKUP(A53,Hoja3!$A$2:$J$841,4,FALSE)),"")</f>
        <v>2829</v>
      </c>
      <c r="C53" s="33">
        <f>+IFERROR((VLOOKUP(A53,Hoja3!$A$2:$J$841,5,FALSE)),"")</f>
        <v>2829</v>
      </c>
      <c r="D53" s="35" t="str">
        <f>+IFERROR((VLOOKUP(A53,Hoja3!$A$2:$J$841,6,FALSE)),"")</f>
        <v>CORPORACION UNIVERSITARIA MINUTO DE DIOS -UNIMINUTO-</v>
      </c>
      <c r="E53" s="35"/>
      <c r="F53" s="36"/>
      <c r="G53" s="33" t="str">
        <f>+IFERROR((VLOOKUP(A53,Hoja3!$A$2:$J$841,7,FALSE)),"")</f>
        <v>BOGOTA D.C</v>
      </c>
      <c r="H53" s="33" t="str">
        <f>+IFERROR((VLOOKUP(A53,Hoja3!$A$2:$J$841,8,FALSE)),"")</f>
        <v>PRIVADA</v>
      </c>
      <c r="I53" s="37" t="str">
        <f>+IFERROR((VLOOKUP(A53,Hoja3!$A$2:$J$841,9,FALSE)),"")</f>
        <v>Institución Universitaria/Escuela Tecnológica</v>
      </c>
      <c r="J53" s="135">
        <f>+IFERROR((VLOOKUP(A53,Hoja3!$A$2:$J$841,10,FALSE)),"")</f>
        <v>1133</v>
      </c>
    </row>
    <row r="54" spans="1:10" x14ac:dyDescent="0.25">
      <c r="A54" s="134">
        <v>43</v>
      </c>
      <c r="B54" s="32">
        <f>+IFERROR((VLOOKUP(A54,Hoja3!$A$2:$J$841,4,FALSE)),"")</f>
        <v>2829</v>
      </c>
      <c r="C54" s="33">
        <f>+IFERROR((VLOOKUP(A54,Hoja3!$A$2:$J$841,5,FALSE)),"")</f>
        <v>2841</v>
      </c>
      <c r="D54" s="35" t="str">
        <f>+IFERROR((VLOOKUP(A54,Hoja3!$A$2:$J$841,6,FALSE)),"")</f>
        <v>CORPORACION UNIVERSITARIA MINUTO DE DIOS -UNIMINUTO-</v>
      </c>
      <c r="E54" s="35"/>
      <c r="F54" s="36"/>
      <c r="G54" s="33" t="str">
        <f>+IFERROR((VLOOKUP(A54,Hoja3!$A$2:$J$841,7,FALSE)),"")</f>
        <v>ANTIOQUIA</v>
      </c>
      <c r="H54" s="33" t="str">
        <f>+IFERROR((VLOOKUP(A54,Hoja3!$A$2:$J$841,8,FALSE)),"")</f>
        <v>PRIVADA</v>
      </c>
      <c r="I54" s="37" t="str">
        <f>+IFERROR((VLOOKUP(A54,Hoja3!$A$2:$J$841,9,FALSE)),"")</f>
        <v>Institución Universitaria/Escuela Tecnológica</v>
      </c>
      <c r="J54" s="135">
        <f>+IFERROR((VLOOKUP(A54,Hoja3!$A$2:$J$841,10,FALSE)),"")</f>
        <v>148</v>
      </c>
    </row>
    <row r="55" spans="1:10" x14ac:dyDescent="0.25">
      <c r="A55" s="134">
        <v>44</v>
      </c>
      <c r="B55" s="32">
        <f>+IFERROR((VLOOKUP(A55,Hoja3!$A$2:$J$841,4,FALSE)),"")</f>
        <v>2831</v>
      </c>
      <c r="C55" s="33">
        <f>+IFERROR((VLOOKUP(A55,Hoja3!$A$2:$J$841,5,FALSE)),"")</f>
        <v>2831</v>
      </c>
      <c r="D55" s="35" t="str">
        <f>+IFERROR((VLOOKUP(A55,Hoja3!$A$2:$J$841,6,FALSE)),"")</f>
        <v>CORPORACION UNIVERSITARIA DE CIENCIA Y DESARROLLO - UNICIENCIA</v>
      </c>
      <c r="E55" s="35"/>
      <c r="F55" s="36"/>
      <c r="G55" s="33" t="str">
        <f>+IFERROR((VLOOKUP(A55,Hoja3!$A$2:$J$841,7,FALSE)),"")</f>
        <v>BOGOTA D.C</v>
      </c>
      <c r="H55" s="33" t="str">
        <f>+IFERROR((VLOOKUP(A55,Hoja3!$A$2:$J$841,8,FALSE)),"")</f>
        <v>PRIVADA</v>
      </c>
      <c r="I55" s="37" t="str">
        <f>+IFERROR((VLOOKUP(A55,Hoja3!$A$2:$J$841,9,FALSE)),"")</f>
        <v>Institución Universitaria/Escuela Tecnológica</v>
      </c>
      <c r="J55" s="135">
        <f>+IFERROR((VLOOKUP(A55,Hoja3!$A$2:$J$841,10,FALSE)),"")</f>
        <v>4</v>
      </c>
    </row>
    <row r="56" spans="1:10" x14ac:dyDescent="0.25">
      <c r="A56" s="134">
        <v>45</v>
      </c>
      <c r="B56" s="32">
        <f>+IFERROR((VLOOKUP(A56,Hoja3!$A$2:$J$841,4,FALSE)),"")</f>
        <v>2833</v>
      </c>
      <c r="C56" s="33">
        <f>+IFERROR((VLOOKUP(A56,Hoja3!$A$2:$J$841,5,FALSE)),"")</f>
        <v>2833</v>
      </c>
      <c r="D56" s="35" t="str">
        <f>+IFERROR((VLOOKUP(A56,Hoja3!$A$2:$J$841,6,FALSE)),"")</f>
        <v>CORPORACION UNIVERSITARIA REMINGTON</v>
      </c>
      <c r="E56" s="35"/>
      <c r="F56" s="36"/>
      <c r="G56" s="33" t="str">
        <f>+IFERROR((VLOOKUP(A56,Hoja3!$A$2:$J$841,7,FALSE)),"")</f>
        <v>ANTIOQUIA</v>
      </c>
      <c r="H56" s="33" t="str">
        <f>+IFERROR((VLOOKUP(A56,Hoja3!$A$2:$J$841,8,FALSE)),"")</f>
        <v>PRIVADA</v>
      </c>
      <c r="I56" s="37" t="str">
        <f>+IFERROR((VLOOKUP(A56,Hoja3!$A$2:$J$841,9,FALSE)),"")</f>
        <v>Institución Universitaria/Escuela Tecnológica</v>
      </c>
      <c r="J56" s="135">
        <f>+IFERROR((VLOOKUP(A56,Hoja3!$A$2:$J$841,10,FALSE)),"")</f>
        <v>449</v>
      </c>
    </row>
    <row r="57" spans="1:10" x14ac:dyDescent="0.25">
      <c r="A57" s="134">
        <v>46</v>
      </c>
      <c r="B57" s="32">
        <f>+IFERROR((VLOOKUP(A57,Hoja3!$A$2:$J$841,4,FALSE)),"")</f>
        <v>3301</v>
      </c>
      <c r="C57" s="33">
        <f>+IFERROR((VLOOKUP(A57,Hoja3!$A$2:$J$841,5,FALSE)),"")</f>
        <v>3301</v>
      </c>
      <c r="D57" s="35" t="str">
        <f>+IFERROR((VLOOKUP(A57,Hoja3!$A$2:$J$841,6,FALSE)),"")</f>
        <v>INSTITUCION UNIVERSITARIA ANTONIO JOSE CAMACHO</v>
      </c>
      <c r="E57" s="35"/>
      <c r="F57" s="36"/>
      <c r="G57" s="33" t="str">
        <f>+IFERROR((VLOOKUP(A57,Hoja3!$A$2:$J$841,7,FALSE)),"")</f>
        <v>VALLE DEL CAUCA</v>
      </c>
      <c r="H57" s="33" t="str">
        <f>+IFERROR((VLOOKUP(A57,Hoja3!$A$2:$J$841,8,FALSE)),"")</f>
        <v>OFICIAL</v>
      </c>
      <c r="I57" s="37" t="str">
        <f>+IFERROR((VLOOKUP(A57,Hoja3!$A$2:$J$841,9,FALSE)),"")</f>
        <v>Institución Universitaria/Escuela Tecnológica</v>
      </c>
      <c r="J57" s="135">
        <f>+IFERROR((VLOOKUP(A57,Hoja3!$A$2:$J$841,10,FALSE)),"")</f>
        <v>7561</v>
      </c>
    </row>
    <row r="58" spans="1:10" x14ac:dyDescent="0.25">
      <c r="A58" s="134">
        <v>47</v>
      </c>
      <c r="B58" s="32">
        <f>+IFERROR((VLOOKUP(A58,Hoja3!$A$2:$J$841,4,FALSE)),"")</f>
        <v>3706</v>
      </c>
      <c r="C58" s="33">
        <f>+IFERROR((VLOOKUP(A58,Hoja3!$A$2:$J$841,5,FALSE)),"")</f>
        <v>3706</v>
      </c>
      <c r="D58" s="35" t="str">
        <f>+IFERROR((VLOOKUP(A58,Hoja3!$A$2:$J$841,6,FALSE)),"")</f>
        <v>FUNDACION CENTRO COLOMBIANO DE ESTUDIOS PROFESIONALES, -F.C.E.C.E.P.</v>
      </c>
      <c r="E58" s="35"/>
      <c r="F58" s="36"/>
      <c r="G58" s="33" t="str">
        <f>+IFERROR((VLOOKUP(A58,Hoja3!$A$2:$J$841,7,FALSE)),"")</f>
        <v>VALLE DEL CAUCA</v>
      </c>
      <c r="H58" s="33" t="str">
        <f>+IFERROR((VLOOKUP(A58,Hoja3!$A$2:$J$841,8,FALSE)),"")</f>
        <v>PRIVADA</v>
      </c>
      <c r="I58" s="37" t="str">
        <f>+IFERROR((VLOOKUP(A58,Hoja3!$A$2:$J$841,9,FALSE)),"")</f>
        <v>Institución Tecnológica</v>
      </c>
      <c r="J58" s="135">
        <f>+IFERROR((VLOOKUP(A58,Hoja3!$A$2:$J$841,10,FALSE)),"")</f>
        <v>4287</v>
      </c>
    </row>
    <row r="59" spans="1:10" x14ac:dyDescent="0.25">
      <c r="A59" s="134">
        <v>48</v>
      </c>
      <c r="B59" s="32">
        <f>+IFERROR((VLOOKUP(A59,Hoja3!$A$2:$J$841,4,FALSE)),"")</f>
        <v>3715</v>
      </c>
      <c r="C59" s="33">
        <f>+IFERROR((VLOOKUP(A59,Hoja3!$A$2:$J$841,5,FALSE)),"")</f>
        <v>3715</v>
      </c>
      <c r="D59" s="35" t="str">
        <f>+IFERROR((VLOOKUP(A59,Hoja3!$A$2:$J$841,6,FALSE)),"")</f>
        <v>FUNDACION TECNOLOGICA AUTONOMA DEL PACIFICO</v>
      </c>
      <c r="E59" s="35"/>
      <c r="F59" s="36"/>
      <c r="G59" s="33" t="str">
        <f>+IFERROR((VLOOKUP(A59,Hoja3!$A$2:$J$841,7,FALSE)),"")</f>
        <v>VALLE DEL CAUCA</v>
      </c>
      <c r="H59" s="33" t="str">
        <f>+IFERROR((VLOOKUP(A59,Hoja3!$A$2:$J$841,8,FALSE)),"")</f>
        <v>PRIVADA</v>
      </c>
      <c r="I59" s="37" t="str">
        <f>+IFERROR((VLOOKUP(A59,Hoja3!$A$2:$J$841,9,FALSE)),"")</f>
        <v>Institución Tecnológica</v>
      </c>
      <c r="J59" s="135">
        <f>+IFERROR((VLOOKUP(A59,Hoja3!$A$2:$J$841,10,FALSE)),"")</f>
        <v>1369</v>
      </c>
    </row>
    <row r="60" spans="1:10" x14ac:dyDescent="0.25">
      <c r="A60" s="134">
        <v>49</v>
      </c>
      <c r="B60" s="32">
        <f>+IFERROR((VLOOKUP(A60,Hoja3!$A$2:$J$841,4,FALSE)),"")</f>
        <v>3801</v>
      </c>
      <c r="C60" s="33">
        <f>+IFERROR((VLOOKUP(A60,Hoja3!$A$2:$J$841,5,FALSE)),"")</f>
        <v>3801</v>
      </c>
      <c r="D60" s="35" t="str">
        <f>+IFERROR((VLOOKUP(A60,Hoja3!$A$2:$J$841,6,FALSE)),"")</f>
        <v>CORPORACION DE ESTUDIOS TECNOLOGICOS DEL NORTE DEL VALLE</v>
      </c>
      <c r="E60" s="35"/>
      <c r="F60" s="36"/>
      <c r="G60" s="33" t="str">
        <f>+IFERROR((VLOOKUP(A60,Hoja3!$A$2:$J$841,7,FALSE)),"")</f>
        <v>VALLE DEL CAUCA</v>
      </c>
      <c r="H60" s="33" t="str">
        <f>+IFERROR((VLOOKUP(A60,Hoja3!$A$2:$J$841,8,FALSE)),"")</f>
        <v>PRIVADA</v>
      </c>
      <c r="I60" s="37" t="str">
        <f>+IFERROR((VLOOKUP(A60,Hoja3!$A$2:$J$841,9,FALSE)),"")</f>
        <v>Institución Tecnológica</v>
      </c>
      <c r="J60" s="135">
        <f>+IFERROR((VLOOKUP(A60,Hoja3!$A$2:$J$841,10,FALSE)),"")</f>
        <v>468</v>
      </c>
    </row>
    <row r="61" spans="1:10" x14ac:dyDescent="0.25">
      <c r="A61" s="134">
        <v>50</v>
      </c>
      <c r="B61" s="32">
        <f>+IFERROR((VLOOKUP(A61,Hoja3!$A$2:$J$841,4,FALSE)),"")</f>
        <v>3803</v>
      </c>
      <c r="C61" s="33">
        <f>+IFERROR((VLOOKUP(A61,Hoja3!$A$2:$J$841,5,FALSE)),"")</f>
        <v>3803</v>
      </c>
      <c r="D61" s="35" t="str">
        <f>+IFERROR((VLOOKUP(A61,Hoja3!$A$2:$J$841,6,FALSE)),"")</f>
        <v>CORPORACION UNIVERSITARIA CENTRO SUPERIOR - UNICUCES</v>
      </c>
      <c r="E61" s="35"/>
      <c r="F61" s="36"/>
      <c r="G61" s="33" t="str">
        <f>+IFERROR((VLOOKUP(A61,Hoja3!$A$2:$J$841,7,FALSE)),"")</f>
        <v>VALLE DEL CAUCA</v>
      </c>
      <c r="H61" s="33" t="str">
        <f>+IFERROR((VLOOKUP(A61,Hoja3!$A$2:$J$841,8,FALSE)),"")</f>
        <v>PRIVADA</v>
      </c>
      <c r="I61" s="37" t="str">
        <f>+IFERROR((VLOOKUP(A61,Hoja3!$A$2:$J$841,9,FALSE)),"")</f>
        <v>Institución Universitaria/Escuela Tecnológica</v>
      </c>
      <c r="J61" s="135">
        <f>+IFERROR((VLOOKUP(A61,Hoja3!$A$2:$J$841,10,FALSE)),"")</f>
        <v>1213</v>
      </c>
    </row>
    <row r="62" spans="1:10" x14ac:dyDescent="0.25">
      <c r="A62" s="134">
        <v>51</v>
      </c>
      <c r="B62" s="32">
        <f>+IFERROR((VLOOKUP(A62,Hoja3!$A$2:$J$841,4,FALSE)),"")</f>
        <v>3806</v>
      </c>
      <c r="C62" s="33">
        <f>+IFERROR((VLOOKUP(A62,Hoja3!$A$2:$J$841,5,FALSE)),"")</f>
        <v>3806</v>
      </c>
      <c r="D62" s="35" t="str">
        <f>+IFERROR((VLOOKUP(A62,Hoja3!$A$2:$J$841,6,FALSE)),"")</f>
        <v>CORPORACION ESCUELA SUPERIOR DE ADMINISTRACION Y ESTUDIOS TECNOLOGICOS- EAE</v>
      </c>
      <c r="E62" s="35"/>
      <c r="F62" s="36"/>
      <c r="G62" s="33" t="str">
        <f>+IFERROR((VLOOKUP(A62,Hoja3!$A$2:$J$841,7,FALSE)),"")</f>
        <v>VALLE DEL CAUCA</v>
      </c>
      <c r="H62" s="33" t="str">
        <f>+IFERROR((VLOOKUP(A62,Hoja3!$A$2:$J$841,8,FALSE)),"")</f>
        <v>PRIVADA</v>
      </c>
      <c r="I62" s="37" t="str">
        <f>+IFERROR((VLOOKUP(A62,Hoja3!$A$2:$J$841,9,FALSE)),"")</f>
        <v>Institución Tecnológica</v>
      </c>
      <c r="J62" s="135">
        <f>+IFERROR((VLOOKUP(A62,Hoja3!$A$2:$J$841,10,FALSE)),"")</f>
        <v>391</v>
      </c>
    </row>
    <row r="63" spans="1:10" x14ac:dyDescent="0.25">
      <c r="A63" s="134">
        <v>52</v>
      </c>
      <c r="B63" s="32">
        <f>+IFERROR((VLOOKUP(A63,Hoja3!$A$2:$J$841,4,FALSE)),"")</f>
        <v>3817</v>
      </c>
      <c r="C63" s="33">
        <f>+IFERROR((VLOOKUP(A63,Hoja3!$A$2:$J$841,5,FALSE)),"")</f>
        <v>3817</v>
      </c>
      <c r="D63" s="35" t="str">
        <f>+IFERROR((VLOOKUP(A63,Hoja3!$A$2:$J$841,6,FALSE)),"")</f>
        <v>CORPORACION UNIVERSITARIA AUTONOMA DE NARIÑO -AUNAR-</v>
      </c>
      <c r="E63" s="35"/>
      <c r="F63" s="36"/>
      <c r="G63" s="33" t="str">
        <f>+IFERROR((VLOOKUP(A63,Hoja3!$A$2:$J$841,7,FALSE)),"")</f>
        <v>NARIÑO</v>
      </c>
      <c r="H63" s="33" t="str">
        <f>+IFERROR((VLOOKUP(A63,Hoja3!$A$2:$J$841,8,FALSE)),"")</f>
        <v>PRIVADA</v>
      </c>
      <c r="I63" s="37" t="str">
        <f>+IFERROR((VLOOKUP(A63,Hoja3!$A$2:$J$841,9,FALSE)),"")</f>
        <v>Institución Universitaria/Escuela Tecnológica</v>
      </c>
      <c r="J63" s="135">
        <f>+IFERROR((VLOOKUP(A63,Hoja3!$A$2:$J$841,10,FALSE)),"")</f>
        <v>1095</v>
      </c>
    </row>
    <row r="64" spans="1:10" x14ac:dyDescent="0.25">
      <c r="A64" s="134">
        <v>53</v>
      </c>
      <c r="B64" s="32">
        <f>+IFERROR((VLOOKUP(A64,Hoja3!$A$2:$J$841,4,FALSE)),"")</f>
        <v>4101</v>
      </c>
      <c r="C64" s="33">
        <f>+IFERROR((VLOOKUP(A64,Hoja3!$A$2:$J$841,5,FALSE)),"")</f>
        <v>4101</v>
      </c>
      <c r="D64" s="35" t="str">
        <f>+IFERROR((VLOOKUP(A64,Hoja3!$A$2:$J$841,6,FALSE)),"")</f>
        <v>INSTITUTO DE EDUCACION TECNICA PROFESIONAL DE ROLDANILLO</v>
      </c>
      <c r="E64" s="35"/>
      <c r="F64" s="36"/>
      <c r="G64" s="33" t="str">
        <f>+IFERROR((VLOOKUP(A64,Hoja3!$A$2:$J$841,7,FALSE)),"")</f>
        <v>VALLE DEL CAUCA</v>
      </c>
      <c r="H64" s="33" t="str">
        <f>+IFERROR((VLOOKUP(A64,Hoja3!$A$2:$J$841,8,FALSE)),"")</f>
        <v>OFICIAL</v>
      </c>
      <c r="I64" s="37" t="str">
        <f>+IFERROR((VLOOKUP(A64,Hoja3!$A$2:$J$841,9,FALSE)),"")</f>
        <v>Institución Técnica Profesional</v>
      </c>
      <c r="J64" s="135">
        <f>+IFERROR((VLOOKUP(A64,Hoja3!$A$2:$J$841,10,FALSE)),"")</f>
        <v>1805</v>
      </c>
    </row>
    <row r="65" spans="1:10" x14ac:dyDescent="0.25">
      <c r="A65" s="134">
        <v>54</v>
      </c>
      <c r="B65" s="32">
        <f>+IFERROR((VLOOKUP(A65,Hoja3!$A$2:$J$841,4,FALSE)),"")</f>
        <v>4107</v>
      </c>
      <c r="C65" s="33">
        <f>+IFERROR((VLOOKUP(A65,Hoja3!$A$2:$J$841,5,FALSE)),"")</f>
        <v>4107</v>
      </c>
      <c r="D65" s="35" t="str">
        <f>+IFERROR((VLOOKUP(A65,Hoja3!$A$2:$J$841,6,FALSE)),"")</f>
        <v>INSTITUTO TECNICO AGRICOLA ITA</v>
      </c>
      <c r="E65" s="35"/>
      <c r="F65" s="36"/>
      <c r="G65" s="33" t="str">
        <f>+IFERROR((VLOOKUP(A65,Hoja3!$A$2:$J$841,7,FALSE)),"")</f>
        <v>VALLE DEL CAUCA</v>
      </c>
      <c r="H65" s="33" t="str">
        <f>+IFERROR((VLOOKUP(A65,Hoja3!$A$2:$J$841,8,FALSE)),"")</f>
        <v>OFICIAL</v>
      </c>
      <c r="I65" s="37" t="str">
        <f>+IFERROR((VLOOKUP(A65,Hoja3!$A$2:$J$841,9,FALSE)),"")</f>
        <v>Institución Técnica Profesional</v>
      </c>
      <c r="J65" s="135">
        <f>+IFERROR((VLOOKUP(A65,Hoja3!$A$2:$J$841,10,FALSE)),"")</f>
        <v>559</v>
      </c>
    </row>
    <row r="66" spans="1:10" x14ac:dyDescent="0.25">
      <c r="A66" s="134">
        <v>55</v>
      </c>
      <c r="B66" s="32">
        <f>+IFERROR((VLOOKUP(A66,Hoja3!$A$2:$J$841,4,FALSE)),"")</f>
        <v>4109</v>
      </c>
      <c r="C66" s="33">
        <f>+IFERROR((VLOOKUP(A66,Hoja3!$A$2:$J$841,5,FALSE)),"")</f>
        <v>4109</v>
      </c>
      <c r="D66" s="35" t="str">
        <f>+IFERROR((VLOOKUP(A66,Hoja3!$A$2:$J$841,6,FALSE)),"")</f>
        <v>INSTITUTO TECNICO NACIONAL DE COMERCIO SIMON RODRIGUEZ - INTENALCO</v>
      </c>
      <c r="E66" s="35"/>
      <c r="F66" s="36"/>
      <c r="G66" s="33" t="str">
        <f>+IFERROR((VLOOKUP(A66,Hoja3!$A$2:$J$841,7,FALSE)),"")</f>
        <v>VALLE DEL CAUCA</v>
      </c>
      <c r="H66" s="33" t="str">
        <f>+IFERROR((VLOOKUP(A66,Hoja3!$A$2:$J$841,8,FALSE)),"")</f>
        <v>OFICIAL</v>
      </c>
      <c r="I66" s="37" t="str">
        <f>+IFERROR((VLOOKUP(A66,Hoja3!$A$2:$J$841,9,FALSE)),"")</f>
        <v>Institución Técnica Profesional</v>
      </c>
      <c r="J66" s="135">
        <f>+IFERROR((VLOOKUP(A66,Hoja3!$A$2:$J$841,10,FALSE)),"")</f>
        <v>1038</v>
      </c>
    </row>
    <row r="67" spans="1:10" x14ac:dyDescent="0.25">
      <c r="A67" s="134">
        <v>56</v>
      </c>
      <c r="B67" s="32">
        <f>+IFERROR((VLOOKUP(A67,Hoja3!$A$2:$J$841,4,FALSE)),"")</f>
        <v>4701</v>
      </c>
      <c r="C67" s="33">
        <f>+IFERROR((VLOOKUP(A67,Hoja3!$A$2:$J$841,5,FALSE)),"")</f>
        <v>4701</v>
      </c>
      <c r="D67" s="35" t="str">
        <f>+IFERROR((VLOOKUP(A67,Hoja3!$A$2:$J$841,6,FALSE)),"")</f>
        <v>FUNDACION ACADEMIA DE DIBUJO PROFESIONAL</v>
      </c>
      <c r="E67" s="35"/>
      <c r="F67" s="36"/>
      <c r="G67" s="33" t="str">
        <f>+IFERROR((VLOOKUP(A67,Hoja3!$A$2:$J$841,7,FALSE)),"")</f>
        <v>VALLE DEL CAUCA</v>
      </c>
      <c r="H67" s="33" t="str">
        <f>+IFERROR((VLOOKUP(A67,Hoja3!$A$2:$J$841,8,FALSE)),"")</f>
        <v>PRIVADA</v>
      </c>
      <c r="I67" s="37" t="str">
        <f>+IFERROR((VLOOKUP(A67,Hoja3!$A$2:$J$841,9,FALSE)),"")</f>
        <v>Institución Técnica Profesional</v>
      </c>
      <c r="J67" s="135">
        <f>+IFERROR((VLOOKUP(A67,Hoja3!$A$2:$J$841,10,FALSE)),"")</f>
        <v>2257</v>
      </c>
    </row>
    <row r="68" spans="1:10" x14ac:dyDescent="0.25">
      <c r="A68" s="134">
        <v>57</v>
      </c>
      <c r="B68" s="32">
        <f>+IFERROR((VLOOKUP(A68,Hoja3!$A$2:$J$841,4,FALSE)),"")</f>
        <v>4811</v>
      </c>
      <c r="C68" s="33">
        <f>+IFERROR((VLOOKUP(A68,Hoja3!$A$2:$J$841,5,FALSE)),"")</f>
        <v>4811</v>
      </c>
      <c r="D68" s="35" t="str">
        <f>+IFERROR((VLOOKUP(A68,Hoja3!$A$2:$J$841,6,FALSE)),"")</f>
        <v>CORPORACION DE ESTUDIOS SUPERIORES SALAMANDRA</v>
      </c>
      <c r="E68" s="35"/>
      <c r="F68" s="36"/>
      <c r="G68" s="33" t="str">
        <f>+IFERROR((VLOOKUP(A68,Hoja3!$A$2:$J$841,7,FALSE)),"")</f>
        <v>VALLE DEL CAUCA</v>
      </c>
      <c r="H68" s="33" t="str">
        <f>+IFERROR((VLOOKUP(A68,Hoja3!$A$2:$J$841,8,FALSE)),"")</f>
        <v>PRIVADA</v>
      </c>
      <c r="I68" s="37" t="str">
        <f>+IFERROR((VLOOKUP(A68,Hoja3!$A$2:$J$841,9,FALSE)),"")</f>
        <v>Institución Técnica Profesional</v>
      </c>
      <c r="J68" s="135">
        <f>+IFERROR((VLOOKUP(A68,Hoja3!$A$2:$J$841,10,FALSE)),"")</f>
        <v>155</v>
      </c>
    </row>
    <row r="69" spans="1:10" x14ac:dyDescent="0.25">
      <c r="A69" s="134">
        <v>58</v>
      </c>
      <c r="B69" s="32">
        <f>+IFERROR((VLOOKUP(A69,Hoja3!$A$2:$J$841,4,FALSE)),"")</f>
        <v>4813</v>
      </c>
      <c r="C69" s="33">
        <f>+IFERROR((VLOOKUP(A69,Hoja3!$A$2:$J$841,5,FALSE)),"")</f>
        <v>4813</v>
      </c>
      <c r="D69" s="35" t="str">
        <f>+IFERROR((VLOOKUP(A69,Hoja3!$A$2:$J$841,6,FALSE)),"")</f>
        <v>CORPORACION UNIFICADA NACIONAL DE EDUCACION SUPERIOR-CUN-</v>
      </c>
      <c r="E69" s="35"/>
      <c r="F69" s="36"/>
      <c r="G69" s="33" t="str">
        <f>+IFERROR((VLOOKUP(A69,Hoja3!$A$2:$J$841,7,FALSE)),"")</f>
        <v>BOGOTA D.C</v>
      </c>
      <c r="H69" s="33" t="str">
        <f>+IFERROR((VLOOKUP(A69,Hoja3!$A$2:$J$841,8,FALSE)),"")</f>
        <v>PRIVADA</v>
      </c>
      <c r="I69" s="37" t="str">
        <f>+IFERROR((VLOOKUP(A69,Hoja3!$A$2:$J$841,9,FALSE)),"")</f>
        <v>Institución Técnica Profesional</v>
      </c>
      <c r="J69" s="135">
        <f>+IFERROR((VLOOKUP(A69,Hoja3!$A$2:$J$841,10,FALSE)),"")</f>
        <v>42</v>
      </c>
    </row>
    <row r="70" spans="1:10" x14ac:dyDescent="0.25">
      <c r="A70" s="134">
        <v>59</v>
      </c>
      <c r="B70" s="32">
        <f>+IFERROR((VLOOKUP(A70,Hoja3!$A$2:$J$841,4,FALSE)),"")</f>
        <v>9103</v>
      </c>
      <c r="C70" s="33">
        <f>+IFERROR((VLOOKUP(A70,Hoja3!$A$2:$J$841,5,FALSE)),"")</f>
        <v>9103</v>
      </c>
      <c r="D70" s="35" t="str">
        <f>+IFERROR((VLOOKUP(A70,Hoja3!$A$2:$J$841,6,FALSE)),"")</f>
        <v>ESCUELA MILITAR DE AVIACION MARCO FIDEL SUAREZ</v>
      </c>
      <c r="E70" s="35"/>
      <c r="F70" s="36"/>
      <c r="G70" s="33" t="str">
        <f>+IFERROR((VLOOKUP(A70,Hoja3!$A$2:$J$841,7,FALSE)),"")</f>
        <v>VALLE DEL CAUCA</v>
      </c>
      <c r="H70" s="33" t="str">
        <f>+IFERROR((VLOOKUP(A70,Hoja3!$A$2:$J$841,8,FALSE)),"")</f>
        <v>OFICIAL</v>
      </c>
      <c r="I70" s="37" t="str">
        <f>+IFERROR((VLOOKUP(A70,Hoja3!$A$2:$J$841,9,FALSE)),"")</f>
        <v>Institución Universitaria/Escuela Tecnológica</v>
      </c>
      <c r="J70" s="135">
        <f>+IFERROR((VLOOKUP(A70,Hoja3!$A$2:$J$841,10,FALSE)),"")</f>
        <v>614</v>
      </c>
    </row>
    <row r="71" spans="1:10" x14ac:dyDescent="0.25">
      <c r="A71" s="134">
        <v>60</v>
      </c>
      <c r="B71" s="32">
        <f>+IFERROR((VLOOKUP(A71,Hoja3!$A$2:$J$841,4,FALSE)),"")</f>
        <v>9110</v>
      </c>
      <c r="C71" s="33">
        <f>+IFERROR((VLOOKUP(A71,Hoja3!$A$2:$J$841,5,FALSE)),"")</f>
        <v>9110</v>
      </c>
      <c r="D71" s="35" t="str">
        <f>+IFERROR((VLOOKUP(A71,Hoja3!$A$2:$J$841,6,FALSE)),"")</f>
        <v>SERVICIO NACIONAL DE APRENDIZAJE-SENA-</v>
      </c>
      <c r="E71" s="35"/>
      <c r="F71" s="36"/>
      <c r="G71" s="33" t="str">
        <f>+IFERROR((VLOOKUP(A71,Hoja3!$A$2:$J$841,7,FALSE)),"")</f>
        <v>BOGOTA D.C</v>
      </c>
      <c r="H71" s="33" t="str">
        <f>+IFERROR((VLOOKUP(A71,Hoja3!$A$2:$J$841,8,FALSE)),"")</f>
        <v>OFICIAL</v>
      </c>
      <c r="I71" s="37" t="str">
        <f>+IFERROR((VLOOKUP(A71,Hoja3!$A$2:$J$841,9,FALSE)),"")</f>
        <v>Institución Tecnológica</v>
      </c>
      <c r="J71" s="135">
        <f>+IFERROR((VLOOKUP(A71,Hoja3!$A$2:$J$841,10,FALSE)),"")</f>
        <v>31230</v>
      </c>
    </row>
    <row r="72" spans="1:10" x14ac:dyDescent="0.25">
      <c r="A72" s="134">
        <v>61</v>
      </c>
      <c r="B72" s="32">
        <f>+IFERROR((VLOOKUP(A72,Hoja3!$A$2:$J$841,4,FALSE)),"")</f>
        <v>9116</v>
      </c>
      <c r="C72" s="33">
        <f>+IFERROR((VLOOKUP(A72,Hoja3!$A$2:$J$841,5,FALSE)),"")</f>
        <v>9116</v>
      </c>
      <c r="D72" s="35" t="str">
        <f>+IFERROR((VLOOKUP(A72,Hoja3!$A$2:$J$841,6,FALSE)),"")</f>
        <v>FUNDACION UNIVERSITARIA CLARETIANA - UNICLARETIANA</v>
      </c>
      <c r="E72" s="35"/>
      <c r="F72" s="36"/>
      <c r="G72" s="33" t="str">
        <f>+IFERROR((VLOOKUP(A72,Hoja3!$A$2:$J$841,7,FALSE)),"")</f>
        <v>CHOCO</v>
      </c>
      <c r="H72" s="33" t="str">
        <f>+IFERROR((VLOOKUP(A72,Hoja3!$A$2:$J$841,8,FALSE)),"")</f>
        <v>PRIVADA</v>
      </c>
      <c r="I72" s="37" t="str">
        <f>+IFERROR((VLOOKUP(A72,Hoja3!$A$2:$J$841,9,FALSE)),"")</f>
        <v>Institución Universitaria/Escuela Tecnológica</v>
      </c>
      <c r="J72" s="135">
        <f>+IFERROR((VLOOKUP(A72,Hoja3!$A$2:$J$841,10,FALSE)),"")</f>
        <v>353</v>
      </c>
    </row>
    <row r="73" spans="1:10" x14ac:dyDescent="0.25">
      <c r="A73" s="134">
        <v>62</v>
      </c>
      <c r="B73" s="32">
        <f>+IFERROR((VLOOKUP(A73,Hoja3!$A$2:$J$841,4,FALSE)),"")</f>
        <v>9906</v>
      </c>
      <c r="C73" s="33">
        <f>+IFERROR((VLOOKUP(A73,Hoja3!$A$2:$J$841,5,FALSE)),"")</f>
        <v>9906</v>
      </c>
      <c r="D73" s="35" t="str">
        <f>+IFERROR((VLOOKUP(A73,Hoja3!$A$2:$J$841,6,FALSE)),"")</f>
        <v>CORPORACION UNIVERSITARIA PARA EL DESARROLLO EMPRESARIAL Y SOCIAL- CUDES</v>
      </c>
      <c r="E73" s="35"/>
      <c r="F73" s="36"/>
      <c r="G73" s="33" t="str">
        <f>+IFERROR((VLOOKUP(A73,Hoja3!$A$2:$J$841,7,FALSE)),"")</f>
        <v>VALLE DEL CAUCA</v>
      </c>
      <c r="H73" s="33" t="str">
        <f>+IFERROR((VLOOKUP(A73,Hoja3!$A$2:$J$841,8,FALSE)),"")</f>
        <v>PRIVADA</v>
      </c>
      <c r="I73" s="37" t="str">
        <f>+IFERROR((VLOOKUP(A73,Hoja3!$A$2:$J$841,9,FALSE)),"")</f>
        <v>Institución Universitaria/Escuela Tecnológica</v>
      </c>
      <c r="J73" s="135">
        <f>+IFERROR((VLOOKUP(A73,Hoja3!$A$2:$J$841,10,FALSE)),"")</f>
        <v>175</v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VALLE DEL CAUCA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76001</v>
      </c>
      <c r="C12" s="39" t="str">
        <f>+IFERROR((VLOOKUP(A12,Hoja4!$A$2:$M$1051,5,FALSE)),"")</f>
        <v>CALI</v>
      </c>
      <c r="D12" s="40">
        <f>+IFERROR((VLOOKUP(A12,Hoja4!$A$2:$AA$1051,6,FALSE)),"")</f>
        <v>93989</v>
      </c>
      <c r="E12" s="40">
        <f>+IFERROR((VLOOKUP(A12,Hoja4!$A$2:$AA$1051,7,FALSE)),"")</f>
        <v>102556</v>
      </c>
      <c r="F12" s="40">
        <f>+IFERROR((VLOOKUP(A12,Hoja4!$A$2:$AA$1051,8,FALSE)),"")</f>
        <v>105269</v>
      </c>
      <c r="G12" s="40">
        <f>+IFERROR((VLOOKUP(A12,Hoja4!$A$2:$AA$1051,9,FALSE)),"")</f>
        <v>112694</v>
      </c>
      <c r="H12" s="40">
        <f>+IFERROR((VLOOKUP(A12,Hoja4!$A$2:$AA$1051,10,FALSE)),"")</f>
        <v>118951</v>
      </c>
      <c r="I12" s="40">
        <f>+IFERROR((VLOOKUP(A12,Hoja4!$A$2:$AA$1051,11,FALSE)),"")</f>
        <v>125592</v>
      </c>
      <c r="J12" s="40">
        <f>+IFERROR((VLOOKUP(A12,Hoja4!$A$2:$AA$1051,12,FALSE)),"")</f>
        <v>130464</v>
      </c>
      <c r="K12" s="149">
        <f>+IFERROR((VLOOKUP(A12,Hoja4!$A$2:$AA$1051,13,FALSE)),"")</f>
        <v>132714</v>
      </c>
      <c r="L12" s="144">
        <f>+IFERROR((VLOOKUP(A12,Hoja4!$A$2:$AA$1051,14,FALSE)),"")</f>
        <v>130147</v>
      </c>
    </row>
    <row r="13" spans="1:12" x14ac:dyDescent="0.25">
      <c r="A13" s="145">
        <v>2</v>
      </c>
      <c r="B13" s="41">
        <f>+IFERROR((VLOOKUP(A13,Hoja4!$A$2:$M$1051,4,FALSE)),"")</f>
        <v>76020</v>
      </c>
      <c r="C13" s="41" t="str">
        <f>+IFERROR((VLOOKUP(A13,Hoja4!$A$2:$M$1051,5,FALSE)),"")</f>
        <v>ALCALA</v>
      </c>
      <c r="D13" s="42">
        <f>+IFERROR((VLOOKUP(A13,Hoja4!$A$2:$AA$1051,6,FALSE)),"")</f>
        <v>64</v>
      </c>
      <c r="E13" s="42">
        <f>+IFERROR((VLOOKUP(A13,Hoja4!$A$2:$AA$1051,7,FALSE)),"")</f>
        <v>107</v>
      </c>
      <c r="F13" s="42">
        <f>+IFERROR((VLOOKUP(A13,Hoja4!$A$2:$AA$1051,8,FALSE)),"")</f>
        <v>50</v>
      </c>
      <c r="G13" s="42">
        <f>+IFERROR((VLOOKUP(A13,Hoja4!$A$2:$AA$1051,9,FALSE)),"")</f>
        <v>41</v>
      </c>
      <c r="H13" s="42" t="str">
        <f>+IFERROR((VLOOKUP(A13,Hoja4!$A$2:$AA$1051,10,FALSE)),"")</f>
        <v>-</v>
      </c>
      <c r="I13" s="42">
        <f>+IFERROR((VLOOKUP(A13,Hoja4!$A$2:$AA$1051,11,FALSE)),"")</f>
        <v>6</v>
      </c>
      <c r="J13" s="42" t="str">
        <f>+IFERROR((VLOOKUP(A13,Hoja4!$A$2:$AA$1051,12,FALSE)),"")</f>
        <v>-</v>
      </c>
      <c r="K13" s="149" t="str">
        <f>+IFERROR((VLOOKUP(A13,Hoja4!$A$2:$AA$1051,13,FALSE)),"")</f>
        <v>-</v>
      </c>
      <c r="L13" s="144">
        <f>+IFERROR((VLOOKUP(A13,Hoja4!$A$2:$AA$1051,14,FALSE)),"")</f>
        <v>0</v>
      </c>
    </row>
    <row r="14" spans="1:12" x14ac:dyDescent="0.25">
      <c r="A14" s="145">
        <v>3</v>
      </c>
      <c r="B14" s="41">
        <f>+IFERROR((VLOOKUP(A14,Hoja4!$A$2:$M$1051,4,FALSE)),"")</f>
        <v>76036</v>
      </c>
      <c r="C14" s="41" t="str">
        <f>+IFERROR((VLOOKUP(A14,Hoja4!$A$2:$M$1051,5,FALSE)),"")</f>
        <v>ANDALUCIA</v>
      </c>
      <c r="D14" s="42">
        <f>+IFERROR((VLOOKUP(A14,Hoja4!$A$2:$AA$1051,6,FALSE)),"")</f>
        <v>49</v>
      </c>
      <c r="E14" s="42">
        <f>+IFERROR((VLOOKUP(A14,Hoja4!$A$2:$AA$1051,7,FALSE)),"")</f>
        <v>87</v>
      </c>
      <c r="F14" s="42">
        <f>+IFERROR((VLOOKUP(A14,Hoja4!$A$2:$AA$1051,8,FALSE)),"")</f>
        <v>156</v>
      </c>
      <c r="G14" s="42">
        <f>+IFERROR((VLOOKUP(A14,Hoja4!$A$2:$AA$1051,9,FALSE)),"")</f>
        <v>100</v>
      </c>
      <c r="H14" s="42">
        <f>+IFERROR((VLOOKUP(A14,Hoja4!$A$2:$AA$1051,10,FALSE)),"")</f>
        <v>46</v>
      </c>
      <c r="I14" s="42">
        <f>+IFERROR((VLOOKUP(A14,Hoja4!$A$2:$AA$1051,11,FALSE)),"")</f>
        <v>7</v>
      </c>
      <c r="J14" s="42" t="str">
        <f>+IFERROR((VLOOKUP(A14,Hoja4!$A$2:$AA$1051,12,FALSE)),"")</f>
        <v>-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76041</v>
      </c>
      <c r="C15" s="41" t="str">
        <f>+IFERROR((VLOOKUP(A15,Hoja4!$A$2:$M$1051,5,FALSE)),"")</f>
        <v>ANSERMANUEVO</v>
      </c>
      <c r="D15" s="42">
        <f>+IFERROR((VLOOKUP(A15,Hoja4!$A$2:$AA$1051,6,FALSE)),"")</f>
        <v>108</v>
      </c>
      <c r="E15" s="42">
        <f>+IFERROR((VLOOKUP(A15,Hoja4!$A$2:$AA$1051,7,FALSE)),"")</f>
        <v>78</v>
      </c>
      <c r="F15" s="42">
        <f>+IFERROR((VLOOKUP(A15,Hoja4!$A$2:$AA$1051,8,FALSE)),"")</f>
        <v>1</v>
      </c>
      <c r="G15" s="42">
        <f>+IFERROR((VLOOKUP(A15,Hoja4!$A$2:$AA$1051,9,FALSE)),"")</f>
        <v>1</v>
      </c>
      <c r="H15" s="42" t="str">
        <f>+IFERROR((VLOOKUP(A15,Hoja4!$A$2:$AA$1051,10,FALSE)),"")</f>
        <v>-</v>
      </c>
      <c r="I15" s="42">
        <f>+IFERROR((VLOOKUP(A15,Hoja4!$A$2:$AA$1051,11,FALSE)),"")</f>
        <v>3</v>
      </c>
      <c r="J15" s="42" t="str">
        <f>+IFERROR((VLOOKUP(A15,Hoja4!$A$2:$AA$1051,12,FALSE)),"")</f>
        <v>-</v>
      </c>
      <c r="K15" s="149">
        <f>+IFERROR((VLOOKUP(A15,Hoja4!$A$2:$AA$1051,13,FALSE)),"")</f>
        <v>39</v>
      </c>
      <c r="L15" s="144">
        <f>+IFERROR((VLOOKUP(A15,Hoja4!$A$2:$AA$1051,14,FALSE)),"")</f>
        <v>31</v>
      </c>
    </row>
    <row r="16" spans="1:12" x14ac:dyDescent="0.25">
      <c r="A16" s="145">
        <v>5</v>
      </c>
      <c r="B16" s="41">
        <f>+IFERROR((VLOOKUP(A16,Hoja4!$A$2:$M$1051,4,FALSE)),"")</f>
        <v>76054</v>
      </c>
      <c r="C16" s="41" t="str">
        <f>+IFERROR((VLOOKUP(A16,Hoja4!$A$2:$M$1051,5,FALSE)),"")</f>
        <v>ARGELIA</v>
      </c>
      <c r="D16" s="42">
        <f>+IFERROR((VLOOKUP(A16,Hoja4!$A$2:$AA$1051,6,FALSE)),"")</f>
        <v>78</v>
      </c>
      <c r="E16" s="42">
        <f>+IFERROR((VLOOKUP(A16,Hoja4!$A$2:$AA$1051,7,FALSE)),"")</f>
        <v>75</v>
      </c>
      <c r="F16" s="42">
        <f>+IFERROR((VLOOKUP(A16,Hoja4!$A$2:$AA$1051,8,FALSE)),"")</f>
        <v>49</v>
      </c>
      <c r="G16" s="42">
        <f>+IFERROR((VLOOKUP(A16,Hoja4!$A$2:$AA$1051,9,FALSE)),"")</f>
        <v>49</v>
      </c>
      <c r="H16" s="42">
        <f>+IFERROR((VLOOKUP(A16,Hoja4!$A$2:$AA$1051,10,FALSE)),"")</f>
        <v>29</v>
      </c>
      <c r="I16" s="42">
        <f>+IFERROR((VLOOKUP(A16,Hoja4!$A$2:$AA$1051,11,FALSE)),"")</f>
        <v>1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76100</v>
      </c>
      <c r="C17" s="41" t="str">
        <f>+IFERROR((VLOOKUP(A17,Hoja4!$A$2:$M$1051,5,FALSE)),"")</f>
        <v>BOLIVAR</v>
      </c>
      <c r="D17" s="42">
        <f>+IFERROR((VLOOKUP(A17,Hoja4!$A$2:$AA$1051,6,FALSE)),"")</f>
        <v>3</v>
      </c>
      <c r="E17" s="42">
        <f>+IFERROR((VLOOKUP(A17,Hoja4!$A$2:$AA$1051,7,FALSE)),"")</f>
        <v>45</v>
      </c>
      <c r="F17" s="42">
        <f>+IFERROR((VLOOKUP(A17,Hoja4!$A$2:$AA$1051,8,FALSE)),"")</f>
        <v>52</v>
      </c>
      <c r="G17" s="42">
        <f>+IFERROR((VLOOKUP(A17,Hoja4!$A$2:$AA$1051,9,FALSE)),"")</f>
        <v>47</v>
      </c>
      <c r="H17" s="42">
        <f>+IFERROR((VLOOKUP(A17,Hoja4!$A$2:$AA$1051,10,FALSE)),"")</f>
        <v>19</v>
      </c>
      <c r="I17" s="42">
        <f>+IFERROR((VLOOKUP(A17,Hoja4!$A$2:$AA$1051,11,FALSE)),"")</f>
        <v>1</v>
      </c>
      <c r="J17" s="42" t="str">
        <f>+IFERROR((VLOOKUP(A17,Hoja4!$A$2:$AA$1051,12,FALSE)),"")</f>
        <v>-</v>
      </c>
      <c r="K17" s="149" t="str">
        <f>+IFERROR((VLOOKUP(A17,Hoja4!$A$2:$AA$1051,13,FALSE)),"")</f>
        <v>-</v>
      </c>
      <c r="L17" s="144">
        <f>+IFERROR((VLOOKUP(A17,Hoja4!$A$2:$AA$1051,14,FALSE)),"")</f>
        <v>0</v>
      </c>
    </row>
    <row r="18" spans="1:12" x14ac:dyDescent="0.25">
      <c r="A18" s="145">
        <v>7</v>
      </c>
      <c r="B18" s="41">
        <f>+IFERROR((VLOOKUP(A18,Hoja4!$A$2:$M$1051,4,FALSE)),"")</f>
        <v>76109</v>
      </c>
      <c r="C18" s="41" t="str">
        <f>+IFERROR((VLOOKUP(A18,Hoja4!$A$2:$M$1051,5,FALSE)),"")</f>
        <v>BUENAVENTURA</v>
      </c>
      <c r="D18" s="42">
        <f>+IFERROR((VLOOKUP(A18,Hoja4!$A$2:$AA$1051,6,FALSE)),"")</f>
        <v>5043</v>
      </c>
      <c r="E18" s="42">
        <f>+IFERROR((VLOOKUP(A18,Hoja4!$A$2:$AA$1051,7,FALSE)),"")</f>
        <v>5302</v>
      </c>
      <c r="F18" s="42">
        <f>+IFERROR((VLOOKUP(A18,Hoja4!$A$2:$AA$1051,8,FALSE)),"")</f>
        <v>5135</v>
      </c>
      <c r="G18" s="42">
        <f>+IFERROR((VLOOKUP(A18,Hoja4!$A$2:$AA$1051,9,FALSE)),"")</f>
        <v>4979</v>
      </c>
      <c r="H18" s="42">
        <f>+IFERROR((VLOOKUP(A18,Hoja4!$A$2:$AA$1051,10,FALSE)),"")</f>
        <v>6113</v>
      </c>
      <c r="I18" s="42">
        <f>+IFERROR((VLOOKUP(A18,Hoja4!$A$2:$AA$1051,11,FALSE)),"")</f>
        <v>6425</v>
      </c>
      <c r="J18" s="42">
        <f>+IFERROR((VLOOKUP(A18,Hoja4!$A$2:$AA$1051,12,FALSE)),"")</f>
        <v>7068</v>
      </c>
      <c r="K18" s="149">
        <f>+IFERROR((VLOOKUP(A18,Hoja4!$A$2:$AA$1051,13,FALSE)),"")</f>
        <v>6967</v>
      </c>
      <c r="L18" s="144">
        <f>+IFERROR((VLOOKUP(A18,Hoja4!$A$2:$AA$1051,14,FALSE)),"")</f>
        <v>6598</v>
      </c>
    </row>
    <row r="19" spans="1:12" x14ac:dyDescent="0.25">
      <c r="A19" s="145">
        <v>8</v>
      </c>
      <c r="B19" s="41">
        <f>+IFERROR((VLOOKUP(A19,Hoja4!$A$2:$M$1051,4,FALSE)),"")</f>
        <v>76111</v>
      </c>
      <c r="C19" s="41" t="str">
        <f>+IFERROR((VLOOKUP(A19,Hoja4!$A$2:$M$1051,5,FALSE)),"")</f>
        <v>GUADALAJARA DE BUGA</v>
      </c>
      <c r="D19" s="42">
        <f>+IFERROR((VLOOKUP(A19,Hoja4!$A$2:$AA$1051,6,FALSE)),"")</f>
        <v>5151</v>
      </c>
      <c r="E19" s="42">
        <f>+IFERROR((VLOOKUP(A19,Hoja4!$A$2:$AA$1051,7,FALSE)),"")</f>
        <v>4935</v>
      </c>
      <c r="F19" s="42">
        <f>+IFERROR((VLOOKUP(A19,Hoja4!$A$2:$AA$1051,8,FALSE)),"")</f>
        <v>4171</v>
      </c>
      <c r="G19" s="42">
        <f>+IFERROR((VLOOKUP(A19,Hoja4!$A$2:$AA$1051,9,FALSE)),"")</f>
        <v>5643</v>
      </c>
      <c r="H19" s="42">
        <f>+IFERROR((VLOOKUP(A19,Hoja4!$A$2:$AA$1051,10,FALSE)),"")</f>
        <v>6781</v>
      </c>
      <c r="I19" s="42">
        <f>+IFERROR((VLOOKUP(A19,Hoja4!$A$2:$AA$1051,11,FALSE)),"")</f>
        <v>7313</v>
      </c>
      <c r="J19" s="42">
        <f>+IFERROR((VLOOKUP(A19,Hoja4!$A$2:$AA$1051,12,FALSE)),"")</f>
        <v>7135</v>
      </c>
      <c r="K19" s="149">
        <f>+IFERROR((VLOOKUP(A19,Hoja4!$A$2:$AA$1051,13,FALSE)),"")</f>
        <v>7724</v>
      </c>
      <c r="L19" s="144">
        <f>+IFERROR((VLOOKUP(A19,Hoja4!$A$2:$AA$1051,14,FALSE)),"")</f>
        <v>7909</v>
      </c>
    </row>
    <row r="20" spans="1:12" x14ac:dyDescent="0.25">
      <c r="A20" s="145">
        <v>9</v>
      </c>
      <c r="B20" s="41">
        <f>+IFERROR((VLOOKUP(A20,Hoja4!$A$2:$M$1051,4,FALSE)),"")</f>
        <v>76113</v>
      </c>
      <c r="C20" s="41" t="str">
        <f>+IFERROR((VLOOKUP(A20,Hoja4!$A$2:$M$1051,5,FALSE)),"")</f>
        <v>BUGALAGRANDE</v>
      </c>
      <c r="D20" s="42">
        <f>+IFERROR((VLOOKUP(A20,Hoja4!$A$2:$AA$1051,6,FALSE)),"")</f>
        <v>448</v>
      </c>
      <c r="E20" s="42">
        <f>+IFERROR((VLOOKUP(A20,Hoja4!$A$2:$AA$1051,7,FALSE)),"")</f>
        <v>345</v>
      </c>
      <c r="F20" s="42">
        <f>+IFERROR((VLOOKUP(A20,Hoja4!$A$2:$AA$1051,8,FALSE)),"")</f>
        <v>203</v>
      </c>
      <c r="G20" s="42">
        <f>+IFERROR((VLOOKUP(A20,Hoja4!$A$2:$AA$1051,9,FALSE)),"")</f>
        <v>262</v>
      </c>
      <c r="H20" s="42">
        <f>+IFERROR((VLOOKUP(A20,Hoja4!$A$2:$AA$1051,10,FALSE)),"")</f>
        <v>147</v>
      </c>
      <c r="I20" s="42">
        <f>+IFERROR((VLOOKUP(A20,Hoja4!$A$2:$AA$1051,11,FALSE)),"")</f>
        <v>10</v>
      </c>
      <c r="J20" s="42">
        <f>+IFERROR((VLOOKUP(A20,Hoja4!$A$2:$AA$1051,12,FALSE)),"")</f>
        <v>159</v>
      </c>
      <c r="K20" s="149">
        <f>+IFERROR((VLOOKUP(A20,Hoja4!$A$2:$AA$1051,13,FALSE)),"")</f>
        <v>164</v>
      </c>
      <c r="L20" s="144">
        <f>+IFERROR((VLOOKUP(A20,Hoja4!$A$2:$AA$1051,14,FALSE)),"")</f>
        <v>0</v>
      </c>
    </row>
    <row r="21" spans="1:12" x14ac:dyDescent="0.25">
      <c r="A21" s="145">
        <v>10</v>
      </c>
      <c r="B21" s="41">
        <f>+IFERROR((VLOOKUP(A21,Hoja4!$A$2:$M$1051,4,FALSE)),"")</f>
        <v>76122</v>
      </c>
      <c r="C21" s="41" t="str">
        <f>+IFERROR((VLOOKUP(A21,Hoja4!$A$2:$M$1051,5,FALSE)),"")</f>
        <v>CAICEDONIA</v>
      </c>
      <c r="D21" s="42">
        <f>+IFERROR((VLOOKUP(A21,Hoja4!$A$2:$AA$1051,6,FALSE)),"")</f>
        <v>309</v>
      </c>
      <c r="E21" s="42">
        <f>+IFERROR((VLOOKUP(A21,Hoja4!$A$2:$AA$1051,7,FALSE)),"")</f>
        <v>455</v>
      </c>
      <c r="F21" s="42">
        <f>+IFERROR((VLOOKUP(A21,Hoja4!$A$2:$AA$1051,8,FALSE)),"")</f>
        <v>548</v>
      </c>
      <c r="G21" s="42">
        <f>+IFERROR((VLOOKUP(A21,Hoja4!$A$2:$AA$1051,9,FALSE)),"")</f>
        <v>562</v>
      </c>
      <c r="H21" s="42">
        <f>+IFERROR((VLOOKUP(A21,Hoja4!$A$2:$AA$1051,10,FALSE)),"")</f>
        <v>578</v>
      </c>
      <c r="I21" s="42">
        <f>+IFERROR((VLOOKUP(A21,Hoja4!$A$2:$AA$1051,11,FALSE)),"")</f>
        <v>485</v>
      </c>
      <c r="J21" s="42">
        <f>+IFERROR((VLOOKUP(A21,Hoja4!$A$2:$AA$1051,12,FALSE)),"")</f>
        <v>609</v>
      </c>
      <c r="K21" s="149">
        <f>+IFERROR((VLOOKUP(A21,Hoja4!$A$2:$AA$1051,13,FALSE)),"")</f>
        <v>561</v>
      </c>
      <c r="L21" s="144">
        <f>+IFERROR((VLOOKUP(A21,Hoja4!$A$2:$AA$1051,14,FALSE)),"")</f>
        <v>515</v>
      </c>
    </row>
    <row r="22" spans="1:12" x14ac:dyDescent="0.25">
      <c r="A22" s="145">
        <v>11</v>
      </c>
      <c r="B22" s="41">
        <f>+IFERROR((VLOOKUP(A22,Hoja4!$A$2:$M$1051,4,FALSE)),"")</f>
        <v>76126</v>
      </c>
      <c r="C22" s="41" t="str">
        <f>+IFERROR((VLOOKUP(A22,Hoja4!$A$2:$M$1051,5,FALSE)),"")</f>
        <v>CALIMA</v>
      </c>
      <c r="D22" s="42">
        <f>+IFERROR((VLOOKUP(A22,Hoja4!$A$2:$AA$1051,6,FALSE)),"")</f>
        <v>235</v>
      </c>
      <c r="E22" s="42">
        <f>+IFERROR((VLOOKUP(A22,Hoja4!$A$2:$AA$1051,7,FALSE)),"")</f>
        <v>182</v>
      </c>
      <c r="F22" s="42">
        <f>+IFERROR((VLOOKUP(A22,Hoja4!$A$2:$AA$1051,8,FALSE)),"")</f>
        <v>17</v>
      </c>
      <c r="G22" s="42" t="str">
        <f>+IFERROR((VLOOKUP(A22,Hoja4!$A$2:$AA$1051,9,FALSE)),"")</f>
        <v>-</v>
      </c>
      <c r="H22" s="42" t="str">
        <f>+IFERROR((VLOOKUP(A22,Hoja4!$A$2:$AA$1051,10,FALSE)),"")</f>
        <v>-</v>
      </c>
      <c r="I22" s="42">
        <f>+IFERROR((VLOOKUP(A22,Hoja4!$A$2:$AA$1051,11,FALSE)),"")</f>
        <v>7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76130</v>
      </c>
      <c r="C23" s="41" t="str">
        <f>+IFERROR((VLOOKUP(A23,Hoja4!$A$2:$M$1051,5,FALSE)),"")</f>
        <v>CANDELARIA</v>
      </c>
      <c r="D23" s="42">
        <f>+IFERROR((VLOOKUP(A23,Hoja4!$A$2:$AA$1051,6,FALSE)),"")</f>
        <v>51</v>
      </c>
      <c r="E23" s="42">
        <f>+IFERROR((VLOOKUP(A23,Hoja4!$A$2:$AA$1051,7,FALSE)),"")</f>
        <v>37</v>
      </c>
      <c r="F23" s="42">
        <f>+IFERROR((VLOOKUP(A23,Hoja4!$A$2:$AA$1051,8,FALSE)),"")</f>
        <v>122</v>
      </c>
      <c r="G23" s="42">
        <f>+IFERROR((VLOOKUP(A23,Hoja4!$A$2:$AA$1051,9,FALSE)),"")</f>
        <v>116</v>
      </c>
      <c r="H23" s="42">
        <f>+IFERROR((VLOOKUP(A23,Hoja4!$A$2:$AA$1051,10,FALSE)),"")</f>
        <v>462</v>
      </c>
      <c r="I23" s="42">
        <f>+IFERROR((VLOOKUP(A23,Hoja4!$A$2:$AA$1051,11,FALSE)),"")</f>
        <v>358</v>
      </c>
      <c r="J23" s="42">
        <f>+IFERROR((VLOOKUP(A23,Hoja4!$A$2:$AA$1051,12,FALSE)),"")</f>
        <v>440</v>
      </c>
      <c r="K23" s="149">
        <f>+IFERROR((VLOOKUP(A23,Hoja4!$A$2:$AA$1051,13,FALSE)),"")</f>
        <v>722</v>
      </c>
      <c r="L23" s="144">
        <f>+IFERROR((VLOOKUP(A23,Hoja4!$A$2:$AA$1051,14,FALSE)),"")</f>
        <v>640</v>
      </c>
    </row>
    <row r="24" spans="1:12" x14ac:dyDescent="0.25">
      <c r="A24" s="145">
        <v>13</v>
      </c>
      <c r="B24" s="41">
        <f>+IFERROR((VLOOKUP(A24,Hoja4!$A$2:$M$1051,4,FALSE)),"")</f>
        <v>76147</v>
      </c>
      <c r="C24" s="41" t="str">
        <f>+IFERROR((VLOOKUP(A24,Hoja4!$A$2:$M$1051,5,FALSE)),"")</f>
        <v>CARTAGO</v>
      </c>
      <c r="D24" s="42">
        <f>+IFERROR((VLOOKUP(A24,Hoja4!$A$2:$AA$1051,6,FALSE)),"")</f>
        <v>2716</v>
      </c>
      <c r="E24" s="42">
        <f>+IFERROR((VLOOKUP(A24,Hoja4!$A$2:$AA$1051,7,FALSE)),"")</f>
        <v>3488</v>
      </c>
      <c r="F24" s="42">
        <f>+IFERROR((VLOOKUP(A24,Hoja4!$A$2:$AA$1051,8,FALSE)),"")</f>
        <v>3057</v>
      </c>
      <c r="G24" s="42">
        <f>+IFERROR((VLOOKUP(A24,Hoja4!$A$2:$AA$1051,9,FALSE)),"")</f>
        <v>3651</v>
      </c>
      <c r="H24" s="42">
        <f>+IFERROR((VLOOKUP(A24,Hoja4!$A$2:$AA$1051,10,FALSE)),"")</f>
        <v>4027</v>
      </c>
      <c r="I24" s="42">
        <f>+IFERROR((VLOOKUP(A24,Hoja4!$A$2:$AA$1051,11,FALSE)),"")</f>
        <v>3762</v>
      </c>
      <c r="J24" s="42">
        <f>+IFERROR((VLOOKUP(A24,Hoja4!$A$2:$AA$1051,12,FALSE)),"")</f>
        <v>3895</v>
      </c>
      <c r="K24" s="149">
        <f>+IFERROR((VLOOKUP(A24,Hoja4!$A$2:$AA$1051,13,FALSE)),"")</f>
        <v>4457</v>
      </c>
      <c r="L24" s="144">
        <f>+IFERROR((VLOOKUP(A24,Hoja4!$A$2:$AA$1051,14,FALSE)),"")</f>
        <v>4970</v>
      </c>
    </row>
    <row r="25" spans="1:12" x14ac:dyDescent="0.25">
      <c r="A25" s="145">
        <v>14</v>
      </c>
      <c r="B25" s="41">
        <f>+IFERROR((VLOOKUP(A25,Hoja4!$A$2:$M$1051,4,FALSE)),"")</f>
        <v>76233</v>
      </c>
      <c r="C25" s="41" t="str">
        <f>+IFERROR((VLOOKUP(A25,Hoja4!$A$2:$M$1051,5,FALSE)),"")</f>
        <v>DAGUA</v>
      </c>
      <c r="D25" s="42">
        <f>+IFERROR((VLOOKUP(A25,Hoja4!$A$2:$AA$1051,6,FALSE)),"")</f>
        <v>240</v>
      </c>
      <c r="E25" s="42">
        <f>+IFERROR((VLOOKUP(A25,Hoja4!$A$2:$AA$1051,7,FALSE)),"")</f>
        <v>432</v>
      </c>
      <c r="F25" s="42">
        <f>+IFERROR((VLOOKUP(A25,Hoja4!$A$2:$AA$1051,8,FALSE)),"")</f>
        <v>262</v>
      </c>
      <c r="G25" s="42">
        <f>+IFERROR((VLOOKUP(A25,Hoja4!$A$2:$AA$1051,9,FALSE)),"")</f>
        <v>211</v>
      </c>
      <c r="H25" s="42">
        <f>+IFERROR((VLOOKUP(A25,Hoja4!$A$2:$AA$1051,10,FALSE)),"")</f>
        <v>23</v>
      </c>
      <c r="I25" s="42">
        <f>+IFERROR((VLOOKUP(A25,Hoja4!$A$2:$AA$1051,11,FALSE)),"")</f>
        <v>1</v>
      </c>
      <c r="J25" s="42">
        <f>+IFERROR((VLOOKUP(A25,Hoja4!$A$2:$AA$1051,12,FALSE)),"")</f>
        <v>52</v>
      </c>
      <c r="K25" s="149">
        <f>+IFERROR((VLOOKUP(A25,Hoja4!$A$2:$AA$1051,13,FALSE)),"")</f>
        <v>217</v>
      </c>
      <c r="L25" s="144">
        <f>+IFERROR((VLOOKUP(A25,Hoja4!$A$2:$AA$1051,14,FALSE)),"")</f>
        <v>191</v>
      </c>
    </row>
    <row r="26" spans="1:12" x14ac:dyDescent="0.25">
      <c r="A26" s="145">
        <v>15</v>
      </c>
      <c r="B26" s="41">
        <f>+IFERROR((VLOOKUP(A26,Hoja4!$A$2:$M$1051,4,FALSE)),"")</f>
        <v>76243</v>
      </c>
      <c r="C26" s="41" t="str">
        <f>+IFERROR((VLOOKUP(A26,Hoja4!$A$2:$M$1051,5,FALSE)),"")</f>
        <v>EL AGUILA</v>
      </c>
      <c r="D26" s="42">
        <f>+IFERROR((VLOOKUP(A26,Hoja4!$A$2:$AA$1051,6,FALSE)),"")</f>
        <v>54</v>
      </c>
      <c r="E26" s="42">
        <f>+IFERROR((VLOOKUP(A26,Hoja4!$A$2:$AA$1051,7,FALSE)),"")</f>
        <v>53</v>
      </c>
      <c r="F26" s="42">
        <f>+IFERROR((VLOOKUP(A26,Hoja4!$A$2:$AA$1051,8,FALSE)),"")</f>
        <v>45</v>
      </c>
      <c r="G26" s="42">
        <f>+IFERROR((VLOOKUP(A26,Hoja4!$A$2:$AA$1051,9,FALSE)),"")</f>
        <v>2</v>
      </c>
      <c r="H26" s="42" t="str">
        <f>+IFERROR((VLOOKUP(A26,Hoja4!$A$2:$AA$1051,10,FALSE)),"")</f>
        <v>-</v>
      </c>
      <c r="I26" s="42" t="str">
        <f>+IFERROR((VLOOKUP(A26,Hoja4!$A$2:$AA$1051,11,FALSE)),"")</f>
        <v>-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76246</v>
      </c>
      <c r="C27" s="41" t="str">
        <f>+IFERROR((VLOOKUP(A27,Hoja4!$A$2:$M$1051,5,FALSE)),"")</f>
        <v>EL CAIRO</v>
      </c>
      <c r="D27" s="42">
        <f>+IFERROR((VLOOKUP(A27,Hoja4!$A$2:$AA$1051,6,FALSE)),"")</f>
        <v>1</v>
      </c>
      <c r="E27" s="42" t="str">
        <f>+IFERROR((VLOOKUP(A27,Hoja4!$A$2:$AA$1051,7,FALSE)),"")</f>
        <v>-</v>
      </c>
      <c r="F27" s="42" t="str">
        <f>+IFERROR((VLOOKUP(A27,Hoja4!$A$2:$AA$1051,8,FALSE)),"")</f>
        <v>-</v>
      </c>
      <c r="G27" s="42">
        <f>+IFERROR((VLOOKUP(A27,Hoja4!$A$2:$AA$1051,9,FALSE)),"")</f>
        <v>3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76248</v>
      </c>
      <c r="C28" s="41" t="str">
        <f>+IFERROR((VLOOKUP(A28,Hoja4!$A$2:$M$1051,5,FALSE)),"")</f>
        <v>EL CERRITO</v>
      </c>
      <c r="D28" s="42">
        <f>+IFERROR((VLOOKUP(A28,Hoja4!$A$2:$AA$1051,6,FALSE)),"")</f>
        <v>206</v>
      </c>
      <c r="E28" s="42">
        <f>+IFERROR((VLOOKUP(A28,Hoja4!$A$2:$AA$1051,7,FALSE)),"")</f>
        <v>133</v>
      </c>
      <c r="F28" s="42">
        <f>+IFERROR((VLOOKUP(A28,Hoja4!$A$2:$AA$1051,8,FALSE)),"")</f>
        <v>81</v>
      </c>
      <c r="G28" s="42">
        <f>+IFERROR((VLOOKUP(A28,Hoja4!$A$2:$AA$1051,9,FALSE)),"")</f>
        <v>96</v>
      </c>
      <c r="H28" s="42">
        <f>+IFERROR((VLOOKUP(A28,Hoja4!$A$2:$AA$1051,10,FALSE)),"")</f>
        <v>61</v>
      </c>
      <c r="I28" s="42">
        <f>+IFERROR((VLOOKUP(A28,Hoja4!$A$2:$AA$1051,11,FALSE)),"")</f>
        <v>29</v>
      </c>
      <c r="J28" s="42">
        <f>+IFERROR((VLOOKUP(A28,Hoja4!$A$2:$AA$1051,12,FALSE)),"")</f>
        <v>2</v>
      </c>
      <c r="K28" s="149">
        <f>+IFERROR((VLOOKUP(A28,Hoja4!$A$2:$AA$1051,13,FALSE)),"")</f>
        <v>263</v>
      </c>
      <c r="L28" s="144">
        <f>+IFERROR((VLOOKUP(A28,Hoja4!$A$2:$AA$1051,14,FALSE)),"")</f>
        <v>185</v>
      </c>
    </row>
    <row r="29" spans="1:12" x14ac:dyDescent="0.25">
      <c r="A29" s="145">
        <v>18</v>
      </c>
      <c r="B29" s="41">
        <f>+IFERROR((VLOOKUP(A29,Hoja4!$A$2:$M$1051,4,FALSE)),"")</f>
        <v>76250</v>
      </c>
      <c r="C29" s="41" t="str">
        <f>+IFERROR((VLOOKUP(A29,Hoja4!$A$2:$M$1051,5,FALSE)),"")</f>
        <v>EL DOVIO</v>
      </c>
      <c r="D29" s="42">
        <f>+IFERROR((VLOOKUP(A29,Hoja4!$A$2:$AA$1051,6,FALSE)),"")</f>
        <v>118</v>
      </c>
      <c r="E29" s="42">
        <f>+IFERROR((VLOOKUP(A29,Hoja4!$A$2:$AA$1051,7,FALSE)),"")</f>
        <v>81</v>
      </c>
      <c r="F29" s="42">
        <f>+IFERROR((VLOOKUP(A29,Hoja4!$A$2:$AA$1051,8,FALSE)),"")</f>
        <v>41</v>
      </c>
      <c r="G29" s="42">
        <f>+IFERROR((VLOOKUP(A29,Hoja4!$A$2:$AA$1051,9,FALSE)),"")</f>
        <v>96</v>
      </c>
      <c r="H29" s="42">
        <f>+IFERROR((VLOOKUP(A29,Hoja4!$A$2:$AA$1051,10,FALSE)),"")</f>
        <v>48</v>
      </c>
      <c r="I29" s="42">
        <f>+IFERROR((VLOOKUP(A29,Hoja4!$A$2:$AA$1051,11,FALSE)),"")</f>
        <v>66</v>
      </c>
      <c r="J29" s="42">
        <f>+IFERROR((VLOOKUP(A29,Hoja4!$A$2:$AA$1051,12,FALSE)),"")</f>
        <v>41</v>
      </c>
      <c r="K29" s="149">
        <f>+IFERROR((VLOOKUP(A29,Hoja4!$A$2:$AA$1051,13,FALSE)),"")</f>
        <v>32</v>
      </c>
      <c r="L29" s="144">
        <f>+IFERROR((VLOOKUP(A29,Hoja4!$A$2:$AA$1051,14,FALSE)),"")</f>
        <v>54</v>
      </c>
    </row>
    <row r="30" spans="1:12" x14ac:dyDescent="0.25">
      <c r="A30" s="145">
        <v>19</v>
      </c>
      <c r="B30" s="41">
        <f>+IFERROR((VLOOKUP(A30,Hoja4!$A$2:$M$1051,4,FALSE)),"")</f>
        <v>76275</v>
      </c>
      <c r="C30" s="41" t="str">
        <f>+IFERROR((VLOOKUP(A30,Hoja4!$A$2:$M$1051,5,FALSE)),"")</f>
        <v>FLORIDA</v>
      </c>
      <c r="D30" s="42">
        <f>+IFERROR((VLOOKUP(A30,Hoja4!$A$2:$AA$1051,6,FALSE)),"")</f>
        <v>161</v>
      </c>
      <c r="E30" s="42">
        <f>+IFERROR((VLOOKUP(A30,Hoja4!$A$2:$AA$1051,7,FALSE)),"")</f>
        <v>319</v>
      </c>
      <c r="F30" s="42">
        <f>+IFERROR((VLOOKUP(A30,Hoja4!$A$2:$AA$1051,8,FALSE)),"")</f>
        <v>435</v>
      </c>
      <c r="G30" s="42">
        <f>+IFERROR((VLOOKUP(A30,Hoja4!$A$2:$AA$1051,9,FALSE)),"")</f>
        <v>348</v>
      </c>
      <c r="H30" s="42">
        <f>+IFERROR((VLOOKUP(A30,Hoja4!$A$2:$AA$1051,10,FALSE)),"")</f>
        <v>251</v>
      </c>
      <c r="I30" s="42">
        <f>+IFERROR((VLOOKUP(A30,Hoja4!$A$2:$AA$1051,11,FALSE)),"")</f>
        <v>105</v>
      </c>
      <c r="J30" s="42">
        <f>+IFERROR((VLOOKUP(A30,Hoja4!$A$2:$AA$1051,12,FALSE)),"")</f>
        <v>2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76306</v>
      </c>
      <c r="C31" s="41" t="str">
        <f>+IFERROR((VLOOKUP(A31,Hoja4!$A$2:$M$1051,5,FALSE)),"")</f>
        <v>GINEBRA</v>
      </c>
      <c r="D31" s="42">
        <f>+IFERROR((VLOOKUP(A31,Hoja4!$A$2:$AA$1051,6,FALSE)),"")</f>
        <v>251</v>
      </c>
      <c r="E31" s="42">
        <f>+IFERROR((VLOOKUP(A31,Hoja4!$A$2:$AA$1051,7,FALSE)),"")</f>
        <v>224</v>
      </c>
      <c r="F31" s="42">
        <f>+IFERROR((VLOOKUP(A31,Hoja4!$A$2:$AA$1051,8,FALSE)),"")</f>
        <v>40</v>
      </c>
      <c r="G31" s="42">
        <f>+IFERROR((VLOOKUP(A31,Hoja4!$A$2:$AA$1051,9,FALSE)),"")</f>
        <v>35</v>
      </c>
      <c r="H31" s="42" t="str">
        <f>+IFERROR((VLOOKUP(A31,Hoja4!$A$2:$AA$1051,10,FALSE)),"")</f>
        <v>-</v>
      </c>
      <c r="I31" s="42">
        <f>+IFERROR((VLOOKUP(A31,Hoja4!$A$2:$AA$1051,11,FALSE)),"")</f>
        <v>1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76318</v>
      </c>
      <c r="C32" s="41" t="str">
        <f>+IFERROR((VLOOKUP(A32,Hoja4!$A$2:$M$1051,5,FALSE)),"")</f>
        <v>GUACARI</v>
      </c>
      <c r="D32" s="42">
        <f>+IFERROR((VLOOKUP(A32,Hoja4!$A$2:$AA$1051,6,FALSE)),"")</f>
        <v>206</v>
      </c>
      <c r="E32" s="42">
        <f>+IFERROR((VLOOKUP(A32,Hoja4!$A$2:$AA$1051,7,FALSE)),"")</f>
        <v>231</v>
      </c>
      <c r="F32" s="42">
        <f>+IFERROR((VLOOKUP(A32,Hoja4!$A$2:$AA$1051,8,FALSE)),"")</f>
        <v>177</v>
      </c>
      <c r="G32" s="42">
        <f>+IFERROR((VLOOKUP(A32,Hoja4!$A$2:$AA$1051,9,FALSE)),"")</f>
        <v>98</v>
      </c>
      <c r="H32" s="42">
        <f>+IFERROR((VLOOKUP(A32,Hoja4!$A$2:$AA$1051,10,FALSE)),"")</f>
        <v>22</v>
      </c>
      <c r="I32" s="42">
        <f>+IFERROR((VLOOKUP(A32,Hoja4!$A$2:$AA$1051,11,FALSE)),"")</f>
        <v>13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76364</v>
      </c>
      <c r="C33" s="41" t="str">
        <f>+IFERROR((VLOOKUP(A33,Hoja4!$A$2:$M$1051,5,FALSE)),"")</f>
        <v>JAMUNDI</v>
      </c>
      <c r="D33" s="42">
        <f>+IFERROR((VLOOKUP(A33,Hoja4!$A$2:$AA$1051,6,FALSE)),"")</f>
        <v>149</v>
      </c>
      <c r="E33" s="42">
        <f>+IFERROR((VLOOKUP(A33,Hoja4!$A$2:$AA$1051,7,FALSE)),"")</f>
        <v>819</v>
      </c>
      <c r="F33" s="42">
        <f>+IFERROR((VLOOKUP(A33,Hoja4!$A$2:$AA$1051,8,FALSE)),"")</f>
        <v>550</v>
      </c>
      <c r="G33" s="42">
        <f>+IFERROR((VLOOKUP(A33,Hoja4!$A$2:$AA$1051,9,FALSE)),"")</f>
        <v>825</v>
      </c>
      <c r="H33" s="42">
        <f>+IFERROR((VLOOKUP(A33,Hoja4!$A$2:$AA$1051,10,FALSE)),"")</f>
        <v>257</v>
      </c>
      <c r="I33" s="42">
        <f>+IFERROR((VLOOKUP(A33,Hoja4!$A$2:$AA$1051,11,FALSE)),"")</f>
        <v>252</v>
      </c>
      <c r="J33" s="42">
        <f>+IFERROR((VLOOKUP(A33,Hoja4!$A$2:$AA$1051,12,FALSE)),"")</f>
        <v>40</v>
      </c>
      <c r="K33" s="149">
        <f>+IFERROR((VLOOKUP(A33,Hoja4!$A$2:$AA$1051,13,FALSE)),"")</f>
        <v>62</v>
      </c>
      <c r="L33" s="144">
        <f>+IFERROR((VLOOKUP(A33,Hoja4!$A$2:$AA$1051,14,FALSE)),"")</f>
        <v>12</v>
      </c>
    </row>
    <row r="34" spans="1:12" x14ac:dyDescent="0.25">
      <c r="A34" s="145">
        <v>23</v>
      </c>
      <c r="B34" s="41">
        <f>+IFERROR((VLOOKUP(A34,Hoja4!$A$2:$M$1051,4,FALSE)),"")</f>
        <v>76377</v>
      </c>
      <c r="C34" s="41" t="str">
        <f>+IFERROR((VLOOKUP(A34,Hoja4!$A$2:$M$1051,5,FALSE)),"")</f>
        <v>LA CUMBRE</v>
      </c>
      <c r="D34" s="42">
        <f>+IFERROR((VLOOKUP(A34,Hoja4!$A$2:$AA$1051,6,FALSE)),"")</f>
        <v>59</v>
      </c>
      <c r="E34" s="42">
        <f>+IFERROR((VLOOKUP(A34,Hoja4!$A$2:$AA$1051,7,FALSE)),"")</f>
        <v>71</v>
      </c>
      <c r="F34" s="42">
        <f>+IFERROR((VLOOKUP(A34,Hoja4!$A$2:$AA$1051,8,FALSE)),"")</f>
        <v>38</v>
      </c>
      <c r="G34" s="42">
        <f>+IFERROR((VLOOKUP(A34,Hoja4!$A$2:$AA$1051,9,FALSE)),"")</f>
        <v>27</v>
      </c>
      <c r="H34" s="42" t="str">
        <f>+IFERROR((VLOOKUP(A34,Hoja4!$A$2:$AA$1051,10,FALSE)),"")</f>
        <v>-</v>
      </c>
      <c r="I34" s="42" t="str">
        <f>+IFERROR((VLOOKUP(A34,Hoja4!$A$2:$AA$1051,11,FALSE)),"")</f>
        <v>-</v>
      </c>
      <c r="J34" s="42">
        <f>+IFERROR((VLOOKUP(A34,Hoja4!$A$2:$AA$1051,12,FALSE)),"")</f>
        <v>1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76400</v>
      </c>
      <c r="C35" s="41" t="str">
        <f>+IFERROR((VLOOKUP(A35,Hoja4!$A$2:$M$1051,5,FALSE)),"")</f>
        <v>LA UNION</v>
      </c>
      <c r="D35" s="42">
        <f>+IFERROR((VLOOKUP(A35,Hoja4!$A$2:$AA$1051,6,FALSE)),"")</f>
        <v>261</v>
      </c>
      <c r="E35" s="42">
        <f>+IFERROR((VLOOKUP(A35,Hoja4!$A$2:$AA$1051,7,FALSE)),"")</f>
        <v>503</v>
      </c>
      <c r="F35" s="42">
        <f>+IFERROR((VLOOKUP(A35,Hoja4!$A$2:$AA$1051,8,FALSE)),"")</f>
        <v>398</v>
      </c>
      <c r="G35" s="42">
        <f>+IFERROR((VLOOKUP(A35,Hoja4!$A$2:$AA$1051,9,FALSE)),"")</f>
        <v>223</v>
      </c>
      <c r="H35" s="42">
        <f>+IFERROR((VLOOKUP(A35,Hoja4!$A$2:$AA$1051,10,FALSE)),"")</f>
        <v>47</v>
      </c>
      <c r="I35" s="42">
        <f>+IFERROR((VLOOKUP(A35,Hoja4!$A$2:$AA$1051,11,FALSE)),"")</f>
        <v>9</v>
      </c>
      <c r="J35" s="42" t="str">
        <f>+IFERROR((VLOOKUP(A35,Hoja4!$A$2:$AA$1051,12,FALSE)),"")</f>
        <v>-</v>
      </c>
      <c r="K35" s="149" t="str">
        <f>+IFERROR((VLOOKUP(A35,Hoja4!$A$2:$AA$1051,13,FALSE)),"")</f>
        <v>-</v>
      </c>
      <c r="L35" s="144">
        <f>+IFERROR((VLOOKUP(A35,Hoja4!$A$2:$AA$1051,14,FALSE)),"")</f>
        <v>67</v>
      </c>
    </row>
    <row r="36" spans="1:12" x14ac:dyDescent="0.25">
      <c r="A36" s="145">
        <v>25</v>
      </c>
      <c r="B36" s="41">
        <f>+IFERROR((VLOOKUP(A36,Hoja4!$A$2:$M$1051,4,FALSE)),"")</f>
        <v>76403</v>
      </c>
      <c r="C36" s="41" t="str">
        <f>+IFERROR((VLOOKUP(A36,Hoja4!$A$2:$M$1051,5,FALSE)),"")</f>
        <v>LA VICTORIA</v>
      </c>
      <c r="D36" s="42">
        <f>+IFERROR((VLOOKUP(A36,Hoja4!$A$2:$AA$1051,6,FALSE)),"")</f>
        <v>58</v>
      </c>
      <c r="E36" s="42">
        <f>+IFERROR((VLOOKUP(A36,Hoja4!$A$2:$AA$1051,7,FALSE)),"")</f>
        <v>55</v>
      </c>
      <c r="F36" s="42">
        <f>+IFERROR((VLOOKUP(A36,Hoja4!$A$2:$AA$1051,8,FALSE)),"")</f>
        <v>54</v>
      </c>
      <c r="G36" s="42">
        <f>+IFERROR((VLOOKUP(A36,Hoja4!$A$2:$AA$1051,9,FALSE)),"")</f>
        <v>45</v>
      </c>
      <c r="H36" s="42">
        <f>+IFERROR((VLOOKUP(A36,Hoja4!$A$2:$AA$1051,10,FALSE)),"")</f>
        <v>14</v>
      </c>
      <c r="I36" s="42">
        <f>+IFERROR((VLOOKUP(A36,Hoja4!$A$2:$AA$1051,11,FALSE)),"")</f>
        <v>2</v>
      </c>
      <c r="J36" s="42" t="str">
        <f>+IFERROR((VLOOKUP(A36,Hoja4!$A$2:$AA$1051,12,FALSE)),"")</f>
        <v>-</v>
      </c>
      <c r="K36" s="149" t="str">
        <f>+IFERROR((VLOOKUP(A36,Hoja4!$A$2:$AA$1051,13,FALSE)),"")</f>
        <v>-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>
        <f>+IFERROR((VLOOKUP(A37,Hoja4!$A$2:$M$1051,4,FALSE)),"")</f>
        <v>76497</v>
      </c>
      <c r="C37" s="41" t="str">
        <f>+IFERROR((VLOOKUP(A37,Hoja4!$A$2:$M$1051,5,FALSE)),"")</f>
        <v>OBANDO</v>
      </c>
      <c r="D37" s="42">
        <f>+IFERROR((VLOOKUP(A37,Hoja4!$A$2:$AA$1051,6,FALSE)),"")</f>
        <v>56</v>
      </c>
      <c r="E37" s="42">
        <f>+IFERROR((VLOOKUP(A37,Hoja4!$A$2:$AA$1051,7,FALSE)),"")</f>
        <v>19</v>
      </c>
      <c r="F37" s="42" t="str">
        <f>+IFERROR((VLOOKUP(A37,Hoja4!$A$2:$AA$1051,8,FALSE)),"")</f>
        <v>-</v>
      </c>
      <c r="G37" s="42">
        <f>+IFERROR((VLOOKUP(A37,Hoja4!$A$2:$AA$1051,9,FALSE)),"")</f>
        <v>2</v>
      </c>
      <c r="H37" s="42" t="str">
        <f>+IFERROR((VLOOKUP(A37,Hoja4!$A$2:$AA$1051,10,FALSE)),"")</f>
        <v>-</v>
      </c>
      <c r="I37" s="42">
        <f>+IFERROR((VLOOKUP(A37,Hoja4!$A$2:$AA$1051,11,FALSE)),"")</f>
        <v>2</v>
      </c>
      <c r="J37" s="42" t="str">
        <f>+IFERROR((VLOOKUP(A37,Hoja4!$A$2:$AA$1051,12,FALSE)),"")</f>
        <v>-</v>
      </c>
      <c r="K37" s="149" t="str">
        <f>+IFERROR((VLOOKUP(A37,Hoja4!$A$2:$AA$1051,13,FALSE)),"")</f>
        <v>-</v>
      </c>
      <c r="L37" s="144">
        <f>+IFERROR((VLOOKUP(A37,Hoja4!$A$2:$AA$1051,14,FALSE)),"")</f>
        <v>0</v>
      </c>
    </row>
    <row r="38" spans="1:12" x14ac:dyDescent="0.25">
      <c r="A38" s="145">
        <v>27</v>
      </c>
      <c r="B38" s="41">
        <f>+IFERROR((VLOOKUP(A38,Hoja4!$A$2:$M$1051,4,FALSE)),"")</f>
        <v>76520</v>
      </c>
      <c r="C38" s="41" t="str">
        <f>+IFERROR((VLOOKUP(A38,Hoja4!$A$2:$M$1051,5,FALSE)),"")</f>
        <v>PALMIRA</v>
      </c>
      <c r="D38" s="42">
        <f>+IFERROR((VLOOKUP(A38,Hoja4!$A$2:$AA$1051,6,FALSE)),"")</f>
        <v>11954</v>
      </c>
      <c r="E38" s="42">
        <f>+IFERROR((VLOOKUP(A38,Hoja4!$A$2:$AA$1051,7,FALSE)),"")</f>
        <v>13479</v>
      </c>
      <c r="F38" s="42">
        <f>+IFERROR((VLOOKUP(A38,Hoja4!$A$2:$AA$1051,8,FALSE)),"")</f>
        <v>13783</v>
      </c>
      <c r="G38" s="42">
        <f>+IFERROR((VLOOKUP(A38,Hoja4!$A$2:$AA$1051,9,FALSE)),"")</f>
        <v>14625</v>
      </c>
      <c r="H38" s="42">
        <f>+IFERROR((VLOOKUP(A38,Hoja4!$A$2:$AA$1051,10,FALSE)),"")</f>
        <v>14600</v>
      </c>
      <c r="I38" s="42">
        <f>+IFERROR((VLOOKUP(A38,Hoja4!$A$2:$AA$1051,11,FALSE)),"")</f>
        <v>14764</v>
      </c>
      <c r="J38" s="42">
        <f>+IFERROR((VLOOKUP(A38,Hoja4!$A$2:$AA$1051,12,FALSE)),"")</f>
        <v>15843</v>
      </c>
      <c r="K38" s="149">
        <f>+IFERROR((VLOOKUP(A38,Hoja4!$A$2:$AA$1051,13,FALSE)),"")</f>
        <v>15004</v>
      </c>
      <c r="L38" s="144">
        <f>+IFERROR((VLOOKUP(A38,Hoja4!$A$2:$AA$1051,14,FALSE)),"")</f>
        <v>15008</v>
      </c>
    </row>
    <row r="39" spans="1:12" x14ac:dyDescent="0.25">
      <c r="A39" s="145">
        <v>28</v>
      </c>
      <c r="B39" s="41">
        <f>+IFERROR((VLOOKUP(A39,Hoja4!$A$2:$M$1051,4,FALSE)),"")</f>
        <v>76563</v>
      </c>
      <c r="C39" s="41" t="str">
        <f>+IFERROR((VLOOKUP(A39,Hoja4!$A$2:$M$1051,5,FALSE)),"")</f>
        <v>PRADERA</v>
      </c>
      <c r="D39" s="42">
        <f>+IFERROR((VLOOKUP(A39,Hoja4!$A$2:$AA$1051,6,FALSE)),"")</f>
        <v>146</v>
      </c>
      <c r="E39" s="42">
        <f>+IFERROR((VLOOKUP(A39,Hoja4!$A$2:$AA$1051,7,FALSE)),"")</f>
        <v>163</v>
      </c>
      <c r="F39" s="42">
        <f>+IFERROR((VLOOKUP(A39,Hoja4!$A$2:$AA$1051,8,FALSE)),"")</f>
        <v>177</v>
      </c>
      <c r="G39" s="42">
        <f>+IFERROR((VLOOKUP(A39,Hoja4!$A$2:$AA$1051,9,FALSE)),"")</f>
        <v>116</v>
      </c>
      <c r="H39" s="42">
        <f>+IFERROR((VLOOKUP(A39,Hoja4!$A$2:$AA$1051,10,FALSE)),"")</f>
        <v>58</v>
      </c>
      <c r="I39" s="42">
        <f>+IFERROR((VLOOKUP(A39,Hoja4!$A$2:$AA$1051,11,FALSE)),"")</f>
        <v>1</v>
      </c>
      <c r="J39" s="42">
        <f>+IFERROR((VLOOKUP(A39,Hoja4!$A$2:$AA$1051,12,FALSE)),"")</f>
        <v>46</v>
      </c>
      <c r="K39" s="149">
        <f>+IFERROR((VLOOKUP(A39,Hoja4!$A$2:$AA$1051,13,FALSE)),"")</f>
        <v>37</v>
      </c>
      <c r="L39" s="144">
        <f>+IFERROR((VLOOKUP(A39,Hoja4!$A$2:$AA$1051,14,FALSE)),"")</f>
        <v>53</v>
      </c>
    </row>
    <row r="40" spans="1:12" x14ac:dyDescent="0.25">
      <c r="A40" s="145">
        <v>29</v>
      </c>
      <c r="B40" s="41">
        <f>+IFERROR((VLOOKUP(A40,Hoja4!$A$2:$M$1051,4,FALSE)),"")</f>
        <v>76606</v>
      </c>
      <c r="C40" s="41" t="str">
        <f>+IFERROR((VLOOKUP(A40,Hoja4!$A$2:$M$1051,5,FALSE)),"")</f>
        <v>RESTREPO</v>
      </c>
      <c r="D40" s="42">
        <f>+IFERROR((VLOOKUP(A40,Hoja4!$A$2:$AA$1051,6,FALSE)),"")</f>
        <v>59</v>
      </c>
      <c r="E40" s="42">
        <f>+IFERROR((VLOOKUP(A40,Hoja4!$A$2:$AA$1051,7,FALSE)),"")</f>
        <v>44</v>
      </c>
      <c r="F40" s="42">
        <f>+IFERROR((VLOOKUP(A40,Hoja4!$A$2:$AA$1051,8,FALSE)),"")</f>
        <v>41</v>
      </c>
      <c r="G40" s="42">
        <f>+IFERROR((VLOOKUP(A40,Hoja4!$A$2:$AA$1051,9,FALSE)),"")</f>
        <v>46</v>
      </c>
      <c r="H40" s="42" t="str">
        <f>+IFERROR((VLOOKUP(A40,Hoja4!$A$2:$AA$1051,10,FALSE)),"")</f>
        <v>-</v>
      </c>
      <c r="I40" s="42">
        <f>+IFERROR((VLOOKUP(A40,Hoja4!$A$2:$AA$1051,11,FALSE)),"")</f>
        <v>19</v>
      </c>
      <c r="J40" s="42" t="str">
        <f>+IFERROR((VLOOKUP(A40,Hoja4!$A$2:$AA$1051,12,FALSE)),"")</f>
        <v>-</v>
      </c>
      <c r="K40" s="149" t="str">
        <f>+IFERROR((VLOOKUP(A40,Hoja4!$A$2:$AA$1051,13,FALSE)),"")</f>
        <v>-</v>
      </c>
      <c r="L40" s="144">
        <f>+IFERROR((VLOOKUP(A40,Hoja4!$A$2:$AA$1051,14,FALSE)),"")</f>
        <v>0</v>
      </c>
    </row>
    <row r="41" spans="1:12" x14ac:dyDescent="0.25">
      <c r="A41" s="145">
        <v>30</v>
      </c>
      <c r="B41" s="41">
        <f>+IFERROR((VLOOKUP(A41,Hoja4!$A$2:$M$1051,4,FALSE)),"")</f>
        <v>76616</v>
      </c>
      <c r="C41" s="41" t="str">
        <f>+IFERROR((VLOOKUP(A41,Hoja4!$A$2:$M$1051,5,FALSE)),"")</f>
        <v>RIOFRIO</v>
      </c>
      <c r="D41" s="42">
        <f>+IFERROR((VLOOKUP(A41,Hoja4!$A$2:$AA$1051,6,FALSE)),"")</f>
        <v>260</v>
      </c>
      <c r="E41" s="42">
        <f>+IFERROR((VLOOKUP(A41,Hoja4!$A$2:$AA$1051,7,FALSE)),"")</f>
        <v>237</v>
      </c>
      <c r="F41" s="42">
        <f>+IFERROR((VLOOKUP(A41,Hoja4!$A$2:$AA$1051,8,FALSE)),"")</f>
        <v>176</v>
      </c>
      <c r="G41" s="42">
        <f>+IFERROR((VLOOKUP(A41,Hoja4!$A$2:$AA$1051,9,FALSE)),"")</f>
        <v>100</v>
      </c>
      <c r="H41" s="42">
        <f>+IFERROR((VLOOKUP(A41,Hoja4!$A$2:$AA$1051,10,FALSE)),"")</f>
        <v>70</v>
      </c>
      <c r="I41" s="42">
        <f>+IFERROR((VLOOKUP(A41,Hoja4!$A$2:$AA$1051,11,FALSE)),"")</f>
        <v>3</v>
      </c>
      <c r="J41" s="42" t="str">
        <f>+IFERROR((VLOOKUP(A41,Hoja4!$A$2:$AA$1051,12,FALSE)),"")</f>
        <v>-</v>
      </c>
      <c r="K41" s="149" t="str">
        <f>+IFERROR((VLOOKUP(A41,Hoja4!$A$2:$AA$1051,13,FALSE)),"")</f>
        <v>-</v>
      </c>
      <c r="L41" s="144">
        <f>+IFERROR((VLOOKUP(A41,Hoja4!$A$2:$AA$1051,14,FALSE)),"")</f>
        <v>0</v>
      </c>
    </row>
    <row r="42" spans="1:12" x14ac:dyDescent="0.25">
      <c r="A42" s="145">
        <v>31</v>
      </c>
      <c r="B42" s="41">
        <f>+IFERROR((VLOOKUP(A42,Hoja4!$A$2:$M$1051,4,FALSE)),"")</f>
        <v>76622</v>
      </c>
      <c r="C42" s="41" t="str">
        <f>+IFERROR((VLOOKUP(A42,Hoja4!$A$2:$M$1051,5,FALSE)),"")</f>
        <v>ROLDANILLO</v>
      </c>
      <c r="D42" s="42">
        <f>+IFERROR((VLOOKUP(A42,Hoja4!$A$2:$AA$1051,6,FALSE)),"")</f>
        <v>1908</v>
      </c>
      <c r="E42" s="42">
        <f>+IFERROR((VLOOKUP(A42,Hoja4!$A$2:$AA$1051,7,FALSE)),"")</f>
        <v>1568</v>
      </c>
      <c r="F42" s="42">
        <f>+IFERROR((VLOOKUP(A42,Hoja4!$A$2:$AA$1051,8,FALSE)),"")</f>
        <v>1411</v>
      </c>
      <c r="G42" s="42">
        <f>+IFERROR((VLOOKUP(A42,Hoja4!$A$2:$AA$1051,9,FALSE)),"")</f>
        <v>1318</v>
      </c>
      <c r="H42" s="42">
        <f>+IFERROR((VLOOKUP(A42,Hoja4!$A$2:$AA$1051,10,FALSE)),"")</f>
        <v>1099</v>
      </c>
      <c r="I42" s="42">
        <f>+IFERROR((VLOOKUP(A42,Hoja4!$A$2:$AA$1051,11,FALSE)),"")</f>
        <v>1187</v>
      </c>
      <c r="J42" s="42">
        <f>+IFERROR((VLOOKUP(A42,Hoja4!$A$2:$AA$1051,12,FALSE)),"")</f>
        <v>1541</v>
      </c>
      <c r="K42" s="149">
        <f>+IFERROR((VLOOKUP(A42,Hoja4!$A$2:$AA$1051,13,FALSE)),"")</f>
        <v>1354</v>
      </c>
      <c r="L42" s="144">
        <f>+IFERROR((VLOOKUP(A42,Hoja4!$A$2:$AA$1051,14,FALSE)),"")</f>
        <v>1236</v>
      </c>
    </row>
    <row r="43" spans="1:12" x14ac:dyDescent="0.25">
      <c r="A43" s="145">
        <v>32</v>
      </c>
      <c r="B43" s="41">
        <f>+IFERROR((VLOOKUP(A43,Hoja4!$A$2:$M$1051,4,FALSE)),"")</f>
        <v>76670</v>
      </c>
      <c r="C43" s="41" t="str">
        <f>+IFERROR((VLOOKUP(A43,Hoja4!$A$2:$M$1051,5,FALSE)),"")</f>
        <v>SAN PEDRO</v>
      </c>
      <c r="D43" s="42">
        <f>+IFERROR((VLOOKUP(A43,Hoja4!$A$2:$AA$1051,6,FALSE)),"")</f>
        <v>92</v>
      </c>
      <c r="E43" s="42">
        <f>+IFERROR((VLOOKUP(A43,Hoja4!$A$2:$AA$1051,7,FALSE)),"")</f>
        <v>62</v>
      </c>
      <c r="F43" s="42">
        <f>+IFERROR((VLOOKUP(A43,Hoja4!$A$2:$AA$1051,8,FALSE)),"")</f>
        <v>98</v>
      </c>
      <c r="G43" s="42">
        <f>+IFERROR((VLOOKUP(A43,Hoja4!$A$2:$AA$1051,9,FALSE)),"")</f>
        <v>72</v>
      </c>
      <c r="H43" s="42">
        <f>+IFERROR((VLOOKUP(A43,Hoja4!$A$2:$AA$1051,10,FALSE)),"")</f>
        <v>64</v>
      </c>
      <c r="I43" s="42">
        <f>+IFERROR((VLOOKUP(A43,Hoja4!$A$2:$AA$1051,11,FALSE)),"")</f>
        <v>37</v>
      </c>
      <c r="J43" s="42" t="str">
        <f>+IFERROR((VLOOKUP(A43,Hoja4!$A$2:$AA$1051,12,FALSE)),"")</f>
        <v>-</v>
      </c>
      <c r="K43" s="149" t="str">
        <f>+IFERROR((VLOOKUP(A43,Hoja4!$A$2:$AA$1051,13,FALSE)),"")</f>
        <v>-</v>
      </c>
      <c r="L43" s="144">
        <f>+IFERROR((VLOOKUP(A43,Hoja4!$A$2:$AA$1051,14,FALSE)),"")</f>
        <v>0</v>
      </c>
    </row>
    <row r="44" spans="1:12" x14ac:dyDescent="0.25">
      <c r="A44" s="145">
        <v>33</v>
      </c>
      <c r="B44" s="41">
        <f>+IFERROR((VLOOKUP(A44,Hoja4!$A$2:$M$1051,4,FALSE)),"")</f>
        <v>76736</v>
      </c>
      <c r="C44" s="41" t="str">
        <f>+IFERROR((VLOOKUP(A44,Hoja4!$A$2:$M$1051,5,FALSE)),"")</f>
        <v>SEVILLA</v>
      </c>
      <c r="D44" s="42">
        <f>+IFERROR((VLOOKUP(A44,Hoja4!$A$2:$AA$1051,6,FALSE)),"")</f>
        <v>289</v>
      </c>
      <c r="E44" s="42">
        <f>+IFERROR((VLOOKUP(A44,Hoja4!$A$2:$AA$1051,7,FALSE)),"")</f>
        <v>211</v>
      </c>
      <c r="F44" s="42">
        <f>+IFERROR((VLOOKUP(A44,Hoja4!$A$2:$AA$1051,8,FALSE)),"")</f>
        <v>195</v>
      </c>
      <c r="G44" s="42">
        <f>+IFERROR((VLOOKUP(A44,Hoja4!$A$2:$AA$1051,9,FALSE)),"")</f>
        <v>185</v>
      </c>
      <c r="H44" s="42">
        <f>+IFERROR((VLOOKUP(A44,Hoja4!$A$2:$AA$1051,10,FALSE)),"")</f>
        <v>148</v>
      </c>
      <c r="I44" s="42">
        <f>+IFERROR((VLOOKUP(A44,Hoja4!$A$2:$AA$1051,11,FALSE)),"")</f>
        <v>70</v>
      </c>
      <c r="J44" s="42">
        <f>+IFERROR((VLOOKUP(A44,Hoja4!$A$2:$AA$1051,12,FALSE)),"")</f>
        <v>35</v>
      </c>
      <c r="K44" s="149">
        <f>+IFERROR((VLOOKUP(A44,Hoja4!$A$2:$AA$1051,13,FALSE)),"")</f>
        <v>92</v>
      </c>
      <c r="L44" s="144">
        <f>+IFERROR((VLOOKUP(A44,Hoja4!$A$2:$AA$1051,14,FALSE)),"")</f>
        <v>90</v>
      </c>
    </row>
    <row r="45" spans="1:12" x14ac:dyDescent="0.25">
      <c r="A45" s="145">
        <v>34</v>
      </c>
      <c r="B45" s="41">
        <f>+IFERROR((VLOOKUP(A45,Hoja4!$A$2:$M$1051,4,FALSE)),"")</f>
        <v>76823</v>
      </c>
      <c r="C45" s="41" t="str">
        <f>+IFERROR((VLOOKUP(A45,Hoja4!$A$2:$M$1051,5,FALSE)),"")</f>
        <v>TORO</v>
      </c>
      <c r="D45" s="42">
        <f>+IFERROR((VLOOKUP(A45,Hoja4!$A$2:$AA$1051,6,FALSE)),"")</f>
        <v>78</v>
      </c>
      <c r="E45" s="42">
        <f>+IFERROR((VLOOKUP(A45,Hoja4!$A$2:$AA$1051,7,FALSE)),"")</f>
        <v>49</v>
      </c>
      <c r="F45" s="42">
        <f>+IFERROR((VLOOKUP(A45,Hoja4!$A$2:$AA$1051,8,FALSE)),"")</f>
        <v>27</v>
      </c>
      <c r="G45" s="42" t="str">
        <f>+IFERROR((VLOOKUP(A45,Hoja4!$A$2:$AA$1051,9,FALSE)),"")</f>
        <v>-</v>
      </c>
      <c r="H45" s="42" t="str">
        <f>+IFERROR((VLOOKUP(A45,Hoja4!$A$2:$AA$1051,10,FALSE)),"")</f>
        <v>-</v>
      </c>
      <c r="I45" s="42">
        <f>+IFERROR((VLOOKUP(A45,Hoja4!$A$2:$AA$1051,11,FALSE)),"")</f>
        <v>3</v>
      </c>
      <c r="J45" s="42" t="str">
        <f>+IFERROR((VLOOKUP(A45,Hoja4!$A$2:$AA$1051,12,FALSE)),"")</f>
        <v>-</v>
      </c>
      <c r="K45" s="149" t="str">
        <f>+IFERROR((VLOOKUP(A45,Hoja4!$A$2:$AA$1051,13,FALSE)),"")</f>
        <v>-</v>
      </c>
      <c r="L45" s="144">
        <f>+IFERROR((VLOOKUP(A45,Hoja4!$A$2:$AA$1051,14,FALSE)),"")</f>
        <v>0</v>
      </c>
    </row>
    <row r="46" spans="1:12" x14ac:dyDescent="0.25">
      <c r="A46" s="145">
        <v>35</v>
      </c>
      <c r="B46" s="41">
        <f>+IFERROR((VLOOKUP(A46,Hoja4!$A$2:$M$1051,4,FALSE)),"")</f>
        <v>76828</v>
      </c>
      <c r="C46" s="41" t="str">
        <f>+IFERROR((VLOOKUP(A46,Hoja4!$A$2:$M$1051,5,FALSE)),"")</f>
        <v>TRUJILLO</v>
      </c>
      <c r="D46" s="42">
        <f>+IFERROR((VLOOKUP(A46,Hoja4!$A$2:$AA$1051,6,FALSE)),"")</f>
        <v>145</v>
      </c>
      <c r="E46" s="42">
        <f>+IFERROR((VLOOKUP(A46,Hoja4!$A$2:$AA$1051,7,FALSE)),"")</f>
        <v>131</v>
      </c>
      <c r="F46" s="42">
        <f>+IFERROR((VLOOKUP(A46,Hoja4!$A$2:$AA$1051,8,FALSE)),"")</f>
        <v>31</v>
      </c>
      <c r="G46" s="42">
        <f>+IFERROR((VLOOKUP(A46,Hoja4!$A$2:$AA$1051,9,FALSE)),"")</f>
        <v>32</v>
      </c>
      <c r="H46" s="42">
        <f>+IFERROR((VLOOKUP(A46,Hoja4!$A$2:$AA$1051,10,FALSE)),"")</f>
        <v>23</v>
      </c>
      <c r="I46" s="42">
        <f>+IFERROR((VLOOKUP(A46,Hoja4!$A$2:$AA$1051,11,FALSE)),"")</f>
        <v>3</v>
      </c>
      <c r="J46" s="42" t="str">
        <f>+IFERROR((VLOOKUP(A46,Hoja4!$A$2:$AA$1051,12,FALSE)),"")</f>
        <v>-</v>
      </c>
      <c r="K46" s="149" t="str">
        <f>+IFERROR((VLOOKUP(A46,Hoja4!$A$2:$AA$1051,13,FALSE)),"")</f>
        <v>-</v>
      </c>
      <c r="L46" s="144">
        <f>+IFERROR((VLOOKUP(A46,Hoja4!$A$2:$AA$1051,14,FALSE)),"")</f>
        <v>0</v>
      </c>
    </row>
    <row r="47" spans="1:12" x14ac:dyDescent="0.25">
      <c r="A47" s="145">
        <v>36</v>
      </c>
      <c r="B47" s="41">
        <f>+IFERROR((VLOOKUP(A47,Hoja4!$A$2:$M$1051,4,FALSE)),"")</f>
        <v>76834</v>
      </c>
      <c r="C47" s="41" t="str">
        <f>+IFERROR((VLOOKUP(A47,Hoja4!$A$2:$M$1051,5,FALSE)),"")</f>
        <v>TULUA</v>
      </c>
      <c r="D47" s="42">
        <f>+IFERROR((VLOOKUP(A47,Hoja4!$A$2:$AA$1051,6,FALSE)),"")</f>
        <v>6425</v>
      </c>
      <c r="E47" s="42">
        <f>+IFERROR((VLOOKUP(A47,Hoja4!$A$2:$AA$1051,7,FALSE)),"")</f>
        <v>8327</v>
      </c>
      <c r="F47" s="42">
        <f>+IFERROR((VLOOKUP(A47,Hoja4!$A$2:$AA$1051,8,FALSE)),"")</f>
        <v>8284</v>
      </c>
      <c r="G47" s="42">
        <f>+IFERROR((VLOOKUP(A47,Hoja4!$A$2:$AA$1051,9,FALSE)),"")</f>
        <v>9263</v>
      </c>
      <c r="H47" s="42">
        <f>+IFERROR((VLOOKUP(A47,Hoja4!$A$2:$AA$1051,10,FALSE)),"")</f>
        <v>9928</v>
      </c>
      <c r="I47" s="42">
        <f>+IFERROR((VLOOKUP(A47,Hoja4!$A$2:$AA$1051,11,FALSE)),"")</f>
        <v>10487</v>
      </c>
      <c r="J47" s="42">
        <f>+IFERROR((VLOOKUP(A47,Hoja4!$A$2:$AA$1051,12,FALSE)),"")</f>
        <v>10066</v>
      </c>
      <c r="K47" s="149">
        <f>+IFERROR((VLOOKUP(A47,Hoja4!$A$2:$AA$1051,13,FALSE)),"")</f>
        <v>10357</v>
      </c>
      <c r="L47" s="144">
        <f>+IFERROR((VLOOKUP(A47,Hoja4!$A$2:$AA$1051,14,FALSE)),"")</f>
        <v>10230</v>
      </c>
    </row>
    <row r="48" spans="1:12" x14ac:dyDescent="0.25">
      <c r="A48" s="145">
        <v>37</v>
      </c>
      <c r="B48" s="41">
        <f>+IFERROR((VLOOKUP(A48,Hoja4!$A$2:$M$1051,4,FALSE)),"")</f>
        <v>76845</v>
      </c>
      <c r="C48" s="41" t="str">
        <f>+IFERROR((VLOOKUP(A48,Hoja4!$A$2:$M$1051,5,FALSE)),"")</f>
        <v>ULLOA</v>
      </c>
      <c r="D48" s="42">
        <f>+IFERROR((VLOOKUP(A48,Hoja4!$A$2:$AA$1051,6,FALSE)),"")</f>
        <v>48</v>
      </c>
      <c r="E48" s="42">
        <f>+IFERROR((VLOOKUP(A48,Hoja4!$A$2:$AA$1051,7,FALSE)),"")</f>
        <v>31</v>
      </c>
      <c r="F48" s="42" t="str">
        <f>+IFERROR((VLOOKUP(A48,Hoja4!$A$2:$AA$1051,8,FALSE)),"")</f>
        <v>-</v>
      </c>
      <c r="G48" s="42">
        <f>+IFERROR((VLOOKUP(A48,Hoja4!$A$2:$AA$1051,9,FALSE)),"")</f>
        <v>1</v>
      </c>
      <c r="H48" s="42" t="str">
        <f>+IFERROR((VLOOKUP(A48,Hoja4!$A$2:$AA$1051,10,FALSE)),"")</f>
        <v>-</v>
      </c>
      <c r="I48" s="42" t="str">
        <f>+IFERROR((VLOOKUP(A48,Hoja4!$A$2:$AA$1051,11,FALSE)),"")</f>
        <v>-</v>
      </c>
      <c r="J48" s="42" t="str">
        <f>+IFERROR((VLOOKUP(A48,Hoja4!$A$2:$AA$1051,12,FALSE)),"")</f>
        <v>-</v>
      </c>
      <c r="K48" s="149" t="str">
        <f>+IFERROR((VLOOKUP(A48,Hoja4!$A$2:$AA$1051,13,FALSE)),"")</f>
        <v>-</v>
      </c>
      <c r="L48" s="144">
        <f>+IFERROR((VLOOKUP(A48,Hoja4!$A$2:$AA$1051,14,FALSE)),"")</f>
        <v>0</v>
      </c>
    </row>
    <row r="49" spans="1:12" x14ac:dyDescent="0.25">
      <c r="A49" s="145">
        <v>38</v>
      </c>
      <c r="B49" s="41">
        <f>+IFERROR((VLOOKUP(A49,Hoja4!$A$2:$M$1051,4,FALSE)),"")</f>
        <v>76863</v>
      </c>
      <c r="C49" s="41" t="str">
        <f>+IFERROR((VLOOKUP(A49,Hoja4!$A$2:$M$1051,5,FALSE)),"")</f>
        <v>VERSALLES</v>
      </c>
      <c r="D49" s="42">
        <f>+IFERROR((VLOOKUP(A49,Hoja4!$A$2:$AA$1051,6,FALSE)),"")</f>
        <v>136</v>
      </c>
      <c r="E49" s="42">
        <f>+IFERROR((VLOOKUP(A49,Hoja4!$A$2:$AA$1051,7,FALSE)),"")</f>
        <v>149</v>
      </c>
      <c r="F49" s="42">
        <f>+IFERROR((VLOOKUP(A49,Hoja4!$A$2:$AA$1051,8,FALSE)),"")</f>
        <v>135</v>
      </c>
      <c r="G49" s="42">
        <f>+IFERROR((VLOOKUP(A49,Hoja4!$A$2:$AA$1051,9,FALSE)),"")</f>
        <v>68</v>
      </c>
      <c r="H49" s="42">
        <f>+IFERROR((VLOOKUP(A49,Hoja4!$A$2:$AA$1051,10,FALSE)),"")</f>
        <v>11</v>
      </c>
      <c r="I49" s="42">
        <f>+IFERROR((VLOOKUP(A49,Hoja4!$A$2:$AA$1051,11,FALSE)),"")</f>
        <v>5</v>
      </c>
      <c r="J49" s="42" t="str">
        <f>+IFERROR((VLOOKUP(A49,Hoja4!$A$2:$AA$1051,12,FALSE)),"")</f>
        <v>-</v>
      </c>
      <c r="K49" s="149" t="str">
        <f>+IFERROR((VLOOKUP(A49,Hoja4!$A$2:$AA$1051,13,FALSE)),"")</f>
        <v>-</v>
      </c>
      <c r="L49" s="144">
        <f>+IFERROR((VLOOKUP(A49,Hoja4!$A$2:$AA$1051,14,FALSE)),"")</f>
        <v>0</v>
      </c>
    </row>
    <row r="50" spans="1:12" x14ac:dyDescent="0.25">
      <c r="A50" s="145">
        <v>39</v>
      </c>
      <c r="B50" s="41">
        <f>+IFERROR((VLOOKUP(A50,Hoja4!$A$2:$M$1051,4,FALSE)),"")</f>
        <v>76869</v>
      </c>
      <c r="C50" s="41" t="str">
        <f>+IFERROR((VLOOKUP(A50,Hoja4!$A$2:$M$1051,5,FALSE)),"")</f>
        <v>VIJES</v>
      </c>
      <c r="D50" s="42" t="str">
        <f>+IFERROR((VLOOKUP(A50,Hoja4!$A$2:$AA$1051,6,FALSE)),"")</f>
        <v>-</v>
      </c>
      <c r="E50" s="42" t="str">
        <f>+IFERROR((VLOOKUP(A50,Hoja4!$A$2:$AA$1051,7,FALSE)),"")</f>
        <v>-</v>
      </c>
      <c r="F50" s="42">
        <f>+IFERROR((VLOOKUP(A50,Hoja4!$A$2:$AA$1051,8,FALSE)),"")</f>
        <v>28</v>
      </c>
      <c r="G50" s="42">
        <f>+IFERROR((VLOOKUP(A50,Hoja4!$A$2:$AA$1051,9,FALSE)),"")</f>
        <v>24</v>
      </c>
      <c r="H50" s="42">
        <f>+IFERROR((VLOOKUP(A50,Hoja4!$A$2:$AA$1051,10,FALSE)),"")</f>
        <v>17</v>
      </c>
      <c r="I50" s="42">
        <f>+IFERROR((VLOOKUP(A50,Hoja4!$A$2:$AA$1051,11,FALSE)),"")</f>
        <v>2</v>
      </c>
      <c r="J50" s="42" t="str">
        <f>+IFERROR((VLOOKUP(A50,Hoja4!$A$2:$AA$1051,12,FALSE)),"")</f>
        <v>-</v>
      </c>
      <c r="K50" s="149" t="str">
        <f>+IFERROR((VLOOKUP(A50,Hoja4!$A$2:$AA$1051,13,FALSE)),"")</f>
        <v>-</v>
      </c>
      <c r="L50" s="144">
        <f>+IFERROR((VLOOKUP(A50,Hoja4!$A$2:$AA$1051,14,FALSE)),"")</f>
        <v>0</v>
      </c>
    </row>
    <row r="51" spans="1:12" x14ac:dyDescent="0.25">
      <c r="A51" s="145">
        <v>40</v>
      </c>
      <c r="B51" s="41">
        <f>+IFERROR((VLOOKUP(A51,Hoja4!$A$2:$M$1051,4,FALSE)),"")</f>
        <v>76890</v>
      </c>
      <c r="C51" s="41" t="str">
        <f>+IFERROR((VLOOKUP(A51,Hoja4!$A$2:$M$1051,5,FALSE)),"")</f>
        <v>YOTOCO</v>
      </c>
      <c r="D51" s="42" t="str">
        <f>+IFERROR((VLOOKUP(A51,Hoja4!$A$2:$AA$1051,6,FALSE)),"")</f>
        <v>-</v>
      </c>
      <c r="E51" s="42" t="str">
        <f>+IFERROR((VLOOKUP(A51,Hoja4!$A$2:$AA$1051,7,FALSE)),"")</f>
        <v>-</v>
      </c>
      <c r="F51" s="42" t="str">
        <f>+IFERROR((VLOOKUP(A51,Hoja4!$A$2:$AA$1051,8,FALSE)),"")</f>
        <v>-</v>
      </c>
      <c r="G51" s="42" t="str">
        <f>+IFERROR((VLOOKUP(A51,Hoja4!$A$2:$AA$1051,9,FALSE)),"")</f>
        <v>-</v>
      </c>
      <c r="H51" s="42" t="str">
        <f>+IFERROR((VLOOKUP(A51,Hoja4!$A$2:$AA$1051,10,FALSE)),"")</f>
        <v>-</v>
      </c>
      <c r="I51" s="42">
        <f>+IFERROR((VLOOKUP(A51,Hoja4!$A$2:$AA$1051,11,FALSE)),"")</f>
        <v>2</v>
      </c>
      <c r="J51" s="42" t="str">
        <f>+IFERROR((VLOOKUP(A51,Hoja4!$A$2:$AA$1051,12,FALSE)),"")</f>
        <v>-</v>
      </c>
      <c r="K51" s="149">
        <f>+IFERROR((VLOOKUP(A51,Hoja4!$A$2:$AA$1051,13,FALSE)),"")</f>
        <v>1</v>
      </c>
      <c r="L51" s="144">
        <f>+IFERROR((VLOOKUP(A51,Hoja4!$A$2:$AA$1051,14,FALSE)),"")</f>
        <v>0</v>
      </c>
    </row>
    <row r="52" spans="1:12" x14ac:dyDescent="0.25">
      <c r="A52" s="145">
        <v>41</v>
      </c>
      <c r="B52" s="41">
        <f>+IFERROR((VLOOKUP(A52,Hoja4!$A$2:$M$1051,4,FALSE)),"")</f>
        <v>76892</v>
      </c>
      <c r="C52" s="41" t="str">
        <f>+IFERROR((VLOOKUP(A52,Hoja4!$A$2:$M$1051,5,FALSE)),"")</f>
        <v>YUMBO</v>
      </c>
      <c r="D52" s="42">
        <f>+IFERROR((VLOOKUP(A52,Hoja4!$A$2:$AA$1051,6,FALSE)),"")</f>
        <v>1182</v>
      </c>
      <c r="E52" s="42">
        <f>+IFERROR((VLOOKUP(A52,Hoja4!$A$2:$AA$1051,7,FALSE)),"")</f>
        <v>1189</v>
      </c>
      <c r="F52" s="42">
        <f>+IFERROR((VLOOKUP(A52,Hoja4!$A$2:$AA$1051,8,FALSE)),"")</f>
        <v>1111</v>
      </c>
      <c r="G52" s="42">
        <f>+IFERROR((VLOOKUP(A52,Hoja4!$A$2:$AA$1051,9,FALSE)),"")</f>
        <v>1153</v>
      </c>
      <c r="H52" s="42">
        <f>+IFERROR((VLOOKUP(A52,Hoja4!$A$2:$AA$1051,10,FALSE)),"")</f>
        <v>847</v>
      </c>
      <c r="I52" s="42">
        <f>+IFERROR((VLOOKUP(A52,Hoja4!$A$2:$AA$1051,11,FALSE)),"")</f>
        <v>734</v>
      </c>
      <c r="J52" s="42">
        <f>+IFERROR((VLOOKUP(A52,Hoja4!$A$2:$AA$1051,12,FALSE)),"")</f>
        <v>530</v>
      </c>
      <c r="K52" s="149">
        <f>+IFERROR((VLOOKUP(A52,Hoja4!$A$2:$AA$1051,13,FALSE)),"")</f>
        <v>566</v>
      </c>
      <c r="L52" s="144">
        <f>+IFERROR((VLOOKUP(A52,Hoja4!$A$2:$AA$1051,14,FALSE)),"")</f>
        <v>661</v>
      </c>
    </row>
    <row r="53" spans="1:12" x14ac:dyDescent="0.25">
      <c r="A53" s="145">
        <v>42</v>
      </c>
      <c r="B53" s="41">
        <f>+IFERROR((VLOOKUP(A53,Hoja4!$A$2:$M$1051,4,FALSE)),"")</f>
        <v>76895</v>
      </c>
      <c r="C53" s="41" t="str">
        <f>+IFERROR((VLOOKUP(A53,Hoja4!$A$2:$M$1051,5,FALSE)),"")</f>
        <v>ZARZAL</v>
      </c>
      <c r="D53" s="42">
        <f>+IFERROR((VLOOKUP(A53,Hoja4!$A$2:$AA$1051,6,FALSE)),"")</f>
        <v>1255</v>
      </c>
      <c r="E53" s="42">
        <f>+IFERROR((VLOOKUP(A53,Hoja4!$A$2:$AA$1051,7,FALSE)),"")</f>
        <v>1303</v>
      </c>
      <c r="F53" s="42">
        <f>+IFERROR((VLOOKUP(A53,Hoja4!$A$2:$AA$1051,8,FALSE)),"")</f>
        <v>1416</v>
      </c>
      <c r="G53" s="42">
        <f>+IFERROR((VLOOKUP(A53,Hoja4!$A$2:$AA$1051,9,FALSE)),"")</f>
        <v>1267</v>
      </c>
      <c r="H53" s="42">
        <f>+IFERROR((VLOOKUP(A53,Hoja4!$A$2:$AA$1051,10,FALSE)),"")</f>
        <v>1183</v>
      </c>
      <c r="I53" s="42">
        <f>+IFERROR((VLOOKUP(A53,Hoja4!$A$2:$AA$1051,11,FALSE)),"")</f>
        <v>1004</v>
      </c>
      <c r="J53" s="42">
        <f>+IFERROR((VLOOKUP(A53,Hoja4!$A$2:$AA$1051,12,FALSE)),"")</f>
        <v>1105</v>
      </c>
      <c r="K53" s="149">
        <f>+IFERROR((VLOOKUP(A53,Hoja4!$A$2:$AA$1051,13,FALSE)),"")</f>
        <v>1239</v>
      </c>
      <c r="L53" s="144">
        <f>+IFERROR((VLOOKUP(A53,Hoja4!$A$2:$AA$1051,14,FALSE)),"")</f>
        <v>1351</v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VALLE DEL CAUCA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76001</v>
      </c>
      <c r="C12" s="39" t="str">
        <f>+IFERROR(VLOOKUP($A12,Hoja5!$A$2:$M$2116,4,FALSE),"")</f>
        <v>CALI</v>
      </c>
      <c r="D12" s="163">
        <f>+IFERROR(VLOOKUP($A12,Hoja5!$A$2:$M$2116,5,FALSE),"")</f>
        <v>0.43857297469045703</v>
      </c>
      <c r="E12" s="163">
        <f>+IFERROR(VLOOKUP($A12,Hoja5!$A$2:$M$2116,6,FALSE),"")</f>
        <v>0.47390509144834403</v>
      </c>
      <c r="F12" s="163">
        <f>+IFERROR(VLOOKUP($A12,Hoja5!$A$2:$M$2116,7,FALSE),"")</f>
        <v>0.48046269075652598</v>
      </c>
      <c r="G12" s="163">
        <f>+IFERROR(VLOOKUP($A12,Hoja5!$A$2:$M$2116,8,FALSE),"")</f>
        <v>0.51664530449685953</v>
      </c>
      <c r="H12" s="163">
        <f>+IFERROR(VLOOKUP($A12,Hoja5!$A$2:$M$2116,9,FALSE),"")</f>
        <v>0.54570752679728296</v>
      </c>
      <c r="I12" s="163">
        <f>+IFERROR(VLOOKUP($A12,Hoja5!$A$2:$M$2116,10,FALSE),"")</f>
        <v>0.57622268981927594</v>
      </c>
      <c r="J12" s="163">
        <f>+IFERROR(VLOOKUP($A12,Hoja5!$A$2:$M$2116,11,FALSE),"")</f>
        <v>0.59830228929227491</v>
      </c>
      <c r="K12" s="164">
        <f>+IFERROR(VLOOKUP($A12,Hoja5!$A$2:$M$2116,12,FALSE),"")</f>
        <v>0.60854032490150745</v>
      </c>
      <c r="L12" s="165">
        <f>+IFERROR(VLOOKUP($A12,Hoja5!$A$2:$M$2116,13,FALSE),"")</f>
        <v>0.59622645268621177</v>
      </c>
    </row>
    <row r="13" spans="1:12" x14ac:dyDescent="0.25">
      <c r="A13" s="145">
        <v>2</v>
      </c>
      <c r="B13" s="41">
        <f>+IFERROR(VLOOKUP($A13,Hoja5!$A$2:$M$2116,3,FALSE),"")</f>
        <v>76020</v>
      </c>
      <c r="C13" s="41" t="str">
        <f>+IFERROR(VLOOKUP($A13,Hoja5!$A$2:$M$2116,4,FALSE),"")</f>
        <v>ALCALA</v>
      </c>
      <c r="D13" s="166">
        <f>+IFERROR(VLOOKUP($A13,Hoja5!$A$2:$M$2116,5,FALSE),"")</f>
        <v>3.5535813436979459E-2</v>
      </c>
      <c r="E13" s="166">
        <f>+IFERROR(VLOOKUP($A13,Hoja5!$A$2:$M$2116,6,FALSE),"")</f>
        <v>5.8310626702997276E-2</v>
      </c>
      <c r="F13" s="166">
        <f>+IFERROR(VLOOKUP($A13,Hoja5!$A$2:$M$2116,7,FALSE),"")</f>
        <v>2.6809651474530832E-2</v>
      </c>
      <c r="G13" s="166">
        <f>+IFERROR(VLOOKUP($A13,Hoja5!$A$2:$M$2116,8,FALSE),"")</f>
        <v>2.1693121693121695E-2</v>
      </c>
      <c r="H13" s="166">
        <f>+IFERROR(VLOOKUP($A13,Hoja5!$A$2:$M$2116,9,FALSE),"")</f>
        <v>0</v>
      </c>
      <c r="I13" s="166">
        <f>+IFERROR(VLOOKUP($A13,Hoja5!$A$2:$M$2116,10,FALSE),"")</f>
        <v>3.1088082901554403E-3</v>
      </c>
      <c r="J13" s="166">
        <f>+IFERROR(VLOOKUP($A13,Hoja5!$A$2:$M$2116,11,FALSE),"")</f>
        <v>0</v>
      </c>
      <c r="K13" s="164">
        <f>+IFERROR(VLOOKUP($A13,Hoja5!$A$2:$M$2116,12,FALSE),"")</f>
        <v>0</v>
      </c>
      <c r="L13" s="165">
        <f>+IFERROR(VLOOKUP($A13,Hoja5!$A$2:$M$2116,13,FALSE),"")</f>
        <v>0</v>
      </c>
    </row>
    <row r="14" spans="1:12" x14ac:dyDescent="0.25">
      <c r="A14" s="145">
        <v>3</v>
      </c>
      <c r="B14" s="41">
        <f>+IFERROR(VLOOKUP($A14,Hoja5!$A$2:$M$2116,3,FALSE),"")</f>
        <v>76036</v>
      </c>
      <c r="C14" s="41" t="str">
        <f>+IFERROR(VLOOKUP($A14,Hoja5!$A$2:$M$2116,4,FALSE),"")</f>
        <v>ANDALUCIA</v>
      </c>
      <c r="D14" s="166">
        <f>+IFERROR(VLOOKUP($A14,Hoja5!$A$2:$M$2116,5,FALSE),"")</f>
        <v>2.9859841560024376E-2</v>
      </c>
      <c r="E14" s="166">
        <f>+IFERROR(VLOOKUP($A14,Hoja5!$A$2:$M$2116,6,FALSE),"")</f>
        <v>5.3243574051407588E-2</v>
      </c>
      <c r="F14" s="166">
        <f>+IFERROR(VLOOKUP($A14,Hoja5!$A$2:$M$2116,7,FALSE),"")</f>
        <v>9.6355775169857938E-2</v>
      </c>
      <c r="G14" s="166">
        <f>+IFERROR(VLOOKUP($A14,Hoja5!$A$2:$M$2116,8,FALSE),"")</f>
        <v>6.2539086929330828E-2</v>
      </c>
      <c r="H14" s="166">
        <f>+IFERROR(VLOOKUP($A14,Hoja5!$A$2:$M$2116,9,FALSE),"")</f>
        <v>2.9336734693877552E-2</v>
      </c>
      <c r="I14" s="166">
        <f>+IFERROR(VLOOKUP($A14,Hoja5!$A$2:$M$2116,10,FALSE),"")</f>
        <v>4.5632333767926985E-3</v>
      </c>
      <c r="J14" s="166">
        <f>+IFERROR(VLOOKUP($A14,Hoja5!$A$2:$M$2116,11,FALSE),"")</f>
        <v>0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76041</v>
      </c>
      <c r="C15" s="41" t="str">
        <f>+IFERROR(VLOOKUP($A15,Hoja5!$A$2:$M$2116,4,FALSE),"")</f>
        <v>ANSERMANUEVO</v>
      </c>
      <c r="D15" s="166">
        <f>+IFERROR(VLOOKUP($A15,Hoja5!$A$2:$M$2116,5,FALSE),"")</f>
        <v>5.5186509964230968E-2</v>
      </c>
      <c r="E15" s="166">
        <f>+IFERROR(VLOOKUP($A15,Hoja5!$A$2:$M$2116,6,FALSE),"")</f>
        <v>4.0185471406491501E-2</v>
      </c>
      <c r="F15" s="166">
        <f>+IFERROR(VLOOKUP($A15,Hoja5!$A$2:$M$2116,7,FALSE),"")</f>
        <v>5.2493438320209973E-4</v>
      </c>
      <c r="G15" s="166">
        <f>+IFERROR(VLOOKUP($A15,Hoja5!$A$2:$M$2116,8,FALSE),"")</f>
        <v>5.3792361484669173E-4</v>
      </c>
      <c r="H15" s="166">
        <f>+IFERROR(VLOOKUP($A15,Hoja5!$A$2:$M$2116,9,FALSE),"")</f>
        <v>0</v>
      </c>
      <c r="I15" s="166">
        <f>+IFERROR(VLOOKUP($A15,Hoja5!$A$2:$M$2116,10,FALSE),"")</f>
        <v>1.7162471395881006E-3</v>
      </c>
      <c r="J15" s="166">
        <f>+IFERROR(VLOOKUP($A15,Hoja5!$A$2:$M$2116,11,FALSE),"")</f>
        <v>0</v>
      </c>
      <c r="K15" s="164">
        <f>+IFERROR(VLOOKUP($A15,Hoja5!$A$2:$M$2116,12,FALSE),"")</f>
        <v>2.3882424984690752E-2</v>
      </c>
      <c r="L15" s="165">
        <f>+IFERROR(VLOOKUP($A15,Hoja5!$A$2:$M$2116,13,FALSE),"")</f>
        <v>1.9533711405166982E-2</v>
      </c>
    </row>
    <row r="16" spans="1:12" x14ac:dyDescent="0.25">
      <c r="A16" s="145">
        <v>5</v>
      </c>
      <c r="B16" s="41">
        <f>+IFERROR(VLOOKUP($A16,Hoja5!$A$2:$M$2116,3,FALSE),"")</f>
        <v>76054</v>
      </c>
      <c r="C16" s="41" t="str">
        <f>+IFERROR(VLOOKUP($A16,Hoja5!$A$2:$M$2116,4,FALSE),"")</f>
        <v>ARGELIA</v>
      </c>
      <c r="D16" s="166">
        <f>+IFERROR(VLOOKUP($A16,Hoja5!$A$2:$M$2116,5,FALSE),"")</f>
        <v>0.1302170283806344</v>
      </c>
      <c r="E16" s="166">
        <f>+IFERROR(VLOOKUP($A16,Hoja5!$A$2:$M$2116,6,FALSE),"")</f>
        <v>0.12647554806070826</v>
      </c>
      <c r="F16" s="166">
        <f>+IFERROR(VLOOKUP($A16,Hoja5!$A$2:$M$2116,7,FALSE),"")</f>
        <v>8.3475298126064731E-2</v>
      </c>
      <c r="G16" s="166">
        <f>+IFERROR(VLOOKUP($A16,Hoja5!$A$2:$M$2116,8,FALSE),"")</f>
        <v>8.5514834205933685E-2</v>
      </c>
      <c r="H16" s="166">
        <f>+IFERROR(VLOOKUP($A16,Hoja5!$A$2:$M$2116,9,FALSE),"")</f>
        <v>5.2158273381294966E-2</v>
      </c>
      <c r="I16" s="166">
        <f>+IFERROR(VLOOKUP($A16,Hoja5!$A$2:$M$2116,10,FALSE),"")</f>
        <v>1.8518518518518519E-3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76100</v>
      </c>
      <c r="C17" s="41" t="str">
        <f>+IFERROR(VLOOKUP($A17,Hoja5!$A$2:$M$2116,4,FALSE),"")</f>
        <v>BOLIVAR</v>
      </c>
      <c r="D17" s="166">
        <f>+IFERROR(VLOOKUP($A17,Hoja5!$A$2:$M$2116,5,FALSE),"")</f>
        <v>2.284843869002285E-3</v>
      </c>
      <c r="E17" s="166">
        <f>+IFERROR(VLOOKUP($A17,Hoja5!$A$2:$M$2116,6,FALSE),"")</f>
        <v>3.4856700232378003E-2</v>
      </c>
      <c r="F17" s="166">
        <f>+IFERROR(VLOOKUP($A17,Hoja5!$A$2:$M$2116,7,FALSE),"")</f>
        <v>4.1237113402061855E-2</v>
      </c>
      <c r="G17" s="166">
        <f>+IFERROR(VLOOKUP($A17,Hoja5!$A$2:$M$2116,8,FALSE),"")</f>
        <v>3.8524590163934426E-2</v>
      </c>
      <c r="H17" s="166">
        <f>+IFERROR(VLOOKUP($A17,Hoja5!$A$2:$M$2116,9,FALSE),"")</f>
        <v>1.6115351993214587E-2</v>
      </c>
      <c r="I17" s="166">
        <f>+IFERROR(VLOOKUP($A17,Hoja5!$A$2:$M$2116,10,FALSE),"")</f>
        <v>8.8495575221238937E-4</v>
      </c>
      <c r="J17" s="166">
        <f>+IFERROR(VLOOKUP($A17,Hoja5!$A$2:$M$2116,11,FALSE),"")</f>
        <v>0</v>
      </c>
      <c r="K17" s="164">
        <f>+IFERROR(VLOOKUP($A17,Hoja5!$A$2:$M$2116,12,FALSE),"")</f>
        <v>0</v>
      </c>
      <c r="L17" s="165">
        <f>+IFERROR(VLOOKUP($A17,Hoja5!$A$2:$M$2116,13,FALSE),"")</f>
        <v>0</v>
      </c>
    </row>
    <row r="18" spans="1:12" x14ac:dyDescent="0.25">
      <c r="A18" s="145">
        <v>7</v>
      </c>
      <c r="B18" s="41">
        <f>+IFERROR(VLOOKUP($A18,Hoja5!$A$2:$M$2116,3,FALSE),"")</f>
        <v>76109</v>
      </c>
      <c r="C18" s="41" t="str">
        <f>+IFERROR(VLOOKUP($A18,Hoja5!$A$2:$M$2116,4,FALSE),"")</f>
        <v>BUENAVENTURA</v>
      </c>
      <c r="D18" s="166">
        <f>+IFERROR(VLOOKUP($A18,Hoja5!$A$2:$M$2116,5,FALSE),"")</f>
        <v>0.13396201354761589</v>
      </c>
      <c r="E18" s="166">
        <f>+IFERROR(VLOOKUP($A18,Hoja5!$A$2:$M$2116,6,FALSE),"")</f>
        <v>0.13852474029881989</v>
      </c>
      <c r="F18" s="166">
        <f>+IFERROR(VLOOKUP($A18,Hoja5!$A$2:$M$2116,7,FALSE),"")</f>
        <v>0.13108101121852866</v>
      </c>
      <c r="G18" s="166">
        <f>+IFERROR(VLOOKUP($A18,Hoja5!$A$2:$M$2116,8,FALSE),"")</f>
        <v>0.12744495647721454</v>
      </c>
      <c r="H18" s="166">
        <f>+IFERROR(VLOOKUP($A18,Hoja5!$A$2:$M$2116,9,FALSE),"")</f>
        <v>0.15547586347220102</v>
      </c>
      <c r="I18" s="166">
        <f>+IFERROR(VLOOKUP($A18,Hoja5!$A$2:$M$2116,10,FALSE),"")</f>
        <v>0.16274475037361635</v>
      </c>
      <c r="J18" s="166">
        <f>+IFERROR(VLOOKUP($A18,Hoja5!$A$2:$M$2116,11,FALSE),"")</f>
        <v>0.17869607000151738</v>
      </c>
      <c r="K18" s="164">
        <f>+IFERROR(VLOOKUP($A18,Hoja5!$A$2:$M$2116,12,FALSE),"")</f>
        <v>0.17590160622285078</v>
      </c>
      <c r="L18" s="165">
        <f>+IFERROR(VLOOKUP($A18,Hoja5!$A$2:$M$2116,13,FALSE),"")</f>
        <v>0.16524740501864355</v>
      </c>
    </row>
    <row r="19" spans="1:12" x14ac:dyDescent="0.25">
      <c r="A19" s="145">
        <v>8</v>
      </c>
      <c r="B19" s="41">
        <f>+IFERROR(VLOOKUP($A19,Hoja5!$A$2:$M$2116,3,FALSE),"")</f>
        <v>76111</v>
      </c>
      <c r="C19" s="41" t="str">
        <f>+IFERROR(VLOOKUP($A19,Hoja5!$A$2:$M$2116,4,FALSE),"")</f>
        <v>GUADALAJARA DE BUGA</v>
      </c>
      <c r="D19" s="166">
        <f>+IFERROR(VLOOKUP($A19,Hoja5!$A$2:$M$2116,5,FALSE),"")</f>
        <v>0.49597439130856535</v>
      </c>
      <c r="E19" s="166">
        <f>+IFERROR(VLOOKUP($A19,Hoja5!$A$2:$M$2116,6,FALSE),"")</f>
        <v>0.47809823801555273</v>
      </c>
      <c r="F19" s="166">
        <f>+IFERROR(VLOOKUP($A19,Hoja5!$A$2:$M$2116,7,FALSE),"")</f>
        <v>0.41721854304635764</v>
      </c>
      <c r="G19" s="166">
        <f>+IFERROR(VLOOKUP($A19,Hoja5!$A$2:$M$2116,8,FALSE),"")</f>
        <v>0.57905544147843946</v>
      </c>
      <c r="H19" s="166">
        <f>+IFERROR(VLOOKUP($A19,Hoja5!$A$2:$M$2116,9,FALSE),"")</f>
        <v>0.71559729843815956</v>
      </c>
      <c r="I19" s="166">
        <f>+IFERROR(VLOOKUP($A19,Hoja5!$A$2:$M$2116,10,FALSE),"")</f>
        <v>0.79505877231171096</v>
      </c>
      <c r="J19" s="166">
        <f>+IFERROR(VLOOKUP($A19,Hoja5!$A$2:$M$2116,11,FALSE),"")</f>
        <v>0.79376687668766877</v>
      </c>
      <c r="K19" s="164">
        <f>+IFERROR(VLOOKUP($A19,Hoja5!$A$2:$M$2116,12,FALSE),"")</f>
        <v>0.89834845312863454</v>
      </c>
      <c r="L19" s="165">
        <f>+IFERROR(VLOOKUP($A19,Hoja5!$A$2:$M$2116,13,FALSE),"")</f>
        <v>0.9377021684437522</v>
      </c>
    </row>
    <row r="20" spans="1:12" x14ac:dyDescent="0.25">
      <c r="A20" s="145">
        <v>9</v>
      </c>
      <c r="B20" s="41">
        <f>+IFERROR(VLOOKUP($A20,Hoja5!$A$2:$M$2116,3,FALSE),"")</f>
        <v>76113</v>
      </c>
      <c r="C20" s="41" t="str">
        <f>+IFERROR(VLOOKUP($A20,Hoja5!$A$2:$M$2116,4,FALSE),"")</f>
        <v>BUGALAGRANDE</v>
      </c>
      <c r="D20" s="166">
        <f>+IFERROR(VLOOKUP($A20,Hoja5!$A$2:$M$2116,5,FALSE),"")</f>
        <v>0.22974358974358974</v>
      </c>
      <c r="E20" s="166">
        <f>+IFERROR(VLOOKUP($A20,Hoja5!$A$2:$M$2116,6,FALSE),"")</f>
        <v>0.17756047349459597</v>
      </c>
      <c r="F20" s="166">
        <f>+IFERROR(VLOOKUP($A20,Hoja5!$A$2:$M$2116,7,FALSE),"")</f>
        <v>0.10539979231568017</v>
      </c>
      <c r="G20" s="166">
        <f>+IFERROR(VLOOKUP($A20,Hoja5!$A$2:$M$2116,8,FALSE),"")</f>
        <v>0.13818565400843882</v>
      </c>
      <c r="H20" s="166">
        <f>+IFERROR(VLOOKUP($A20,Hoja5!$A$2:$M$2116,9,FALSE),"")</f>
        <v>7.9545454545454544E-2</v>
      </c>
      <c r="I20" s="166">
        <f>+IFERROR(VLOOKUP($A20,Hoja5!$A$2:$M$2116,10,FALSE),"")</f>
        <v>5.5865921787709499E-3</v>
      </c>
      <c r="J20" s="166">
        <f>+IFERROR(VLOOKUP($A20,Hoja5!$A$2:$M$2116,11,FALSE),"")</f>
        <v>8.4735925710969245E-2</v>
      </c>
      <c r="K20" s="164">
        <f>+IFERROR(VLOOKUP($A20,Hoja5!$A$2:$M$2116,12,FALSE),"")</f>
        <v>6.155703077851539E-2</v>
      </c>
      <c r="L20" s="165">
        <f>+IFERROR(VLOOKUP($A20,Hoja5!$A$2:$M$2116,13,FALSE),"")</f>
        <v>0</v>
      </c>
    </row>
    <row r="21" spans="1:12" x14ac:dyDescent="0.25">
      <c r="A21" s="145">
        <v>10</v>
      </c>
      <c r="B21" s="41">
        <f>+IFERROR(VLOOKUP($A21,Hoja5!$A$2:$M$2116,3,FALSE),"")</f>
        <v>76122</v>
      </c>
      <c r="C21" s="41" t="str">
        <f>+IFERROR(VLOOKUP($A21,Hoja5!$A$2:$M$2116,4,FALSE),"")</f>
        <v>CAICEDONIA</v>
      </c>
      <c r="D21" s="166">
        <f>+IFERROR(VLOOKUP($A21,Hoja5!$A$2:$M$2116,5,FALSE),"")</f>
        <v>0.10926449787835926</v>
      </c>
      <c r="E21" s="166">
        <f>+IFERROR(VLOOKUP($A21,Hoja5!$A$2:$M$2116,6,FALSE),"")</f>
        <v>0.1615193468228612</v>
      </c>
      <c r="F21" s="166">
        <f>+IFERROR(VLOOKUP($A21,Hoja5!$A$2:$M$2116,7,FALSE),"")</f>
        <v>0.19676840215439856</v>
      </c>
      <c r="G21" s="166">
        <f>+IFERROR(VLOOKUP($A21,Hoja5!$A$2:$M$2116,8,FALSE),"")</f>
        <v>0.205785426583669</v>
      </c>
      <c r="H21" s="166">
        <f>+IFERROR(VLOOKUP($A21,Hoja5!$A$2:$M$2116,9,FALSE),"")</f>
        <v>0.21712997746055598</v>
      </c>
      <c r="I21" s="166">
        <f>+IFERROR(VLOOKUP($A21,Hoja5!$A$2:$M$2116,10,FALSE),"")</f>
        <v>0.18410852713178294</v>
      </c>
      <c r="J21" s="166">
        <f>+IFERROR(VLOOKUP($A21,Hoja5!$A$2:$M$2116,11,FALSE),"")</f>
        <v>0.24477491961414791</v>
      </c>
      <c r="K21" s="164">
        <f>+IFERROR(VLOOKUP($A21,Hoja5!$A$2:$M$2116,12,FALSE),"")</f>
        <v>0.23423799582463464</v>
      </c>
      <c r="L21" s="165">
        <f>+IFERROR(VLOOKUP($A21,Hoja5!$A$2:$M$2116,13,FALSE),"")</f>
        <v>0.22284725227174385</v>
      </c>
    </row>
    <row r="22" spans="1:12" x14ac:dyDescent="0.25">
      <c r="A22" s="145">
        <v>11</v>
      </c>
      <c r="B22" s="41">
        <f>+IFERROR(VLOOKUP($A22,Hoja5!$A$2:$M$2116,3,FALSE),"")</f>
        <v>76126</v>
      </c>
      <c r="C22" s="41" t="str">
        <f>+IFERROR(VLOOKUP($A22,Hoja5!$A$2:$M$2116,4,FALSE),"")</f>
        <v>CALIMA</v>
      </c>
      <c r="D22" s="166">
        <f>+IFERROR(VLOOKUP($A22,Hoja5!$A$2:$M$2116,5,FALSE),"")</f>
        <v>0.16342141863699583</v>
      </c>
      <c r="E22" s="166">
        <f>+IFERROR(VLOOKUP($A22,Hoja5!$A$2:$M$2116,6,FALSE),"")</f>
        <v>0.1270949720670391</v>
      </c>
      <c r="F22" s="166">
        <f>+IFERROR(VLOOKUP($A22,Hoja5!$A$2:$M$2116,7,FALSE),"")</f>
        <v>1.2031139419674451E-2</v>
      </c>
      <c r="G22" s="166">
        <f>+IFERROR(VLOOKUP($A22,Hoja5!$A$2:$M$2116,8,FALSE),"")</f>
        <v>0</v>
      </c>
      <c r="H22" s="166">
        <f>+IFERROR(VLOOKUP($A22,Hoja5!$A$2:$M$2116,9,FALSE),"")</f>
        <v>0</v>
      </c>
      <c r="I22" s="166">
        <f>+IFERROR(VLOOKUP($A22,Hoja5!$A$2:$M$2116,10,FALSE),"")</f>
        <v>3.1323414252153485E-3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76130</v>
      </c>
      <c r="C23" s="41" t="str">
        <f>+IFERROR(VLOOKUP($A23,Hoja5!$A$2:$M$2116,4,FALSE),"")</f>
        <v>CANDELARIA</v>
      </c>
      <c r="D23" s="166">
        <f>+IFERROR(VLOOKUP($A23,Hoja5!$A$2:$M$2116,5,FALSE),"")</f>
        <v>7.2535912387996018E-3</v>
      </c>
      <c r="E23" s="166">
        <f>+IFERROR(VLOOKUP($A23,Hoja5!$A$2:$M$2116,6,FALSE),"")</f>
        <v>5.2512063582174284E-3</v>
      </c>
      <c r="F23" s="166">
        <f>+IFERROR(VLOOKUP($A23,Hoja5!$A$2:$M$2116,7,FALSE),"")</f>
        <v>1.7346793686904591E-2</v>
      </c>
      <c r="G23" s="166">
        <f>+IFERROR(VLOOKUP($A23,Hoja5!$A$2:$M$2116,8,FALSE),"")</f>
        <v>1.6583273766976412E-2</v>
      </c>
      <c r="H23" s="166">
        <f>+IFERROR(VLOOKUP($A23,Hoja5!$A$2:$M$2116,9,FALSE),"")</f>
        <v>6.6676288064655795E-2</v>
      </c>
      <c r="I23" s="166">
        <f>+IFERROR(VLOOKUP($A23,Hoja5!$A$2:$M$2116,10,FALSE),"")</f>
        <v>5.241581259150805E-2</v>
      </c>
      <c r="J23" s="166">
        <f>+IFERROR(VLOOKUP($A23,Hoja5!$A$2:$M$2116,11,FALSE),"")</f>
        <v>6.5622669649515283E-2</v>
      </c>
      <c r="K23" s="164">
        <f>+IFERROR(VLOOKUP($A23,Hoja5!$A$2:$M$2116,12,FALSE),"")</f>
        <v>0.10994365768235115</v>
      </c>
      <c r="L23" s="165">
        <f>+IFERROR(VLOOKUP($A23,Hoja5!$A$2:$M$2116,13,FALSE),"")</f>
        <v>9.9610894941634248E-2</v>
      </c>
    </row>
    <row r="24" spans="1:12" x14ac:dyDescent="0.25">
      <c r="A24" s="145">
        <v>13</v>
      </c>
      <c r="B24" s="41">
        <f>+IFERROR(VLOOKUP($A24,Hoja5!$A$2:$M$2116,3,FALSE),"")</f>
        <v>76147</v>
      </c>
      <c r="C24" s="41" t="str">
        <f>+IFERROR(VLOOKUP($A24,Hoja5!$A$2:$M$2116,4,FALSE),"")</f>
        <v>CARTAGO</v>
      </c>
      <c r="D24" s="166">
        <f>+IFERROR(VLOOKUP($A24,Hoja5!$A$2:$M$2116,5,FALSE),"")</f>
        <v>0.23718452536896342</v>
      </c>
      <c r="E24" s="166">
        <f>+IFERROR(VLOOKUP($A24,Hoja5!$A$2:$M$2116,6,FALSE),"")</f>
        <v>0.30598003709919619</v>
      </c>
      <c r="F24" s="166">
        <f>+IFERROR(VLOOKUP($A24,Hoja5!$A$2:$M$2116,7,FALSE),"")</f>
        <v>0.27431959040689841</v>
      </c>
      <c r="G24" s="166">
        <f>+IFERROR(VLOOKUP($A24,Hoja5!$A$2:$M$2116,8,FALSE),"")</f>
        <v>0.33217104055790053</v>
      </c>
      <c r="H24" s="166">
        <f>+IFERROR(VLOOKUP($A24,Hoja5!$A$2:$M$2116,9,FALSE),"")</f>
        <v>0.37844187576355603</v>
      </c>
      <c r="I24" s="166">
        <f>+IFERROR(VLOOKUP($A24,Hoja5!$A$2:$M$2116,10,FALSE),"")</f>
        <v>0.360947885560158</v>
      </c>
      <c r="J24" s="166">
        <f>+IFERROR(VLOOKUP($A24,Hoja5!$A$2:$M$2116,11,FALSE),"")</f>
        <v>0.38385729772346505</v>
      </c>
      <c r="K24" s="164">
        <f>+IFERROR(VLOOKUP($A24,Hoja5!$A$2:$M$2116,12,FALSE),"")</f>
        <v>0.44290587999197273</v>
      </c>
      <c r="L24" s="165">
        <f>+IFERROR(VLOOKUP($A24,Hoja5!$A$2:$M$2116,13,FALSE),"")</f>
        <v>0.49680689305625952</v>
      </c>
    </row>
    <row r="25" spans="1:12" x14ac:dyDescent="0.25">
      <c r="A25" s="145">
        <v>14</v>
      </c>
      <c r="B25" s="41">
        <f>+IFERROR(VLOOKUP($A25,Hoja5!$A$2:$M$2116,3,FALSE),"")</f>
        <v>76233</v>
      </c>
      <c r="C25" s="41" t="str">
        <f>+IFERROR(VLOOKUP($A25,Hoja5!$A$2:$M$2116,4,FALSE),"")</f>
        <v>DAGUA</v>
      </c>
      <c r="D25" s="166">
        <f>+IFERROR(VLOOKUP($A25,Hoja5!$A$2:$M$2116,5,FALSE),"")</f>
        <v>7.3619631901840496E-2</v>
      </c>
      <c r="E25" s="166">
        <f>+IFERROR(VLOOKUP($A25,Hoja5!$A$2:$M$2116,6,FALSE),"")</f>
        <v>0.13243408951563457</v>
      </c>
      <c r="F25" s="166">
        <f>+IFERROR(VLOOKUP($A25,Hoja5!$A$2:$M$2116,7,FALSE),"")</f>
        <v>8.0989180834621324E-2</v>
      </c>
      <c r="G25" s="166">
        <f>+IFERROR(VLOOKUP($A25,Hoja5!$A$2:$M$2116,8,FALSE),"")</f>
        <v>6.6331342345174474E-2</v>
      </c>
      <c r="H25" s="166">
        <f>+IFERROR(VLOOKUP($A25,Hoja5!$A$2:$M$2116,9,FALSE),"")</f>
        <v>7.4193548387096776E-3</v>
      </c>
      <c r="I25" s="166">
        <f>+IFERROR(VLOOKUP($A25,Hoja5!$A$2:$M$2116,10,FALSE),"")</f>
        <v>3.3344448149383126E-4</v>
      </c>
      <c r="J25" s="166">
        <f>+IFERROR(VLOOKUP($A25,Hoja5!$A$2:$M$2116,11,FALSE),"")</f>
        <v>1.8055555555555554E-2</v>
      </c>
      <c r="K25" s="164">
        <f>+IFERROR(VLOOKUP($A25,Hoja5!$A$2:$M$2116,12,FALSE),"")</f>
        <v>7.8566256335988419E-2</v>
      </c>
      <c r="L25" s="165">
        <f>+IFERROR(VLOOKUP($A25,Hoja5!$A$2:$M$2116,13,FALSE),"")</f>
        <v>7.1966842501883954E-2</v>
      </c>
    </row>
    <row r="26" spans="1:12" x14ac:dyDescent="0.25">
      <c r="A26" s="145">
        <v>15</v>
      </c>
      <c r="B26" s="41">
        <f>+IFERROR(VLOOKUP($A26,Hoja5!$A$2:$M$2116,3,FALSE),"")</f>
        <v>76243</v>
      </c>
      <c r="C26" s="41" t="str">
        <f>+IFERROR(VLOOKUP($A26,Hoja5!$A$2:$M$2116,4,FALSE),"")</f>
        <v>EL AGUILA</v>
      </c>
      <c r="D26" s="166">
        <f>+IFERROR(VLOOKUP($A26,Hoja5!$A$2:$M$2116,5,FALSE),"")</f>
        <v>5.4325955734406441E-2</v>
      </c>
      <c r="E26" s="166">
        <f>+IFERROR(VLOOKUP($A26,Hoja5!$A$2:$M$2116,6,FALSE),"")</f>
        <v>5.3159478435305919E-2</v>
      </c>
      <c r="F26" s="166">
        <f>+IFERROR(VLOOKUP($A26,Hoja5!$A$2:$M$2116,7,FALSE),"")</f>
        <v>4.5500505561172903E-2</v>
      </c>
      <c r="G26" s="166">
        <f>+IFERROR(VLOOKUP($A26,Hoja5!$A$2:$M$2116,8,FALSE),"")</f>
        <v>2.0449897750511249E-3</v>
      </c>
      <c r="H26" s="166">
        <f>+IFERROR(VLOOKUP($A26,Hoja5!$A$2:$M$2116,9,FALSE),"")</f>
        <v>0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76246</v>
      </c>
      <c r="C27" s="41" t="str">
        <f>+IFERROR(VLOOKUP($A27,Hoja5!$A$2:$M$2116,4,FALSE),"")</f>
        <v>EL CAIRO</v>
      </c>
      <c r="D27" s="166">
        <f>+IFERROR(VLOOKUP($A27,Hoja5!$A$2:$M$2116,5,FALSE),"")</f>
        <v>1.0695187165775401E-3</v>
      </c>
      <c r="E27" s="166">
        <f>+IFERROR(VLOOKUP($A27,Hoja5!$A$2:$M$2116,6,FALSE),"")</f>
        <v>0</v>
      </c>
      <c r="F27" s="166">
        <f>+IFERROR(VLOOKUP($A27,Hoja5!$A$2:$M$2116,7,FALSE),"")</f>
        <v>0</v>
      </c>
      <c r="G27" s="166">
        <f>+IFERROR(VLOOKUP($A27,Hoja5!$A$2:$M$2116,8,FALSE),"")</f>
        <v>3.2786885245901639E-3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76248</v>
      </c>
      <c r="C28" s="41" t="str">
        <f>+IFERROR(VLOOKUP($A28,Hoja5!$A$2:$M$2116,4,FALSE),"")</f>
        <v>EL CERRITO</v>
      </c>
      <c r="D28" s="166">
        <f>+IFERROR(VLOOKUP($A28,Hoja5!$A$2:$M$2116,5,FALSE),"")</f>
        <v>4.0519276160503541E-2</v>
      </c>
      <c r="E28" s="166">
        <f>+IFERROR(VLOOKUP($A28,Hoja5!$A$2:$M$2116,6,FALSE),"")</f>
        <v>2.6253454401894985E-2</v>
      </c>
      <c r="F28" s="166">
        <f>+IFERROR(VLOOKUP($A28,Hoja5!$A$2:$M$2116,7,FALSE),"")</f>
        <v>1.6154766653370563E-2</v>
      </c>
      <c r="G28" s="166">
        <f>+IFERROR(VLOOKUP($A28,Hoja5!$A$2:$M$2116,8,FALSE),"")</f>
        <v>1.9452887537993922E-2</v>
      </c>
      <c r="H28" s="166">
        <f>+IFERROR(VLOOKUP($A28,Hoja5!$A$2:$M$2116,9,FALSE),"")</f>
        <v>1.2624172185430464E-2</v>
      </c>
      <c r="I28" s="166">
        <f>+IFERROR(VLOOKUP($A28,Hoja5!$A$2:$M$2116,10,FALSE),"")</f>
        <v>6.1610367537709796E-3</v>
      </c>
      <c r="J28" s="166">
        <f>+IFERROR(VLOOKUP($A28,Hoja5!$A$2:$M$2116,11,FALSE),"")</f>
        <v>4.3725404459991256E-4</v>
      </c>
      <c r="K28" s="164">
        <f>+IFERROR(VLOOKUP($A28,Hoja5!$A$2:$M$2116,12,FALSE),"")</f>
        <v>5.9207564160288162E-2</v>
      </c>
      <c r="L28" s="165">
        <f>+IFERROR(VLOOKUP($A28,Hoja5!$A$2:$M$2116,13,FALSE),"")</f>
        <v>4.2725173210161664E-2</v>
      </c>
    </row>
    <row r="29" spans="1:12" x14ac:dyDescent="0.25">
      <c r="A29" s="145">
        <v>18</v>
      </c>
      <c r="B29" s="41">
        <f>+IFERROR(VLOOKUP($A29,Hoja5!$A$2:$M$2116,3,FALSE),"")</f>
        <v>76250</v>
      </c>
      <c r="C29" s="41" t="str">
        <f>+IFERROR(VLOOKUP($A29,Hoja5!$A$2:$M$2116,4,FALSE),"")</f>
        <v>EL DOVIO</v>
      </c>
      <c r="D29" s="166">
        <f>+IFERROR(VLOOKUP($A29,Hoja5!$A$2:$M$2116,5,FALSE),"")</f>
        <v>0.13154960981047936</v>
      </c>
      <c r="E29" s="166">
        <f>+IFERROR(VLOOKUP($A29,Hoja5!$A$2:$M$2116,6,FALSE),"")</f>
        <v>9.2150170648464161E-2</v>
      </c>
      <c r="F29" s="166">
        <f>+IFERROR(VLOOKUP($A29,Hoja5!$A$2:$M$2116,7,FALSE),"")</f>
        <v>4.7897196261682241E-2</v>
      </c>
      <c r="G29" s="166">
        <f>+IFERROR(VLOOKUP($A29,Hoja5!$A$2:$M$2116,8,FALSE),"")</f>
        <v>0.11650485436893204</v>
      </c>
      <c r="H29" s="166">
        <f>+IFERROR(VLOOKUP($A29,Hoja5!$A$2:$M$2116,9,FALSE),"")</f>
        <v>6.1146496815286625E-2</v>
      </c>
      <c r="I29" s="166">
        <f>+IFERROR(VLOOKUP($A29,Hoja5!$A$2:$M$2116,10,FALSE),"")</f>
        <v>8.859060402684564E-2</v>
      </c>
      <c r="J29" s="166">
        <f>+IFERROR(VLOOKUP($A29,Hoja5!$A$2:$M$2116,11,FALSE),"")</f>
        <v>5.7746478873239436E-2</v>
      </c>
      <c r="K29" s="164">
        <f>+IFERROR(VLOOKUP($A29,Hoja5!$A$2:$M$2116,12,FALSE),"")</f>
        <v>4.71976401179941E-2</v>
      </c>
      <c r="L29" s="165">
        <f>+IFERROR(VLOOKUP($A29,Hoja5!$A$2:$M$2116,13,FALSE),"")</f>
        <v>8.2317073170731711E-2</v>
      </c>
    </row>
    <row r="30" spans="1:12" x14ac:dyDescent="0.25">
      <c r="A30" s="145">
        <v>19</v>
      </c>
      <c r="B30" s="41">
        <f>+IFERROR(VLOOKUP($A30,Hoja5!$A$2:$M$2116,3,FALSE),"")</f>
        <v>76275</v>
      </c>
      <c r="C30" s="41" t="str">
        <f>+IFERROR(VLOOKUP($A30,Hoja5!$A$2:$M$2116,4,FALSE),"")</f>
        <v>FLORIDA</v>
      </c>
      <c r="D30" s="166">
        <f>+IFERROR(VLOOKUP($A30,Hoja5!$A$2:$M$2116,5,FALSE),"")</f>
        <v>2.9326047358834244E-2</v>
      </c>
      <c r="E30" s="166">
        <f>+IFERROR(VLOOKUP($A30,Hoja5!$A$2:$M$2116,6,FALSE),"")</f>
        <v>5.7978916757542714E-2</v>
      </c>
      <c r="F30" s="166">
        <f>+IFERROR(VLOOKUP($A30,Hoja5!$A$2:$M$2116,7,FALSE),"")</f>
        <v>7.9408543263964945E-2</v>
      </c>
      <c r="G30" s="166">
        <f>+IFERROR(VLOOKUP($A30,Hoja5!$A$2:$M$2116,8,FALSE),"")</f>
        <v>6.4135643199410244E-2</v>
      </c>
      <c r="H30" s="166">
        <f>+IFERROR(VLOOKUP($A30,Hoja5!$A$2:$M$2116,9,FALSE),"")</f>
        <v>4.7012549166510584E-2</v>
      </c>
      <c r="I30" s="166">
        <f>+IFERROR(VLOOKUP($A30,Hoja5!$A$2:$M$2116,10,FALSE),"")</f>
        <v>2.0080321285140562E-2</v>
      </c>
      <c r="J30" s="166">
        <f>+IFERROR(VLOOKUP($A30,Hoja5!$A$2:$M$2116,11,FALSE),"")</f>
        <v>3.9223377132771131E-4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76306</v>
      </c>
      <c r="C31" s="41" t="str">
        <f>+IFERROR(VLOOKUP($A31,Hoja5!$A$2:$M$2116,4,FALSE),"")</f>
        <v>GINEBRA</v>
      </c>
      <c r="D31" s="166">
        <f>+IFERROR(VLOOKUP($A31,Hoja5!$A$2:$M$2116,5,FALSE),"")</f>
        <v>0.13626492942453855</v>
      </c>
      <c r="E31" s="166">
        <f>+IFERROR(VLOOKUP($A31,Hoja5!$A$2:$M$2116,6,FALSE),"")</f>
        <v>0.1220708446866485</v>
      </c>
      <c r="F31" s="166">
        <f>+IFERROR(VLOOKUP($A31,Hoja5!$A$2:$M$2116,7,FALSE),"")</f>
        <v>2.2099447513812154E-2</v>
      </c>
      <c r="G31" s="166">
        <f>+IFERROR(VLOOKUP($A31,Hoja5!$A$2:$M$2116,8,FALSE),"")</f>
        <v>1.9830028328611898E-2</v>
      </c>
      <c r="H31" s="166">
        <f>+IFERROR(VLOOKUP($A31,Hoja5!$A$2:$M$2116,9,FALSE),"")</f>
        <v>0</v>
      </c>
      <c r="I31" s="166">
        <f>+IFERROR(VLOOKUP($A31,Hoja5!$A$2:$M$2116,10,FALSE),"")</f>
        <v>6.0716454159077113E-4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76318</v>
      </c>
      <c r="C32" s="41" t="str">
        <f>+IFERROR(VLOOKUP($A32,Hoja5!$A$2:$M$2116,4,FALSE),"")</f>
        <v>GUACARI</v>
      </c>
      <c r="D32" s="166">
        <f>+IFERROR(VLOOKUP($A32,Hoja5!$A$2:$M$2116,5,FALSE),"")</f>
        <v>6.6365979381443299E-2</v>
      </c>
      <c r="E32" s="166">
        <f>+IFERROR(VLOOKUP($A32,Hoja5!$A$2:$M$2116,6,FALSE),"")</f>
        <v>6.5420560747663545E-2</v>
      </c>
      <c r="F32" s="166">
        <f>+IFERROR(VLOOKUP($A32,Hoja5!$A$2:$M$2116,7,FALSE),"")</f>
        <v>5.7430240103828682E-2</v>
      </c>
      <c r="G32" s="166">
        <f>+IFERROR(VLOOKUP($A32,Hoja5!$A$2:$M$2116,8,FALSE),"")</f>
        <v>3.2268686203490285E-2</v>
      </c>
      <c r="H32" s="166">
        <f>+IFERROR(VLOOKUP($A32,Hoja5!$A$2:$M$2116,9,FALSE),"")</f>
        <v>7.3924731182795703E-3</v>
      </c>
      <c r="I32" s="166">
        <f>+IFERROR(VLOOKUP($A32,Hoja5!$A$2:$M$2116,10,FALSE),"")</f>
        <v>4.4735030970406058E-3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76364</v>
      </c>
      <c r="C33" s="41" t="str">
        <f>+IFERROR(VLOOKUP($A33,Hoja5!$A$2:$M$2116,4,FALSE),"")</f>
        <v>JAMUNDI</v>
      </c>
      <c r="D33" s="166">
        <f>+IFERROR(VLOOKUP($A33,Hoja5!$A$2:$M$2116,5,FALSE),"")</f>
        <v>1.4563581272602873E-2</v>
      </c>
      <c r="E33" s="166">
        <f>+IFERROR(VLOOKUP($A33,Hoja5!$A$2:$M$2116,6,FALSE),"")</f>
        <v>7.343391902215432E-2</v>
      </c>
      <c r="F33" s="166">
        <f>+IFERROR(VLOOKUP($A33,Hoja5!$A$2:$M$2116,7,FALSE),"")</f>
        <v>5.1522248243559721E-2</v>
      </c>
      <c r="G33" s="166">
        <f>+IFERROR(VLOOKUP($A33,Hoja5!$A$2:$M$2116,8,FALSE),"")</f>
        <v>7.1342870327641902E-2</v>
      </c>
      <c r="H33" s="166">
        <f>+IFERROR(VLOOKUP($A33,Hoja5!$A$2:$M$2116,9,FALSE),"")</f>
        <v>2.348533308964635E-2</v>
      </c>
      <c r="I33" s="166">
        <f>+IFERROR(VLOOKUP($A33,Hoja5!$A$2:$M$2116,10,FALSE),"")</f>
        <v>2.2925764192139739E-2</v>
      </c>
      <c r="J33" s="166">
        <f>+IFERROR(VLOOKUP($A33,Hoja5!$A$2:$M$2116,11,FALSE),"")</f>
        <v>3.6419921697168349E-3</v>
      </c>
      <c r="K33" s="164">
        <f>+IFERROR(VLOOKUP($A33,Hoja5!$A$2:$M$2116,12,FALSE),"")</f>
        <v>4.5699661822502513E-3</v>
      </c>
      <c r="L33" s="165">
        <f>+IFERROR(VLOOKUP($A33,Hoja5!$A$2:$M$2116,13,FALSE),"")</f>
        <v>1.1015237745548008E-3</v>
      </c>
    </row>
    <row r="34" spans="1:12" x14ac:dyDescent="0.25">
      <c r="A34" s="145">
        <v>23</v>
      </c>
      <c r="B34" s="41">
        <f>+IFERROR(VLOOKUP($A34,Hoja5!$A$2:$M$2116,3,FALSE),"")</f>
        <v>76377</v>
      </c>
      <c r="C34" s="41" t="str">
        <f>+IFERROR(VLOOKUP($A34,Hoja5!$A$2:$M$2116,4,FALSE),"")</f>
        <v>LA CUMBRE</v>
      </c>
      <c r="D34" s="166">
        <f>+IFERROR(VLOOKUP($A34,Hoja5!$A$2:$M$2116,5,FALSE),"")</f>
        <v>5.7786483839373161E-2</v>
      </c>
      <c r="E34" s="166">
        <f>+IFERROR(VLOOKUP($A34,Hoja5!$A$2:$M$2116,6,FALSE),"")</f>
        <v>6.9607843137254904E-2</v>
      </c>
      <c r="F34" s="166">
        <f>+IFERROR(VLOOKUP($A34,Hoja5!$A$2:$M$2116,7,FALSE),"")</f>
        <v>3.7773359840954271E-2</v>
      </c>
      <c r="G34" s="166">
        <f>+IFERROR(VLOOKUP($A34,Hoja5!$A$2:$M$2116,8,FALSE),"")</f>
        <v>2.7466937945066123E-2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76400</v>
      </c>
      <c r="C35" s="41" t="str">
        <f>+IFERROR(VLOOKUP($A35,Hoja5!$A$2:$M$2116,4,FALSE),"")</f>
        <v>LA UNION</v>
      </c>
      <c r="D35" s="166">
        <f>+IFERROR(VLOOKUP($A35,Hoja5!$A$2:$M$2116,5,FALSE),"")</f>
        <v>8.0829978321461757E-2</v>
      </c>
      <c r="E35" s="166">
        <f>+IFERROR(VLOOKUP($A35,Hoja5!$A$2:$M$2116,6,FALSE),"")</f>
        <v>0.14045287637698897</v>
      </c>
      <c r="F35" s="166">
        <f>+IFERROR(VLOOKUP($A35,Hoja5!$A$2:$M$2116,7,FALSE),"")</f>
        <v>0.12134146341463414</v>
      </c>
      <c r="G35" s="166">
        <f>+IFERROR(VLOOKUP($A35,Hoja5!$A$2:$M$2116,8,FALSE),"")</f>
        <v>6.8237454100367204E-2</v>
      </c>
      <c r="H35" s="166">
        <f>+IFERROR(VLOOKUP($A35,Hoja5!$A$2:$M$2116,9,FALSE),"")</f>
        <v>1.453758119393752E-2</v>
      </c>
      <c r="I35" s="166">
        <f>+IFERROR(VLOOKUP($A35,Hoja5!$A$2:$M$2116,10,FALSE),"")</f>
        <v>2.8266331658291458E-3</v>
      </c>
      <c r="J35" s="166">
        <f>+IFERROR(VLOOKUP($A35,Hoja5!$A$2:$M$2116,11,FALSE),"")</f>
        <v>0</v>
      </c>
      <c r="K35" s="164">
        <f>+IFERROR(VLOOKUP($A35,Hoja5!$A$2:$M$2116,12,FALSE),"")</f>
        <v>0</v>
      </c>
      <c r="L35" s="165">
        <f>+IFERROR(VLOOKUP($A35,Hoja5!$A$2:$M$2116,13,FALSE),"")</f>
        <v>2.2075782537067545E-2</v>
      </c>
    </row>
    <row r="36" spans="1:12" x14ac:dyDescent="0.25">
      <c r="A36" s="145">
        <v>25</v>
      </c>
      <c r="B36" s="41">
        <f>+IFERROR(VLOOKUP($A36,Hoja5!$A$2:$M$2116,3,FALSE),"")</f>
        <v>76403</v>
      </c>
      <c r="C36" s="41" t="str">
        <f>+IFERROR(VLOOKUP($A36,Hoja5!$A$2:$M$2116,4,FALSE),"")</f>
        <v>LA VICTORIA</v>
      </c>
      <c r="D36" s="166">
        <f>+IFERROR(VLOOKUP($A36,Hoja5!$A$2:$M$2116,5,FALSE),"")</f>
        <v>4.7658175842235001E-2</v>
      </c>
      <c r="E36" s="166">
        <f>+IFERROR(VLOOKUP($A36,Hoja5!$A$2:$M$2116,6,FALSE),"")</f>
        <v>4.5454545454545456E-2</v>
      </c>
      <c r="F36" s="166">
        <f>+IFERROR(VLOOKUP($A36,Hoja5!$A$2:$M$2116,7,FALSE),"")</f>
        <v>4.53781512605042E-2</v>
      </c>
      <c r="G36" s="166">
        <f>+IFERROR(VLOOKUP($A36,Hoja5!$A$2:$M$2116,8,FALSE),"")</f>
        <v>3.875968992248062E-2</v>
      </c>
      <c r="H36" s="166">
        <f>+IFERROR(VLOOKUP($A36,Hoja5!$A$2:$M$2116,9,FALSE),"")</f>
        <v>1.2488849241748439E-2</v>
      </c>
      <c r="I36" s="166">
        <f>+IFERROR(VLOOKUP($A36,Hoja5!$A$2:$M$2116,10,FALSE),"")</f>
        <v>1.8587360594795538E-3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>
        <f>+IFERROR(VLOOKUP($A37,Hoja5!$A$2:$M$2116,3,FALSE),"")</f>
        <v>76497</v>
      </c>
      <c r="C37" s="41" t="str">
        <f>+IFERROR(VLOOKUP($A37,Hoja5!$A$2:$M$2116,4,FALSE),"")</f>
        <v>OBANDO</v>
      </c>
      <c r="D37" s="166">
        <f>+IFERROR(VLOOKUP($A37,Hoja5!$A$2:$M$2116,5,FALSE),"")</f>
        <v>3.8487972508591067E-2</v>
      </c>
      <c r="E37" s="166">
        <f>+IFERROR(VLOOKUP($A37,Hoja5!$A$2:$M$2116,6,FALSE),"")</f>
        <v>1.291638341264446E-2</v>
      </c>
      <c r="F37" s="166">
        <f>+IFERROR(VLOOKUP($A37,Hoja5!$A$2:$M$2116,7,FALSE),"")</f>
        <v>0</v>
      </c>
      <c r="G37" s="166">
        <f>+IFERROR(VLOOKUP($A37,Hoja5!$A$2:$M$2116,8,FALSE),"")</f>
        <v>1.3708019191226869E-3</v>
      </c>
      <c r="H37" s="166">
        <f>+IFERROR(VLOOKUP($A37,Hoja5!$A$2:$M$2116,9,FALSE),"")</f>
        <v>0</v>
      </c>
      <c r="I37" s="166">
        <f>+IFERROR(VLOOKUP($A37,Hoja5!$A$2:$M$2116,10,FALSE),"")</f>
        <v>1.4295925661186562E-3</v>
      </c>
      <c r="J37" s="166">
        <f>+IFERROR(VLOOKUP($A37,Hoja5!$A$2:$M$2116,11,FALSE),"")</f>
        <v>0</v>
      </c>
      <c r="K37" s="164">
        <f>+IFERROR(VLOOKUP($A37,Hoja5!$A$2:$M$2116,12,FALSE),"")</f>
        <v>0</v>
      </c>
      <c r="L37" s="165">
        <f>+IFERROR(VLOOKUP($A37,Hoja5!$A$2:$M$2116,13,FALSE),"")</f>
        <v>0</v>
      </c>
    </row>
    <row r="38" spans="1:12" x14ac:dyDescent="0.25">
      <c r="A38" s="145">
        <v>27</v>
      </c>
      <c r="B38" s="41">
        <f>+IFERROR(VLOOKUP($A38,Hoja5!$A$2:$M$2116,3,FALSE),"")</f>
        <v>76520</v>
      </c>
      <c r="C38" s="41" t="str">
        <f>+IFERROR(VLOOKUP($A38,Hoja5!$A$2:$M$2116,4,FALSE),"")</f>
        <v>PALMIRA</v>
      </c>
      <c r="D38" s="166">
        <f>+IFERROR(VLOOKUP($A38,Hoja5!$A$2:$M$2116,5,FALSE),"")</f>
        <v>0.43784411401176077</v>
      </c>
      <c r="E38" s="166">
        <f>+IFERROR(VLOOKUP($A38,Hoja5!$A$2:$M$2116,6,FALSE),"")</f>
        <v>0.49038713787804972</v>
      </c>
      <c r="F38" s="166">
        <f>+IFERROR(VLOOKUP($A38,Hoja5!$A$2:$M$2116,7,FALSE),"")</f>
        <v>0.50350229720569406</v>
      </c>
      <c r="G38" s="166">
        <f>+IFERROR(VLOOKUP($A38,Hoja5!$A$2:$M$2116,8,FALSE),"")</f>
        <v>0.53892625099737834</v>
      </c>
      <c r="H38" s="166">
        <f>+IFERROR(VLOOKUP($A38,Hoja5!$A$2:$M$2116,9,FALSE),"")</f>
        <v>0.54065400762623739</v>
      </c>
      <c r="I38" s="166">
        <f>+IFERROR(VLOOKUP($A38,Hoja5!$A$2:$M$2116,10,FALSE),"")</f>
        <v>0.55755959849435388</v>
      </c>
      <c r="J38" s="166">
        <f>+IFERROR(VLOOKUP($A38,Hoja5!$A$2:$M$2116,11,FALSE),"")</f>
        <v>0.60845160772993345</v>
      </c>
      <c r="K38" s="164">
        <f>+IFERROR(VLOOKUP($A38,Hoja5!$A$2:$M$2116,12,FALSE),"")</f>
        <v>0.5877185781134554</v>
      </c>
      <c r="L38" s="165">
        <f>+IFERROR(VLOOKUP($A38,Hoja5!$A$2:$M$2116,13,FALSE),"")</f>
        <v>0.59717848595541001</v>
      </c>
    </row>
    <row r="39" spans="1:12" x14ac:dyDescent="0.25">
      <c r="A39" s="145">
        <v>28</v>
      </c>
      <c r="B39" s="41">
        <f>+IFERROR(VLOOKUP($A39,Hoja5!$A$2:$M$2116,3,FALSE),"")</f>
        <v>76563</v>
      </c>
      <c r="C39" s="41" t="str">
        <f>+IFERROR(VLOOKUP($A39,Hoja5!$A$2:$M$2116,4,FALSE),"")</f>
        <v>PRADERA</v>
      </c>
      <c r="D39" s="166">
        <f>+IFERROR(VLOOKUP($A39,Hoja5!$A$2:$M$2116,5,FALSE),"")</f>
        <v>2.9844644317252658E-2</v>
      </c>
      <c r="E39" s="166">
        <f>+IFERROR(VLOOKUP($A39,Hoja5!$A$2:$M$2116,6,FALSE),"")</f>
        <v>3.289606458123108E-2</v>
      </c>
      <c r="F39" s="166">
        <f>+IFERROR(VLOOKUP($A39,Hoja5!$A$2:$M$2116,7,FALSE),"")</f>
        <v>3.237410071942446E-2</v>
      </c>
      <c r="G39" s="166">
        <f>+IFERROR(VLOOKUP($A39,Hoja5!$A$2:$M$2116,8,FALSE),"")</f>
        <v>2.3061630218687873E-2</v>
      </c>
      <c r="H39" s="166">
        <f>+IFERROR(VLOOKUP($A39,Hoja5!$A$2:$M$2116,9,FALSE),"")</f>
        <v>1.1514790549930515E-2</v>
      </c>
      <c r="I39" s="166">
        <f>+IFERROR(VLOOKUP($A39,Hoja5!$A$2:$M$2116,10,FALSE),"")</f>
        <v>1.9912385503783353E-4</v>
      </c>
      <c r="J39" s="166">
        <f>+IFERROR(VLOOKUP($A39,Hoja5!$A$2:$M$2116,11,FALSE),"")</f>
        <v>9.2295345104333876E-3</v>
      </c>
      <c r="K39" s="164">
        <f>+IFERROR(VLOOKUP($A39,Hoja5!$A$2:$M$2116,12,FALSE),"")</f>
        <v>7.491395019234663E-3</v>
      </c>
      <c r="L39" s="165">
        <f>+IFERROR(VLOOKUP($A39,Hoja5!$A$2:$M$2116,13,FALSE),"")</f>
        <v>1.0816326530612244E-2</v>
      </c>
    </row>
    <row r="40" spans="1:12" x14ac:dyDescent="0.25">
      <c r="A40" s="145">
        <v>29</v>
      </c>
      <c r="B40" s="41">
        <f>+IFERROR(VLOOKUP($A40,Hoja5!$A$2:$M$2116,3,FALSE),"")</f>
        <v>76606</v>
      </c>
      <c r="C40" s="41" t="str">
        <f>+IFERROR(VLOOKUP($A40,Hoja5!$A$2:$M$2116,4,FALSE),"")</f>
        <v>RESTREPO</v>
      </c>
      <c r="D40" s="166">
        <f>+IFERROR(VLOOKUP($A40,Hoja5!$A$2:$M$2116,5,FALSE),"")</f>
        <v>4.083044982698962E-2</v>
      </c>
      <c r="E40" s="166">
        <f>+IFERROR(VLOOKUP($A40,Hoja5!$A$2:$M$2116,6,FALSE),"")</f>
        <v>3.0199039121482498E-2</v>
      </c>
      <c r="F40" s="166">
        <f>+IFERROR(VLOOKUP($A40,Hoja5!$A$2:$M$2116,7,FALSE),"")</f>
        <v>2.8140013726835965E-2</v>
      </c>
      <c r="G40" s="166">
        <f>+IFERROR(VLOOKUP($A40,Hoja5!$A$2:$M$2116,8,FALSE),"")</f>
        <v>3.1724137931034485E-2</v>
      </c>
      <c r="H40" s="166">
        <f>+IFERROR(VLOOKUP($A40,Hoja5!$A$2:$M$2116,9,FALSE),"")</f>
        <v>0</v>
      </c>
      <c r="I40" s="166">
        <f>+IFERROR(VLOOKUP($A40,Hoja5!$A$2:$M$2116,10,FALSE),"")</f>
        <v>1.278409090909091E-2</v>
      </c>
      <c r="J40" s="166">
        <f>+IFERROR(VLOOKUP($A40,Hoja5!$A$2:$M$2116,11,FALSE),"")</f>
        <v>0</v>
      </c>
      <c r="K40" s="164">
        <f>+IFERROR(VLOOKUP($A40,Hoja5!$A$2:$M$2116,12,FALSE),"")</f>
        <v>0</v>
      </c>
      <c r="L40" s="165">
        <f>+IFERROR(VLOOKUP($A40,Hoja5!$A$2:$M$2116,13,FALSE),"")</f>
        <v>0</v>
      </c>
    </row>
    <row r="41" spans="1:12" x14ac:dyDescent="0.25">
      <c r="A41" s="145">
        <v>30</v>
      </c>
      <c r="B41" s="41">
        <f>+IFERROR(VLOOKUP($A41,Hoja5!$A$2:$M$2116,3,FALSE),"")</f>
        <v>76616</v>
      </c>
      <c r="C41" s="41" t="str">
        <f>+IFERROR(VLOOKUP($A41,Hoja5!$A$2:$M$2116,4,FALSE),"")</f>
        <v>RIOFRIO</v>
      </c>
      <c r="D41" s="166">
        <f>+IFERROR(VLOOKUP($A41,Hoja5!$A$2:$M$2116,5,FALSE),"")</f>
        <v>0.16581632653061223</v>
      </c>
      <c r="E41" s="166">
        <f>+IFERROR(VLOOKUP($A41,Hoja5!$A$2:$M$2116,6,FALSE),"")</f>
        <v>0.15571616294349541</v>
      </c>
      <c r="F41" s="166">
        <f>+IFERROR(VLOOKUP($A41,Hoja5!$A$2:$M$2116,7,FALSE),"")</f>
        <v>0.12046543463381246</v>
      </c>
      <c r="G41" s="166">
        <f>+IFERROR(VLOOKUP($A41,Hoja5!$A$2:$M$2116,8,FALSE),"")</f>
        <v>7.2516316171138503E-2</v>
      </c>
      <c r="H41" s="166">
        <f>+IFERROR(VLOOKUP($A41,Hoja5!$A$2:$M$2116,9,FALSE),"")</f>
        <v>5.4137664346481054E-2</v>
      </c>
      <c r="I41" s="166">
        <f>+IFERROR(VLOOKUP($A41,Hoja5!$A$2:$M$2116,10,FALSE),"")</f>
        <v>2.4979184013322231E-3</v>
      </c>
      <c r="J41" s="166">
        <f>+IFERROR(VLOOKUP($A41,Hoja5!$A$2:$M$2116,11,FALSE),"")</f>
        <v>0</v>
      </c>
      <c r="K41" s="164">
        <f>+IFERROR(VLOOKUP($A41,Hoja5!$A$2:$M$2116,12,FALSE),"")</f>
        <v>0</v>
      </c>
      <c r="L41" s="165">
        <f>+IFERROR(VLOOKUP($A41,Hoja5!$A$2:$M$2116,13,FALSE),"")</f>
        <v>0</v>
      </c>
    </row>
    <row r="42" spans="1:12" x14ac:dyDescent="0.25">
      <c r="A42" s="145">
        <v>31</v>
      </c>
      <c r="B42" s="41">
        <f>+IFERROR(VLOOKUP($A42,Hoja5!$A$2:$M$2116,3,FALSE),"")</f>
        <v>76622</v>
      </c>
      <c r="C42" s="41" t="str">
        <f>+IFERROR(VLOOKUP($A42,Hoja5!$A$2:$M$2116,4,FALSE),"")</f>
        <v>ROLDANILLO</v>
      </c>
      <c r="D42" s="166">
        <f>+IFERROR(VLOOKUP($A42,Hoja5!$A$2:$M$2116,5,FALSE),"")</f>
        <v>0.62632275132275128</v>
      </c>
      <c r="E42" s="166">
        <f>+IFERROR(VLOOKUP($A42,Hoja5!$A$2:$M$2116,6,FALSE),"")</f>
        <v>0.51794019933554813</v>
      </c>
      <c r="F42" s="166">
        <f>+IFERROR(VLOOKUP($A42,Hoja5!$A$2:$M$2116,7,FALSE),"")</f>
        <v>0.47476446837146702</v>
      </c>
      <c r="G42" s="166">
        <f>+IFERROR(VLOOKUP($A42,Hoja5!$A$2:$M$2116,8,FALSE),"")</f>
        <v>0.45198902606310015</v>
      </c>
      <c r="H42" s="166">
        <f>+IFERROR(VLOOKUP($A42,Hoja5!$A$2:$M$2116,9,FALSE),"")</f>
        <v>0.38656348927189588</v>
      </c>
      <c r="I42" s="166">
        <f>+IFERROR(VLOOKUP($A42,Hoja5!$A$2:$M$2116,10,FALSE),"")</f>
        <v>0.4310094408133624</v>
      </c>
      <c r="J42" s="166">
        <f>+IFERROR(VLOOKUP($A42,Hoja5!$A$2:$M$2116,11,FALSE),"")</f>
        <v>0.58019578313253017</v>
      </c>
      <c r="K42" s="164">
        <f>+IFERROR(VLOOKUP($A42,Hoja5!$A$2:$M$2116,12,FALSE),"")</f>
        <v>0.53077224617796948</v>
      </c>
      <c r="L42" s="165">
        <f>+IFERROR(VLOOKUP($A42,Hoja5!$A$2:$M$2116,13,FALSE),"")</f>
        <v>0.50407830342577487</v>
      </c>
    </row>
    <row r="43" spans="1:12" x14ac:dyDescent="0.25">
      <c r="A43" s="145">
        <v>32</v>
      </c>
      <c r="B43" s="41">
        <f>+IFERROR(VLOOKUP($A43,Hoja5!$A$2:$M$2116,3,FALSE),"")</f>
        <v>76670</v>
      </c>
      <c r="C43" s="41" t="str">
        <f>+IFERROR(VLOOKUP($A43,Hoja5!$A$2:$M$2116,4,FALSE),"")</f>
        <v>SAN PEDRO</v>
      </c>
      <c r="D43" s="166">
        <f>+IFERROR(VLOOKUP($A43,Hoja5!$A$2:$M$2116,5,FALSE),"")</f>
        <v>6.0407091267235716E-2</v>
      </c>
      <c r="E43" s="166">
        <f>+IFERROR(VLOOKUP($A43,Hoja5!$A$2:$M$2116,6,FALSE),"")</f>
        <v>4.0077569489334199E-2</v>
      </c>
      <c r="F43" s="166">
        <f>+IFERROR(VLOOKUP($A43,Hoja5!$A$2:$M$2116,7,FALSE),"")</f>
        <v>6.25E-2</v>
      </c>
      <c r="G43" s="166">
        <f>+IFERROR(VLOOKUP($A43,Hoja5!$A$2:$M$2116,8,FALSE),"")</f>
        <v>4.5483259633607075E-2</v>
      </c>
      <c r="H43" s="166">
        <f>+IFERROR(VLOOKUP($A43,Hoja5!$A$2:$M$2116,9,FALSE),"")</f>
        <v>4.0201005025125629E-2</v>
      </c>
      <c r="I43" s="166">
        <f>+IFERROR(VLOOKUP($A43,Hoja5!$A$2:$M$2116,10,FALSE),"")</f>
        <v>2.3270440251572325E-2</v>
      </c>
      <c r="J43" s="166">
        <f>+IFERROR(VLOOKUP($A43,Hoja5!$A$2:$M$2116,11,FALSE),"")</f>
        <v>0</v>
      </c>
      <c r="K43" s="164">
        <f>+IFERROR(VLOOKUP($A43,Hoja5!$A$2:$M$2116,12,FALSE),"")</f>
        <v>0</v>
      </c>
      <c r="L43" s="165">
        <f>+IFERROR(VLOOKUP($A43,Hoja5!$A$2:$M$2116,13,FALSE),"")</f>
        <v>0</v>
      </c>
    </row>
    <row r="44" spans="1:12" x14ac:dyDescent="0.25">
      <c r="A44" s="145">
        <v>33</v>
      </c>
      <c r="B44" s="41">
        <f>+IFERROR(VLOOKUP($A44,Hoja5!$A$2:$M$2116,3,FALSE),"")</f>
        <v>76736</v>
      </c>
      <c r="C44" s="41" t="str">
        <f>+IFERROR(VLOOKUP($A44,Hoja5!$A$2:$M$2116,4,FALSE),"")</f>
        <v>SEVILLA</v>
      </c>
      <c r="D44" s="166">
        <f>+IFERROR(VLOOKUP($A44,Hoja5!$A$2:$M$2116,5,FALSE),"")</f>
        <v>6.7681498829039816E-2</v>
      </c>
      <c r="E44" s="166">
        <f>+IFERROR(VLOOKUP($A44,Hoja5!$A$2:$M$2116,6,FALSE),"")</f>
        <v>4.9577067669172935E-2</v>
      </c>
      <c r="F44" s="166">
        <f>+IFERROR(VLOOKUP($A44,Hoja5!$A$2:$M$2116,7,FALSE),"")</f>
        <v>4.6461758398856329E-2</v>
      </c>
      <c r="G44" s="166">
        <f>+IFERROR(VLOOKUP($A44,Hoja5!$A$2:$M$2116,8,FALSE),"")</f>
        <v>4.5121951219512194E-2</v>
      </c>
      <c r="H44" s="166">
        <f>+IFERROR(VLOOKUP($A44,Hoja5!$A$2:$M$2116,9,FALSE),"")</f>
        <v>3.7242073477604429E-2</v>
      </c>
      <c r="I44" s="166">
        <f>+IFERROR(VLOOKUP($A44,Hoja5!$A$2:$M$2116,10,FALSE),"")</f>
        <v>1.8271991647089533E-2</v>
      </c>
      <c r="J44" s="166">
        <f>+IFERROR(VLOOKUP($A44,Hoja5!$A$2:$M$2116,11,FALSE),"")</f>
        <v>9.503122454520771E-3</v>
      </c>
      <c r="K44" s="164">
        <f>+IFERROR(VLOOKUP($A44,Hoja5!$A$2:$M$2116,12,FALSE),"")</f>
        <v>2.5974025974025976E-2</v>
      </c>
      <c r="L44" s="165">
        <f>+IFERROR(VLOOKUP($A44,Hoja5!$A$2:$M$2116,13,FALSE),"")</f>
        <v>2.621613748907661E-2</v>
      </c>
    </row>
    <row r="45" spans="1:12" x14ac:dyDescent="0.25">
      <c r="A45" s="145">
        <v>34</v>
      </c>
      <c r="B45" s="41">
        <f>+IFERROR(VLOOKUP($A45,Hoja5!$A$2:$M$2116,3,FALSE),"")</f>
        <v>76823</v>
      </c>
      <c r="C45" s="41" t="str">
        <f>+IFERROR(VLOOKUP($A45,Hoja5!$A$2:$M$2116,4,FALSE),"")</f>
        <v>TORO</v>
      </c>
      <c r="D45" s="166">
        <f>+IFERROR(VLOOKUP($A45,Hoja5!$A$2:$M$2116,5,FALSE),"")</f>
        <v>4.8933500627352571E-2</v>
      </c>
      <c r="E45" s="166">
        <f>+IFERROR(VLOOKUP($A45,Hoja5!$A$2:$M$2116,6,FALSE),"")</f>
        <v>3.0605871330418487E-2</v>
      </c>
      <c r="F45" s="166">
        <f>+IFERROR(VLOOKUP($A45,Hoja5!$A$2:$M$2116,7,FALSE),"")</f>
        <v>1.6949152542372881E-2</v>
      </c>
      <c r="G45" s="166">
        <f>+IFERROR(VLOOKUP($A45,Hoja5!$A$2:$M$2116,8,FALSE),"")</f>
        <v>0</v>
      </c>
      <c r="H45" s="166">
        <f>+IFERROR(VLOOKUP($A45,Hoja5!$A$2:$M$2116,9,FALSE),"")</f>
        <v>0</v>
      </c>
      <c r="I45" s="166">
        <f>+IFERROR(VLOOKUP($A45,Hoja5!$A$2:$M$2116,10,FALSE),"")</f>
        <v>1.9986675549633578E-3</v>
      </c>
      <c r="J45" s="166">
        <f>+IFERROR(VLOOKUP($A45,Hoja5!$A$2:$M$2116,11,FALSE),"")</f>
        <v>0</v>
      </c>
      <c r="K45" s="164">
        <f>+IFERROR(VLOOKUP($A45,Hoja5!$A$2:$M$2116,12,FALSE),"")</f>
        <v>0</v>
      </c>
      <c r="L45" s="165">
        <f>+IFERROR(VLOOKUP($A45,Hoja5!$A$2:$M$2116,13,FALSE),"")</f>
        <v>0</v>
      </c>
    </row>
    <row r="46" spans="1:12" x14ac:dyDescent="0.25">
      <c r="A46" s="145">
        <v>35</v>
      </c>
      <c r="B46" s="41">
        <f>+IFERROR(VLOOKUP($A46,Hoja5!$A$2:$M$2116,3,FALSE),"")</f>
        <v>76828</v>
      </c>
      <c r="C46" s="41" t="str">
        <f>+IFERROR(VLOOKUP($A46,Hoja5!$A$2:$M$2116,4,FALSE),"")</f>
        <v>TRUJILLO</v>
      </c>
      <c r="D46" s="166">
        <f>+IFERROR(VLOOKUP($A46,Hoja5!$A$2:$M$2116,5,FALSE),"")</f>
        <v>9.0286425902864259E-2</v>
      </c>
      <c r="E46" s="166">
        <f>+IFERROR(VLOOKUP($A46,Hoja5!$A$2:$M$2116,6,FALSE),"")</f>
        <v>8.2493702770780858E-2</v>
      </c>
      <c r="F46" s="166">
        <f>+IFERROR(VLOOKUP($A46,Hoja5!$A$2:$M$2116,7,FALSE),"")</f>
        <v>1.9884541372674792E-2</v>
      </c>
      <c r="G46" s="166">
        <f>+IFERROR(VLOOKUP($A46,Hoja5!$A$2:$M$2116,8,FALSE),"")</f>
        <v>2.1080368906455864E-2</v>
      </c>
      <c r="H46" s="166">
        <f>+IFERROR(VLOOKUP($A46,Hoja5!$A$2:$M$2116,9,FALSE),"")</f>
        <v>1.5614392396469789E-2</v>
      </c>
      <c r="I46" s="166">
        <f>+IFERROR(VLOOKUP($A46,Hoja5!$A$2:$M$2116,10,FALSE),"")</f>
        <v>2.1037868162692847E-3</v>
      </c>
      <c r="J46" s="166">
        <f>+IFERROR(VLOOKUP($A46,Hoja5!$A$2:$M$2116,11,FALSE),"")</f>
        <v>0</v>
      </c>
      <c r="K46" s="164">
        <f>+IFERROR(VLOOKUP($A46,Hoja5!$A$2:$M$2116,12,FALSE),"")</f>
        <v>0</v>
      </c>
      <c r="L46" s="165">
        <f>+IFERROR(VLOOKUP($A46,Hoja5!$A$2:$M$2116,13,FALSE),"")</f>
        <v>0</v>
      </c>
    </row>
    <row r="47" spans="1:12" x14ac:dyDescent="0.25">
      <c r="A47" s="145">
        <v>36</v>
      </c>
      <c r="B47" s="41">
        <f>+IFERROR(VLOOKUP($A47,Hoja5!$A$2:$M$2116,3,FALSE),"")</f>
        <v>76834</v>
      </c>
      <c r="C47" s="41" t="str">
        <f>+IFERROR(VLOOKUP($A47,Hoja5!$A$2:$M$2116,4,FALSE),"")</f>
        <v>TULUA</v>
      </c>
      <c r="D47" s="166">
        <f>+IFERROR(VLOOKUP($A47,Hoja5!$A$2:$M$2116,5,FALSE),"")</f>
        <v>0.34331883824555753</v>
      </c>
      <c r="E47" s="166">
        <f>+IFERROR(VLOOKUP($A47,Hoja5!$A$2:$M$2116,6,FALSE),"")</f>
        <v>0.44119693806541405</v>
      </c>
      <c r="F47" s="166">
        <f>+IFERROR(VLOOKUP($A47,Hoja5!$A$2:$M$2116,7,FALSE),"")</f>
        <v>0.43475694817040456</v>
      </c>
      <c r="G47" s="166">
        <f>+IFERROR(VLOOKUP($A47,Hoja5!$A$2:$M$2116,8,FALSE),"")</f>
        <v>0.49089828768973154</v>
      </c>
      <c r="H47" s="166">
        <f>+IFERROR(VLOOKUP($A47,Hoja5!$A$2:$M$2116,9,FALSE),"")</f>
        <v>0.53276493414220916</v>
      </c>
      <c r="I47" s="166">
        <f>+IFERROR(VLOOKUP($A47,Hoja5!$A$2:$M$2116,10,FALSE),"")</f>
        <v>0.56990619970028311</v>
      </c>
      <c r="J47" s="166">
        <f>+IFERROR(VLOOKUP($A47,Hoja5!$A$2:$M$2116,11,FALSE),"")</f>
        <v>0.55583196698139881</v>
      </c>
      <c r="K47" s="164">
        <f>+IFERROR(VLOOKUP($A47,Hoja5!$A$2:$M$2116,12,FALSE),"")</f>
        <v>0.5779837641775577</v>
      </c>
      <c r="L47" s="165">
        <f>+IFERROR(VLOOKUP($A47,Hoja5!$A$2:$M$2116,13,FALSE),"")</f>
        <v>0.57426552187372237</v>
      </c>
    </row>
    <row r="48" spans="1:12" x14ac:dyDescent="0.25">
      <c r="A48" s="145">
        <v>37</v>
      </c>
      <c r="B48" s="41">
        <f>+IFERROR(VLOOKUP($A48,Hoja5!$A$2:$M$2116,3,FALSE),"")</f>
        <v>76845</v>
      </c>
      <c r="C48" s="41" t="str">
        <f>+IFERROR(VLOOKUP($A48,Hoja5!$A$2:$M$2116,4,FALSE),"")</f>
        <v>ULLOA</v>
      </c>
      <c r="D48" s="166">
        <f>+IFERROR(VLOOKUP($A48,Hoja5!$A$2:$M$2116,5,FALSE),"")</f>
        <v>9.4302554027504912E-2</v>
      </c>
      <c r="E48" s="166">
        <f>+IFERROR(VLOOKUP($A48,Hoja5!$A$2:$M$2116,6,FALSE),"")</f>
        <v>6.1264822134387352E-2</v>
      </c>
      <c r="F48" s="166">
        <f>+IFERROR(VLOOKUP($A48,Hoja5!$A$2:$M$2116,7,FALSE),"")</f>
        <v>0</v>
      </c>
      <c r="G48" s="166">
        <f>+IFERROR(VLOOKUP($A48,Hoja5!$A$2:$M$2116,8,FALSE),"")</f>
        <v>2.0242914979757085E-3</v>
      </c>
      <c r="H48" s="166">
        <f>+IFERROR(VLOOKUP($A48,Hoja5!$A$2:$M$2116,9,FALSE),"")</f>
        <v>0</v>
      </c>
      <c r="I48" s="166">
        <f>+IFERROR(VLOOKUP($A48,Hoja5!$A$2:$M$2116,10,FALSE),"")</f>
        <v>0</v>
      </c>
      <c r="J48" s="166">
        <f>+IFERROR(VLOOKUP($A48,Hoja5!$A$2:$M$2116,11,FALSE),"")</f>
        <v>0</v>
      </c>
      <c r="K48" s="164">
        <f>+IFERROR(VLOOKUP($A48,Hoja5!$A$2:$M$2116,12,FALSE),"")</f>
        <v>0</v>
      </c>
      <c r="L48" s="165">
        <f>+IFERROR(VLOOKUP($A48,Hoja5!$A$2:$M$2116,13,FALSE),"")</f>
        <v>0</v>
      </c>
    </row>
    <row r="49" spans="1:12" x14ac:dyDescent="0.25">
      <c r="A49" s="145">
        <v>38</v>
      </c>
      <c r="B49" s="41">
        <f>+IFERROR(VLOOKUP($A49,Hoja5!$A$2:$M$2116,3,FALSE),"")</f>
        <v>76863</v>
      </c>
      <c r="C49" s="41" t="str">
        <f>+IFERROR(VLOOKUP($A49,Hoja5!$A$2:$M$2116,4,FALSE),"")</f>
        <v>VERSALLES</v>
      </c>
      <c r="D49" s="166">
        <f>+IFERROR(VLOOKUP($A49,Hoja5!$A$2:$M$2116,5,FALSE),"")</f>
        <v>0.18255033557046979</v>
      </c>
      <c r="E49" s="166">
        <f>+IFERROR(VLOOKUP($A49,Hoja5!$A$2:$M$2116,6,FALSE),"")</f>
        <v>0.20162381596752368</v>
      </c>
      <c r="F49" s="166">
        <f>+IFERROR(VLOOKUP($A49,Hoja5!$A$2:$M$2116,7,FALSE),"")</f>
        <v>0.1875</v>
      </c>
      <c r="G49" s="166">
        <f>+IFERROR(VLOOKUP($A49,Hoja5!$A$2:$M$2116,8,FALSE),"")</f>
        <v>9.7560975609756101E-2</v>
      </c>
      <c r="H49" s="166">
        <f>+IFERROR(VLOOKUP($A49,Hoja5!$A$2:$M$2116,9,FALSE),"")</f>
        <v>1.6566265060240965E-2</v>
      </c>
      <c r="I49" s="166">
        <f>+IFERROR(VLOOKUP($A49,Hoja5!$A$2:$M$2116,10,FALSE),"")</f>
        <v>8.0385852090032149E-3</v>
      </c>
      <c r="J49" s="166">
        <f>+IFERROR(VLOOKUP($A49,Hoja5!$A$2:$M$2116,11,FALSE),"")</f>
        <v>0</v>
      </c>
      <c r="K49" s="164">
        <f>+IFERROR(VLOOKUP($A49,Hoja5!$A$2:$M$2116,12,FALSE),"")</f>
        <v>0</v>
      </c>
      <c r="L49" s="165">
        <f>+IFERROR(VLOOKUP($A49,Hoja5!$A$2:$M$2116,13,FALSE),"")</f>
        <v>0</v>
      </c>
    </row>
    <row r="50" spans="1:12" x14ac:dyDescent="0.25">
      <c r="A50" s="145">
        <v>39</v>
      </c>
      <c r="B50" s="41">
        <f>+IFERROR(VLOOKUP($A50,Hoja5!$A$2:$M$2116,3,FALSE),"")</f>
        <v>76869</v>
      </c>
      <c r="C50" s="41" t="str">
        <f>+IFERROR(VLOOKUP($A50,Hoja5!$A$2:$M$2116,4,FALSE),"")</f>
        <v>VIJES</v>
      </c>
      <c r="D50" s="166">
        <f>+IFERROR(VLOOKUP($A50,Hoja5!$A$2:$M$2116,5,FALSE),"")</f>
        <v>0</v>
      </c>
      <c r="E50" s="166">
        <f>+IFERROR(VLOOKUP($A50,Hoja5!$A$2:$M$2116,6,FALSE),"")</f>
        <v>0</v>
      </c>
      <c r="F50" s="166">
        <f>+IFERROR(VLOOKUP($A50,Hoja5!$A$2:$M$2116,7,FALSE),"")</f>
        <v>3.1425364758698095E-2</v>
      </c>
      <c r="G50" s="166">
        <f>+IFERROR(VLOOKUP($A50,Hoja5!$A$2:$M$2116,8,FALSE),"")</f>
        <v>2.7586206896551724E-2</v>
      </c>
      <c r="H50" s="166">
        <f>+IFERROR(VLOOKUP($A50,Hoja5!$A$2:$M$2116,9,FALSE),"")</f>
        <v>2.0190023752969122E-2</v>
      </c>
      <c r="I50" s="166">
        <f>+IFERROR(VLOOKUP($A50,Hoja5!$A$2:$M$2116,10,FALSE),"")</f>
        <v>2.4630541871921183E-3</v>
      </c>
      <c r="J50" s="166">
        <f>+IFERROR(VLOOKUP($A50,Hoja5!$A$2:$M$2116,11,FALSE),"")</f>
        <v>0</v>
      </c>
      <c r="K50" s="164">
        <f>+IFERROR(VLOOKUP($A50,Hoja5!$A$2:$M$2116,12,FALSE),"")</f>
        <v>0</v>
      </c>
      <c r="L50" s="165">
        <f>+IFERROR(VLOOKUP($A50,Hoja5!$A$2:$M$2116,13,FALSE),"")</f>
        <v>0</v>
      </c>
    </row>
    <row r="51" spans="1:12" x14ac:dyDescent="0.25">
      <c r="A51" s="145">
        <v>40</v>
      </c>
      <c r="B51" s="41">
        <f>+IFERROR(VLOOKUP($A51,Hoja5!$A$2:$M$2116,3,FALSE),"")</f>
        <v>76890</v>
      </c>
      <c r="C51" s="41" t="str">
        <f>+IFERROR(VLOOKUP($A51,Hoja5!$A$2:$M$2116,4,FALSE),"")</f>
        <v>YOTOCO</v>
      </c>
      <c r="D51" s="166">
        <f>+IFERROR(VLOOKUP($A51,Hoja5!$A$2:$M$2116,5,FALSE),"")</f>
        <v>0</v>
      </c>
      <c r="E51" s="166">
        <f>+IFERROR(VLOOKUP($A51,Hoja5!$A$2:$M$2116,6,FALSE),"")</f>
        <v>0</v>
      </c>
      <c r="F51" s="166">
        <f>+IFERROR(VLOOKUP($A51,Hoja5!$A$2:$M$2116,7,FALSE),"")</f>
        <v>0</v>
      </c>
      <c r="G51" s="166">
        <f>+IFERROR(VLOOKUP($A51,Hoja5!$A$2:$M$2116,8,FALSE),"")</f>
        <v>0</v>
      </c>
      <c r="H51" s="166">
        <f>+IFERROR(VLOOKUP($A51,Hoja5!$A$2:$M$2116,9,FALSE),"")</f>
        <v>0</v>
      </c>
      <c r="I51" s="166">
        <f>+IFERROR(VLOOKUP($A51,Hoja5!$A$2:$M$2116,10,FALSE),"")</f>
        <v>1.3745704467353953E-3</v>
      </c>
      <c r="J51" s="166">
        <f>+IFERROR(VLOOKUP($A51,Hoja5!$A$2:$M$2116,11,FALSE),"")</f>
        <v>0</v>
      </c>
      <c r="K51" s="164">
        <f>+IFERROR(VLOOKUP($A51,Hoja5!$A$2:$M$2116,12,FALSE),"")</f>
        <v>7.3909830007390983E-4</v>
      </c>
      <c r="L51" s="165">
        <f>+IFERROR(VLOOKUP($A51,Hoja5!$A$2:$M$2116,13,FALSE),"")</f>
        <v>0</v>
      </c>
    </row>
    <row r="52" spans="1:12" x14ac:dyDescent="0.25">
      <c r="A52" s="145">
        <v>41</v>
      </c>
      <c r="B52" s="41">
        <f>+IFERROR(VLOOKUP($A52,Hoja5!$A$2:$M$2116,3,FALSE),"")</f>
        <v>76892</v>
      </c>
      <c r="C52" s="41" t="str">
        <f>+IFERROR(VLOOKUP($A52,Hoja5!$A$2:$M$2116,4,FALSE),"")</f>
        <v>YUMBO</v>
      </c>
      <c r="D52" s="166">
        <f>+IFERROR(VLOOKUP($A52,Hoja5!$A$2:$M$2116,5,FALSE),"")</f>
        <v>0.12108174554394591</v>
      </c>
      <c r="E52" s="166">
        <f>+IFERROR(VLOOKUP($A52,Hoja5!$A$2:$M$2116,6,FALSE),"")</f>
        <v>0.11714343271555197</v>
      </c>
      <c r="F52" s="166">
        <f>+IFERROR(VLOOKUP($A52,Hoja5!$A$2:$M$2116,7,FALSE),"")</f>
        <v>0.11041542436891275</v>
      </c>
      <c r="G52" s="166">
        <f>+IFERROR(VLOOKUP($A52,Hoja5!$A$2:$M$2116,8,FALSE),"")</f>
        <v>0.11337266470009832</v>
      </c>
      <c r="H52" s="166">
        <f>+IFERROR(VLOOKUP($A52,Hoja5!$A$2:$M$2116,9,FALSE),"")</f>
        <v>8.2731002148857202E-2</v>
      </c>
      <c r="I52" s="166">
        <f>+IFERROR(VLOOKUP($A52,Hoja5!$A$2:$M$2116,10,FALSE),"")</f>
        <v>7.1442476153396925E-2</v>
      </c>
      <c r="J52" s="166">
        <f>+IFERROR(VLOOKUP($A52,Hoja5!$A$2:$M$2116,11,FALSE),"")</f>
        <v>5.1611646703671243E-2</v>
      </c>
      <c r="K52" s="164">
        <f>+IFERROR(VLOOKUP($A52,Hoja5!$A$2:$M$2116,12,FALSE),"")</f>
        <v>5.5208739758095982E-2</v>
      </c>
      <c r="L52" s="165">
        <f>+IFERROR(VLOOKUP($A52,Hoja5!$A$2:$M$2116,13,FALSE),"")</f>
        <v>6.4544478078312664E-2</v>
      </c>
    </row>
    <row r="53" spans="1:12" x14ac:dyDescent="0.25">
      <c r="A53" s="145">
        <v>42</v>
      </c>
      <c r="B53" s="41">
        <f>+IFERROR(VLOOKUP($A53,Hoja5!$A$2:$M$2116,3,FALSE),"")</f>
        <v>76895</v>
      </c>
      <c r="C53" s="41" t="str">
        <f>+IFERROR(VLOOKUP($A53,Hoja5!$A$2:$M$2116,4,FALSE),"")</f>
        <v>ZARZAL</v>
      </c>
      <c r="D53" s="166">
        <f>+IFERROR(VLOOKUP($A53,Hoja5!$A$2:$M$2116,5,FALSE),"")</f>
        <v>0.32097186700767261</v>
      </c>
      <c r="E53" s="166">
        <f>+IFERROR(VLOOKUP($A53,Hoja5!$A$2:$M$2116,6,FALSE),"")</f>
        <v>0.33104674796747968</v>
      </c>
      <c r="F53" s="166">
        <f>+IFERROR(VLOOKUP($A53,Hoja5!$A$2:$M$2116,7,FALSE),"")</f>
        <v>0.35939086294416245</v>
      </c>
      <c r="G53" s="166">
        <f>+IFERROR(VLOOKUP($A53,Hoja5!$A$2:$M$2116,8,FALSE),"")</f>
        <v>0.32280254777070061</v>
      </c>
      <c r="H53" s="166">
        <f>+IFERROR(VLOOKUP($A53,Hoja5!$A$2:$M$2116,9,FALSE),"")</f>
        <v>0.3045045045045045</v>
      </c>
      <c r="I53" s="166">
        <f>+IFERROR(VLOOKUP($A53,Hoja5!$A$2:$M$2116,10,FALSE),"")</f>
        <v>0.2622094541655785</v>
      </c>
      <c r="J53" s="166">
        <f>+IFERROR(VLOOKUP($A53,Hoja5!$A$2:$M$2116,11,FALSE),"")</f>
        <v>0.29427430093209056</v>
      </c>
      <c r="K53" s="164">
        <f>+IFERROR(VLOOKUP($A53,Hoja5!$A$2:$M$2116,12,FALSE),"")</f>
        <v>0.33641053489003531</v>
      </c>
      <c r="L53" s="165">
        <f>+IFERROR(VLOOKUP($A53,Hoja5!$A$2:$M$2116,13,FALSE),"")</f>
        <v>0.37144435238884288</v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VALLE DEL CAUCA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76001</v>
      </c>
      <c r="C12" s="39" t="str">
        <f>+UPPER(IFERROR(VLOOKUP($A12,Hoja6!$A$3:$P$1124,4,FALSE),""))</f>
        <v>CALI</v>
      </c>
      <c r="D12" s="40">
        <f>+IFERROR(VLOOKUP($A12,Hoja6!$A$3:$P$1124,8,FALSE),"")</f>
        <v>22010</v>
      </c>
      <c r="E12" s="40">
        <f>+IFERROR(VLOOKUP($A12,Hoja6!$A$3:$P$1124,9,FALSE),"")</f>
        <v>6218</v>
      </c>
      <c r="F12" s="163">
        <f>+IFERROR(VLOOKUP($A12,Hoja6!$A$3:$P$1124,10,FALSE),"")</f>
        <v>0.2825079509313948</v>
      </c>
      <c r="G12" s="40">
        <f>+IFERROR(VLOOKUP($A12,Hoja6!$A$3:$P$1124,11,FALSE),"")</f>
        <v>21680</v>
      </c>
      <c r="H12" s="40">
        <f>+IFERROR(VLOOKUP($A12,Hoja6!$A$3:$P$1124,12,FALSE),"")</f>
        <v>8786</v>
      </c>
      <c r="I12" s="163">
        <f>+IFERROR(VLOOKUP($A12,Hoja6!$A$3:$P$1124,13,FALSE),"")</f>
        <v>0.40525830258302581</v>
      </c>
      <c r="J12" s="40">
        <f>+IFERROR(VLOOKUP($A12,Hoja6!$A$3:$P$1124,14,FALSE),"")</f>
        <v>21546</v>
      </c>
      <c r="K12" s="149">
        <f>+IFERROR(VLOOKUP($A12,Hoja6!$A$3:$P$1124,15,FALSE),"")</f>
        <v>7290</v>
      </c>
      <c r="L12" s="165">
        <f>+IFERROR(VLOOKUP($A12,Hoja6!$A$3:$P$1124,16,FALSE),"")</f>
        <v>0.33834586466165412</v>
      </c>
    </row>
    <row r="13" spans="1:12" x14ac:dyDescent="0.25">
      <c r="A13" s="145">
        <v>2</v>
      </c>
      <c r="B13" s="39">
        <f>+IFERROR(VLOOKUP($A13,Hoja6!$A$3:$P$1124,3,FALSE),"")</f>
        <v>76020</v>
      </c>
      <c r="C13" s="39" t="str">
        <f>+UPPER(IFERROR(VLOOKUP($A13,Hoja6!$A$3:$P$1124,4,FALSE),""))</f>
        <v>ALCALÁ</v>
      </c>
      <c r="D13" s="40">
        <f>+IFERROR(VLOOKUP($A13,Hoja6!$A$3:$P$1124,8,FALSE),"")</f>
        <v>81</v>
      </c>
      <c r="E13" s="40">
        <f>+IFERROR(VLOOKUP($A13,Hoja6!$A$3:$P$1124,9,FALSE),"")</f>
        <v>19</v>
      </c>
      <c r="F13" s="163">
        <f>+IFERROR(VLOOKUP($A13,Hoja6!$A$3:$P$1124,10,FALSE),"")</f>
        <v>0.23456790123456789</v>
      </c>
      <c r="G13" s="40">
        <f>+IFERROR(VLOOKUP($A13,Hoja6!$A$3:$P$1124,11,FALSE),"")</f>
        <v>65</v>
      </c>
      <c r="H13" s="40">
        <f>+IFERROR(VLOOKUP($A13,Hoja6!$A$3:$P$1124,12,FALSE),"")</f>
        <v>10</v>
      </c>
      <c r="I13" s="163">
        <f>+IFERROR(VLOOKUP($A13,Hoja6!$A$3:$P$1124,13,FALSE),"")</f>
        <v>0.15384615384615385</v>
      </c>
      <c r="J13" s="40">
        <f>+IFERROR(VLOOKUP($A13,Hoja6!$A$3:$P$1124,14,FALSE),"")</f>
        <v>103</v>
      </c>
      <c r="K13" s="149">
        <f>+IFERROR(VLOOKUP($A13,Hoja6!$A$3:$P$1124,15,FALSE),"")</f>
        <v>21</v>
      </c>
      <c r="L13" s="165">
        <f>+IFERROR(VLOOKUP($A13,Hoja6!$A$3:$P$1124,16,FALSE),"")</f>
        <v>0.20388349514563106</v>
      </c>
    </row>
    <row r="14" spans="1:12" x14ac:dyDescent="0.25">
      <c r="A14" s="145">
        <v>3</v>
      </c>
      <c r="B14" s="39">
        <f>+IFERROR(VLOOKUP($A14,Hoja6!$A$3:$P$1124,3,FALSE),"")</f>
        <v>76036</v>
      </c>
      <c r="C14" s="39" t="str">
        <f>+UPPER(IFERROR(VLOOKUP($A14,Hoja6!$A$3:$P$1124,4,FALSE),""))</f>
        <v>ANDALUCÍA</v>
      </c>
      <c r="D14" s="40">
        <f>+IFERROR(VLOOKUP($A14,Hoja6!$A$3:$P$1124,8,FALSE),"")</f>
        <v>167</v>
      </c>
      <c r="E14" s="40">
        <f>+IFERROR(VLOOKUP($A14,Hoja6!$A$3:$P$1124,9,FALSE),"")</f>
        <v>53</v>
      </c>
      <c r="F14" s="163">
        <f>+IFERROR(VLOOKUP($A14,Hoja6!$A$3:$P$1124,10,FALSE),"")</f>
        <v>0.31736526946107785</v>
      </c>
      <c r="G14" s="40">
        <f>+IFERROR(VLOOKUP($A14,Hoja6!$A$3:$P$1124,11,FALSE),"")</f>
        <v>214</v>
      </c>
      <c r="H14" s="40">
        <f>+IFERROR(VLOOKUP($A14,Hoja6!$A$3:$P$1124,12,FALSE),"")</f>
        <v>81</v>
      </c>
      <c r="I14" s="163">
        <f>+IFERROR(VLOOKUP($A14,Hoja6!$A$3:$P$1124,13,FALSE),"")</f>
        <v>0.37850467289719625</v>
      </c>
      <c r="J14" s="40">
        <f>+IFERROR(VLOOKUP($A14,Hoja6!$A$3:$P$1124,14,FALSE),"")</f>
        <v>194</v>
      </c>
      <c r="K14" s="149">
        <f>+IFERROR(VLOOKUP($A14,Hoja6!$A$3:$P$1124,15,FALSE),"")</f>
        <v>53</v>
      </c>
      <c r="L14" s="165">
        <f>+IFERROR(VLOOKUP($A14,Hoja6!$A$3:$P$1124,16,FALSE),"")</f>
        <v>0.27319587628865977</v>
      </c>
    </row>
    <row r="15" spans="1:12" x14ac:dyDescent="0.25">
      <c r="A15" s="145">
        <v>4</v>
      </c>
      <c r="B15" s="39">
        <f>+IFERROR(VLOOKUP($A15,Hoja6!$A$3:$P$1124,3,FALSE),"")</f>
        <v>76041</v>
      </c>
      <c r="C15" s="39" t="str">
        <f>+UPPER(IFERROR(VLOOKUP($A15,Hoja6!$A$3:$P$1124,4,FALSE),""))</f>
        <v>ANSERMANUEVO</v>
      </c>
      <c r="D15" s="40">
        <f>+IFERROR(VLOOKUP($A15,Hoja6!$A$3:$P$1124,8,FALSE),"")</f>
        <v>90</v>
      </c>
      <c r="E15" s="40">
        <f>+IFERROR(VLOOKUP($A15,Hoja6!$A$3:$P$1124,9,FALSE),"")</f>
        <v>19</v>
      </c>
      <c r="F15" s="163">
        <f>+IFERROR(VLOOKUP($A15,Hoja6!$A$3:$P$1124,10,FALSE),"")</f>
        <v>0.21111111111111111</v>
      </c>
      <c r="G15" s="40">
        <f>+IFERROR(VLOOKUP($A15,Hoja6!$A$3:$P$1124,11,FALSE),"")</f>
        <v>126</v>
      </c>
      <c r="H15" s="40">
        <f>+IFERROR(VLOOKUP($A15,Hoja6!$A$3:$P$1124,12,FALSE),"")</f>
        <v>29</v>
      </c>
      <c r="I15" s="163">
        <f>+IFERROR(VLOOKUP($A15,Hoja6!$A$3:$P$1124,13,FALSE),"")</f>
        <v>0.23015873015873015</v>
      </c>
      <c r="J15" s="40">
        <f>+IFERROR(VLOOKUP($A15,Hoja6!$A$3:$P$1124,14,FALSE),"")</f>
        <v>128</v>
      </c>
      <c r="K15" s="149">
        <f>+IFERROR(VLOOKUP($A15,Hoja6!$A$3:$P$1124,15,FALSE),"")</f>
        <v>17</v>
      </c>
      <c r="L15" s="165">
        <f>+IFERROR(VLOOKUP($A15,Hoja6!$A$3:$P$1124,16,FALSE),"")</f>
        <v>0.1328125</v>
      </c>
    </row>
    <row r="16" spans="1:12" x14ac:dyDescent="0.25">
      <c r="A16" s="145">
        <v>5</v>
      </c>
      <c r="B16" s="39">
        <f>+IFERROR(VLOOKUP($A16,Hoja6!$A$3:$P$1124,3,FALSE),"")</f>
        <v>76054</v>
      </c>
      <c r="C16" s="39" t="str">
        <f>+UPPER(IFERROR(VLOOKUP($A16,Hoja6!$A$3:$P$1124,4,FALSE),""))</f>
        <v>ARGELIA</v>
      </c>
      <c r="D16" s="40">
        <f>+IFERROR(VLOOKUP($A16,Hoja6!$A$3:$P$1124,8,FALSE),"")</f>
        <v>31</v>
      </c>
      <c r="E16" s="40">
        <f>+IFERROR(VLOOKUP($A16,Hoja6!$A$3:$P$1124,9,FALSE),"")</f>
        <v>5</v>
      </c>
      <c r="F16" s="163">
        <f>+IFERROR(VLOOKUP($A16,Hoja6!$A$3:$P$1124,10,FALSE),"")</f>
        <v>0.16129032258064516</v>
      </c>
      <c r="G16" s="40">
        <f>+IFERROR(VLOOKUP($A16,Hoja6!$A$3:$P$1124,11,FALSE),"")</f>
        <v>56</v>
      </c>
      <c r="H16" s="40">
        <f>+IFERROR(VLOOKUP($A16,Hoja6!$A$3:$P$1124,12,FALSE),"")</f>
        <v>14</v>
      </c>
      <c r="I16" s="163">
        <f>+IFERROR(VLOOKUP($A16,Hoja6!$A$3:$P$1124,13,FALSE),"")</f>
        <v>0.25</v>
      </c>
      <c r="J16" s="40">
        <f>+IFERROR(VLOOKUP($A16,Hoja6!$A$3:$P$1124,14,FALSE),"")</f>
        <v>46</v>
      </c>
      <c r="K16" s="149">
        <f>+IFERROR(VLOOKUP($A16,Hoja6!$A$3:$P$1124,15,FALSE),"")</f>
        <v>9</v>
      </c>
      <c r="L16" s="165">
        <f>+IFERROR(VLOOKUP($A16,Hoja6!$A$3:$P$1124,16,FALSE),"")</f>
        <v>0.19565217391304349</v>
      </c>
    </row>
    <row r="17" spans="1:12" x14ac:dyDescent="0.25">
      <c r="A17" s="145">
        <v>6</v>
      </c>
      <c r="B17" s="39">
        <f>+IFERROR(VLOOKUP($A17,Hoja6!$A$3:$P$1124,3,FALSE),"")</f>
        <v>76100</v>
      </c>
      <c r="C17" s="39" t="str">
        <f>+UPPER(IFERROR(VLOOKUP($A17,Hoja6!$A$3:$P$1124,4,FALSE),""))</f>
        <v>BOLÍVAR</v>
      </c>
      <c r="D17" s="40">
        <f>+IFERROR(VLOOKUP($A17,Hoja6!$A$3:$P$1124,8,FALSE),"")</f>
        <v>128</v>
      </c>
      <c r="E17" s="40">
        <f>+IFERROR(VLOOKUP($A17,Hoja6!$A$3:$P$1124,9,FALSE),"")</f>
        <v>33</v>
      </c>
      <c r="F17" s="163">
        <f>+IFERROR(VLOOKUP($A17,Hoja6!$A$3:$P$1124,10,FALSE),"")</f>
        <v>0.2578125</v>
      </c>
      <c r="G17" s="40">
        <f>+IFERROR(VLOOKUP($A17,Hoja6!$A$3:$P$1124,11,FALSE),"")</f>
        <v>121</v>
      </c>
      <c r="H17" s="40">
        <f>+IFERROR(VLOOKUP($A17,Hoja6!$A$3:$P$1124,12,FALSE),"")</f>
        <v>32</v>
      </c>
      <c r="I17" s="163">
        <f>+IFERROR(VLOOKUP($A17,Hoja6!$A$3:$P$1124,13,FALSE),"")</f>
        <v>0.26446280991735538</v>
      </c>
      <c r="J17" s="40">
        <f>+IFERROR(VLOOKUP($A17,Hoja6!$A$3:$P$1124,14,FALSE),"")</f>
        <v>143</v>
      </c>
      <c r="K17" s="149">
        <f>+IFERROR(VLOOKUP($A17,Hoja6!$A$3:$P$1124,15,FALSE),"")</f>
        <v>33</v>
      </c>
      <c r="L17" s="165">
        <f>+IFERROR(VLOOKUP($A17,Hoja6!$A$3:$P$1124,16,FALSE),"")</f>
        <v>0.23076923076923078</v>
      </c>
    </row>
    <row r="18" spans="1:12" x14ac:dyDescent="0.25">
      <c r="A18" s="145">
        <v>7</v>
      </c>
      <c r="B18" s="39">
        <f>+IFERROR(VLOOKUP($A18,Hoja6!$A$3:$P$1124,3,FALSE),"")</f>
        <v>76109</v>
      </c>
      <c r="C18" s="39" t="str">
        <f>+UPPER(IFERROR(VLOOKUP($A18,Hoja6!$A$3:$P$1124,4,FALSE),""))</f>
        <v>BUENAVENTURA</v>
      </c>
      <c r="D18" s="40">
        <f>+IFERROR(VLOOKUP($A18,Hoja6!$A$3:$P$1124,8,FALSE),"")</f>
        <v>2984</v>
      </c>
      <c r="E18" s="40">
        <f>+IFERROR(VLOOKUP($A18,Hoja6!$A$3:$P$1124,9,FALSE),"")</f>
        <v>630</v>
      </c>
      <c r="F18" s="163">
        <f>+IFERROR(VLOOKUP($A18,Hoja6!$A$3:$P$1124,10,FALSE),"")</f>
        <v>0.2111260053619303</v>
      </c>
      <c r="G18" s="40">
        <f>+IFERROR(VLOOKUP($A18,Hoja6!$A$3:$P$1124,11,FALSE),"")</f>
        <v>3289</v>
      </c>
      <c r="H18" s="40">
        <f>+IFERROR(VLOOKUP($A18,Hoja6!$A$3:$P$1124,12,FALSE),"")</f>
        <v>981</v>
      </c>
      <c r="I18" s="163">
        <f>+IFERROR(VLOOKUP($A18,Hoja6!$A$3:$P$1124,13,FALSE),"")</f>
        <v>0.29826695044086349</v>
      </c>
      <c r="J18" s="40">
        <f>+IFERROR(VLOOKUP($A18,Hoja6!$A$3:$P$1124,14,FALSE),"")</f>
        <v>3294</v>
      </c>
      <c r="K18" s="149">
        <f>+IFERROR(VLOOKUP($A18,Hoja6!$A$3:$P$1124,15,FALSE),"")</f>
        <v>952</v>
      </c>
      <c r="L18" s="165">
        <f>+IFERROR(VLOOKUP($A18,Hoja6!$A$3:$P$1124,16,FALSE),"")</f>
        <v>0.28901032179720704</v>
      </c>
    </row>
    <row r="19" spans="1:12" x14ac:dyDescent="0.25">
      <c r="A19" s="145">
        <v>8</v>
      </c>
      <c r="B19" s="39">
        <f>+IFERROR(VLOOKUP($A19,Hoja6!$A$3:$P$1124,3,FALSE),"")</f>
        <v>76111</v>
      </c>
      <c r="C19" s="39" t="str">
        <f>+UPPER(IFERROR(VLOOKUP($A19,Hoja6!$A$3:$P$1124,4,FALSE),""))</f>
        <v>GUADALAJARA DE BUGA</v>
      </c>
      <c r="D19" s="40">
        <f>+IFERROR(VLOOKUP($A19,Hoja6!$A$3:$P$1124,8,FALSE),"")</f>
        <v>1165</v>
      </c>
      <c r="E19" s="40">
        <f>+IFERROR(VLOOKUP($A19,Hoja6!$A$3:$P$1124,9,FALSE),"")</f>
        <v>486</v>
      </c>
      <c r="F19" s="163">
        <f>+IFERROR(VLOOKUP($A19,Hoja6!$A$3:$P$1124,10,FALSE),"")</f>
        <v>0.41716738197424891</v>
      </c>
      <c r="G19" s="40">
        <f>+IFERROR(VLOOKUP($A19,Hoja6!$A$3:$P$1124,11,FALSE),"")</f>
        <v>1162</v>
      </c>
      <c r="H19" s="40">
        <f>+IFERROR(VLOOKUP($A19,Hoja6!$A$3:$P$1124,12,FALSE),"")</f>
        <v>634</v>
      </c>
      <c r="I19" s="163">
        <f>+IFERROR(VLOOKUP($A19,Hoja6!$A$3:$P$1124,13,FALSE),"")</f>
        <v>0.54561101549053359</v>
      </c>
      <c r="J19" s="40">
        <f>+IFERROR(VLOOKUP($A19,Hoja6!$A$3:$P$1124,14,FALSE),"")</f>
        <v>1238</v>
      </c>
      <c r="K19" s="149">
        <f>+IFERROR(VLOOKUP($A19,Hoja6!$A$3:$P$1124,15,FALSE),"")</f>
        <v>555</v>
      </c>
      <c r="L19" s="165">
        <f>+IFERROR(VLOOKUP($A19,Hoja6!$A$3:$P$1124,16,FALSE),"")</f>
        <v>0.4483037156704362</v>
      </c>
    </row>
    <row r="20" spans="1:12" x14ac:dyDescent="0.25">
      <c r="A20" s="145">
        <v>9</v>
      </c>
      <c r="B20" s="39">
        <f>+IFERROR(VLOOKUP($A20,Hoja6!$A$3:$P$1124,3,FALSE),"")</f>
        <v>76113</v>
      </c>
      <c r="C20" s="39" t="str">
        <f>+UPPER(IFERROR(VLOOKUP($A20,Hoja6!$A$3:$P$1124,4,FALSE),""))</f>
        <v>BUGALAGRANDE</v>
      </c>
      <c r="D20" s="40">
        <f>+IFERROR(VLOOKUP($A20,Hoja6!$A$3:$P$1124,8,FALSE),"")</f>
        <v>251</v>
      </c>
      <c r="E20" s="40">
        <f>+IFERROR(VLOOKUP($A20,Hoja6!$A$3:$P$1124,9,FALSE),"")</f>
        <v>90</v>
      </c>
      <c r="F20" s="163">
        <f>+IFERROR(VLOOKUP($A20,Hoja6!$A$3:$P$1124,10,FALSE),"")</f>
        <v>0.35856573705179284</v>
      </c>
      <c r="G20" s="40">
        <f>+IFERROR(VLOOKUP($A20,Hoja6!$A$3:$P$1124,11,FALSE),"")</f>
        <v>257</v>
      </c>
      <c r="H20" s="40">
        <f>+IFERROR(VLOOKUP($A20,Hoja6!$A$3:$P$1124,12,FALSE),"")</f>
        <v>132</v>
      </c>
      <c r="I20" s="163">
        <f>+IFERROR(VLOOKUP($A20,Hoja6!$A$3:$P$1124,13,FALSE),"")</f>
        <v>0.51361867704280151</v>
      </c>
      <c r="J20" s="40">
        <f>+IFERROR(VLOOKUP($A20,Hoja6!$A$3:$P$1124,14,FALSE),"")</f>
        <v>223</v>
      </c>
      <c r="K20" s="149">
        <f>+IFERROR(VLOOKUP($A20,Hoja6!$A$3:$P$1124,15,FALSE),"")</f>
        <v>85</v>
      </c>
      <c r="L20" s="165">
        <f>+IFERROR(VLOOKUP($A20,Hoja6!$A$3:$P$1124,16,FALSE),"")</f>
        <v>0.3811659192825112</v>
      </c>
    </row>
    <row r="21" spans="1:12" x14ac:dyDescent="0.25">
      <c r="A21" s="145">
        <v>10</v>
      </c>
      <c r="B21" s="39">
        <f>+IFERROR(VLOOKUP($A21,Hoja6!$A$3:$P$1124,3,FALSE),"")</f>
        <v>76122</v>
      </c>
      <c r="C21" s="39" t="str">
        <f>+UPPER(IFERROR(VLOOKUP($A21,Hoja6!$A$3:$P$1124,4,FALSE),""))</f>
        <v>CAICEDONIA</v>
      </c>
      <c r="D21" s="40">
        <f>+IFERROR(VLOOKUP($A21,Hoja6!$A$3:$P$1124,8,FALSE),"")</f>
        <v>240</v>
      </c>
      <c r="E21" s="40">
        <f>+IFERROR(VLOOKUP($A21,Hoja6!$A$3:$P$1124,9,FALSE),"")</f>
        <v>79</v>
      </c>
      <c r="F21" s="163">
        <f>+IFERROR(VLOOKUP($A21,Hoja6!$A$3:$P$1124,10,FALSE),"")</f>
        <v>0.32916666666666666</v>
      </c>
      <c r="G21" s="40">
        <f>+IFERROR(VLOOKUP($A21,Hoja6!$A$3:$P$1124,11,FALSE),"")</f>
        <v>226</v>
      </c>
      <c r="H21" s="40">
        <f>+IFERROR(VLOOKUP($A21,Hoja6!$A$3:$P$1124,12,FALSE),"")</f>
        <v>80</v>
      </c>
      <c r="I21" s="163">
        <f>+IFERROR(VLOOKUP($A21,Hoja6!$A$3:$P$1124,13,FALSE),"")</f>
        <v>0.35398230088495575</v>
      </c>
      <c r="J21" s="40">
        <f>+IFERROR(VLOOKUP($A21,Hoja6!$A$3:$P$1124,14,FALSE),"")</f>
        <v>218</v>
      </c>
      <c r="K21" s="149">
        <f>+IFERROR(VLOOKUP($A21,Hoja6!$A$3:$P$1124,15,FALSE),"")</f>
        <v>63</v>
      </c>
      <c r="L21" s="165">
        <f>+IFERROR(VLOOKUP($A21,Hoja6!$A$3:$P$1124,16,FALSE),"")</f>
        <v>0.28899082568807338</v>
      </c>
    </row>
    <row r="22" spans="1:12" x14ac:dyDescent="0.25">
      <c r="A22" s="145">
        <v>11</v>
      </c>
      <c r="B22" s="39">
        <f>+IFERROR(VLOOKUP($A22,Hoja6!$A$3:$P$1124,3,FALSE),"")</f>
        <v>76126</v>
      </c>
      <c r="C22" s="39" t="str">
        <f>+UPPER(IFERROR(VLOOKUP($A22,Hoja6!$A$3:$P$1124,4,FALSE),""))</f>
        <v>CALIMA</v>
      </c>
      <c r="D22" s="40">
        <f>+IFERROR(VLOOKUP($A22,Hoja6!$A$3:$P$1124,8,FALSE),"")</f>
        <v>169</v>
      </c>
      <c r="E22" s="40">
        <f>+IFERROR(VLOOKUP($A22,Hoja6!$A$3:$P$1124,9,FALSE),"")</f>
        <v>41</v>
      </c>
      <c r="F22" s="163">
        <f>+IFERROR(VLOOKUP($A22,Hoja6!$A$3:$P$1124,10,FALSE),"")</f>
        <v>0.24260355029585798</v>
      </c>
      <c r="G22" s="40">
        <f>+IFERROR(VLOOKUP($A22,Hoja6!$A$3:$P$1124,11,FALSE),"")</f>
        <v>161</v>
      </c>
      <c r="H22" s="40">
        <f>+IFERROR(VLOOKUP($A22,Hoja6!$A$3:$P$1124,12,FALSE),"")</f>
        <v>61</v>
      </c>
      <c r="I22" s="163">
        <f>+IFERROR(VLOOKUP($A22,Hoja6!$A$3:$P$1124,13,FALSE),"")</f>
        <v>0.37888198757763975</v>
      </c>
      <c r="J22" s="40">
        <f>+IFERROR(VLOOKUP($A22,Hoja6!$A$3:$P$1124,14,FALSE),"")</f>
        <v>205</v>
      </c>
      <c r="K22" s="149">
        <f>+IFERROR(VLOOKUP($A22,Hoja6!$A$3:$P$1124,15,FALSE),"")</f>
        <v>44</v>
      </c>
      <c r="L22" s="165">
        <f>+IFERROR(VLOOKUP($A22,Hoja6!$A$3:$P$1124,16,FALSE),"")</f>
        <v>0.21463414634146341</v>
      </c>
    </row>
    <row r="23" spans="1:12" x14ac:dyDescent="0.25">
      <c r="A23" s="145">
        <v>12</v>
      </c>
      <c r="B23" s="39">
        <f>+IFERROR(VLOOKUP($A23,Hoja6!$A$3:$P$1124,3,FALSE),"")</f>
        <v>76130</v>
      </c>
      <c r="C23" s="39" t="str">
        <f>+UPPER(IFERROR(VLOOKUP($A23,Hoja6!$A$3:$P$1124,4,FALSE),""))</f>
        <v>CANDELARIA</v>
      </c>
      <c r="D23" s="40">
        <f>+IFERROR(VLOOKUP($A23,Hoja6!$A$3:$P$1124,8,FALSE),"")</f>
        <v>733</v>
      </c>
      <c r="E23" s="40">
        <f>+IFERROR(VLOOKUP($A23,Hoja6!$A$3:$P$1124,9,FALSE),"")</f>
        <v>207</v>
      </c>
      <c r="F23" s="163">
        <f>+IFERROR(VLOOKUP($A23,Hoja6!$A$3:$P$1124,10,FALSE),"")</f>
        <v>0.28240109140518416</v>
      </c>
      <c r="G23" s="40">
        <f>+IFERROR(VLOOKUP($A23,Hoja6!$A$3:$P$1124,11,FALSE),"")</f>
        <v>779</v>
      </c>
      <c r="H23" s="40">
        <f>+IFERROR(VLOOKUP($A23,Hoja6!$A$3:$P$1124,12,FALSE),"")</f>
        <v>271</v>
      </c>
      <c r="I23" s="163">
        <f>+IFERROR(VLOOKUP($A23,Hoja6!$A$3:$P$1124,13,FALSE),"")</f>
        <v>0.34788189987163032</v>
      </c>
      <c r="J23" s="40">
        <f>+IFERROR(VLOOKUP($A23,Hoja6!$A$3:$P$1124,14,FALSE),"")</f>
        <v>779</v>
      </c>
      <c r="K23" s="149">
        <f>+IFERROR(VLOOKUP($A23,Hoja6!$A$3:$P$1124,15,FALSE),"")</f>
        <v>227</v>
      </c>
      <c r="L23" s="165">
        <f>+IFERROR(VLOOKUP($A23,Hoja6!$A$3:$P$1124,16,FALSE),"")</f>
        <v>0.29139922978177152</v>
      </c>
    </row>
    <row r="24" spans="1:12" x14ac:dyDescent="0.25">
      <c r="A24" s="145">
        <v>13</v>
      </c>
      <c r="B24" s="39">
        <f>+IFERROR(VLOOKUP($A24,Hoja6!$A$3:$P$1124,3,FALSE),"")</f>
        <v>76147</v>
      </c>
      <c r="C24" s="39" t="str">
        <f>+UPPER(IFERROR(VLOOKUP($A24,Hoja6!$A$3:$P$1124,4,FALSE),""))</f>
        <v>CARTAGO</v>
      </c>
      <c r="D24" s="40">
        <f>+IFERROR(VLOOKUP($A24,Hoja6!$A$3:$P$1124,8,FALSE),"")</f>
        <v>1164</v>
      </c>
      <c r="E24" s="40">
        <f>+IFERROR(VLOOKUP($A24,Hoja6!$A$3:$P$1124,9,FALSE),"")</f>
        <v>410</v>
      </c>
      <c r="F24" s="163">
        <f>+IFERROR(VLOOKUP($A24,Hoja6!$A$3:$P$1124,10,FALSE),"")</f>
        <v>0.35223367697594504</v>
      </c>
      <c r="G24" s="40">
        <f>+IFERROR(VLOOKUP($A24,Hoja6!$A$3:$P$1124,11,FALSE),"")</f>
        <v>1258</v>
      </c>
      <c r="H24" s="40">
        <f>+IFERROR(VLOOKUP($A24,Hoja6!$A$3:$P$1124,12,FALSE),"")</f>
        <v>616</v>
      </c>
      <c r="I24" s="163">
        <f>+IFERROR(VLOOKUP($A24,Hoja6!$A$3:$P$1124,13,FALSE),"")</f>
        <v>0.48966613672496023</v>
      </c>
      <c r="J24" s="40">
        <f>+IFERROR(VLOOKUP($A24,Hoja6!$A$3:$P$1124,14,FALSE),"")</f>
        <v>1317</v>
      </c>
      <c r="K24" s="149">
        <f>+IFERROR(VLOOKUP($A24,Hoja6!$A$3:$P$1124,15,FALSE),"")</f>
        <v>510</v>
      </c>
      <c r="L24" s="165">
        <f>+IFERROR(VLOOKUP($A24,Hoja6!$A$3:$P$1124,16,FALSE),"")</f>
        <v>0.38724373576309795</v>
      </c>
    </row>
    <row r="25" spans="1:12" x14ac:dyDescent="0.25">
      <c r="A25" s="145">
        <v>14</v>
      </c>
      <c r="B25" s="39">
        <f>+IFERROR(VLOOKUP($A25,Hoja6!$A$3:$P$1124,3,FALSE),"")</f>
        <v>76233</v>
      </c>
      <c r="C25" s="39" t="str">
        <f>+UPPER(IFERROR(VLOOKUP($A25,Hoja6!$A$3:$P$1124,4,FALSE),""))</f>
        <v>DAGUA</v>
      </c>
      <c r="D25" s="40">
        <f>+IFERROR(VLOOKUP($A25,Hoja6!$A$3:$P$1124,8,FALSE),"")</f>
        <v>357</v>
      </c>
      <c r="E25" s="40">
        <f>+IFERROR(VLOOKUP($A25,Hoja6!$A$3:$P$1124,9,FALSE),"")</f>
        <v>75</v>
      </c>
      <c r="F25" s="163">
        <f>+IFERROR(VLOOKUP($A25,Hoja6!$A$3:$P$1124,10,FALSE),"")</f>
        <v>0.21008403361344538</v>
      </c>
      <c r="G25" s="40">
        <f>+IFERROR(VLOOKUP($A25,Hoja6!$A$3:$P$1124,11,FALSE),"")</f>
        <v>323</v>
      </c>
      <c r="H25" s="40">
        <f>+IFERROR(VLOOKUP($A25,Hoja6!$A$3:$P$1124,12,FALSE),"")</f>
        <v>72</v>
      </c>
      <c r="I25" s="163">
        <f>+IFERROR(VLOOKUP($A25,Hoja6!$A$3:$P$1124,13,FALSE),"")</f>
        <v>0.22291021671826625</v>
      </c>
      <c r="J25" s="40">
        <f>+IFERROR(VLOOKUP($A25,Hoja6!$A$3:$P$1124,14,FALSE),"")</f>
        <v>397</v>
      </c>
      <c r="K25" s="149">
        <f>+IFERROR(VLOOKUP($A25,Hoja6!$A$3:$P$1124,15,FALSE),"")</f>
        <v>84</v>
      </c>
      <c r="L25" s="165">
        <f>+IFERROR(VLOOKUP($A25,Hoja6!$A$3:$P$1124,16,FALSE),"")</f>
        <v>0.21158690176322417</v>
      </c>
    </row>
    <row r="26" spans="1:12" x14ac:dyDescent="0.25">
      <c r="A26" s="145">
        <v>15</v>
      </c>
      <c r="B26" s="39">
        <f>+IFERROR(VLOOKUP($A26,Hoja6!$A$3:$P$1124,3,FALSE),"")</f>
        <v>76243</v>
      </c>
      <c r="C26" s="39" t="str">
        <f>+UPPER(IFERROR(VLOOKUP($A26,Hoja6!$A$3:$P$1124,4,FALSE),""))</f>
        <v>EL ÁGUILA</v>
      </c>
      <c r="D26" s="40">
        <f>+IFERROR(VLOOKUP($A26,Hoja6!$A$3:$P$1124,8,FALSE),"")</f>
        <v>75</v>
      </c>
      <c r="E26" s="40">
        <f>+IFERROR(VLOOKUP($A26,Hoja6!$A$3:$P$1124,9,FALSE),"")</f>
        <v>16</v>
      </c>
      <c r="F26" s="163">
        <f>+IFERROR(VLOOKUP($A26,Hoja6!$A$3:$P$1124,10,FALSE),"")</f>
        <v>0.21333333333333335</v>
      </c>
      <c r="G26" s="40">
        <f>+IFERROR(VLOOKUP($A26,Hoja6!$A$3:$P$1124,11,FALSE),"")</f>
        <v>87</v>
      </c>
      <c r="H26" s="40">
        <f>+IFERROR(VLOOKUP($A26,Hoja6!$A$3:$P$1124,12,FALSE),"")</f>
        <v>20</v>
      </c>
      <c r="I26" s="163">
        <f>+IFERROR(VLOOKUP($A26,Hoja6!$A$3:$P$1124,13,FALSE),"")</f>
        <v>0.22988505747126436</v>
      </c>
      <c r="J26" s="40">
        <f>+IFERROR(VLOOKUP($A26,Hoja6!$A$3:$P$1124,14,FALSE),"")</f>
        <v>92</v>
      </c>
      <c r="K26" s="149">
        <f>+IFERROR(VLOOKUP($A26,Hoja6!$A$3:$P$1124,15,FALSE),"")</f>
        <v>8</v>
      </c>
      <c r="L26" s="165">
        <f>+IFERROR(VLOOKUP($A26,Hoja6!$A$3:$P$1124,16,FALSE),"")</f>
        <v>8.6956521739130432E-2</v>
      </c>
    </row>
    <row r="27" spans="1:12" x14ac:dyDescent="0.25">
      <c r="A27" s="145">
        <v>16</v>
      </c>
      <c r="B27" s="39">
        <f>+IFERROR(VLOOKUP($A27,Hoja6!$A$3:$P$1124,3,FALSE),"")</f>
        <v>76246</v>
      </c>
      <c r="C27" s="39" t="str">
        <f>+UPPER(IFERROR(VLOOKUP($A27,Hoja6!$A$3:$P$1124,4,FALSE),""))</f>
        <v>EL CAIRO</v>
      </c>
      <c r="D27" s="40">
        <f>+IFERROR(VLOOKUP($A27,Hoja6!$A$3:$P$1124,8,FALSE),"")</f>
        <v>64</v>
      </c>
      <c r="E27" s="40">
        <f>+IFERROR(VLOOKUP($A27,Hoja6!$A$3:$P$1124,9,FALSE),"")</f>
        <v>10</v>
      </c>
      <c r="F27" s="163">
        <f>+IFERROR(VLOOKUP($A27,Hoja6!$A$3:$P$1124,10,FALSE),"")</f>
        <v>0.15625</v>
      </c>
      <c r="G27" s="40">
        <f>+IFERROR(VLOOKUP($A27,Hoja6!$A$3:$P$1124,11,FALSE),"")</f>
        <v>64</v>
      </c>
      <c r="H27" s="40">
        <f>+IFERROR(VLOOKUP($A27,Hoja6!$A$3:$P$1124,12,FALSE),"")</f>
        <v>7</v>
      </c>
      <c r="I27" s="163">
        <f>+IFERROR(VLOOKUP($A27,Hoja6!$A$3:$P$1124,13,FALSE),"")</f>
        <v>0.109375</v>
      </c>
      <c r="J27" s="40">
        <f>+IFERROR(VLOOKUP($A27,Hoja6!$A$3:$P$1124,14,FALSE),"")</f>
        <v>65</v>
      </c>
      <c r="K27" s="149">
        <f>+IFERROR(VLOOKUP($A27,Hoja6!$A$3:$P$1124,15,FALSE),"")</f>
        <v>11</v>
      </c>
      <c r="L27" s="165">
        <f>+IFERROR(VLOOKUP($A27,Hoja6!$A$3:$P$1124,16,FALSE),"")</f>
        <v>0.16923076923076924</v>
      </c>
    </row>
    <row r="28" spans="1:12" x14ac:dyDescent="0.25">
      <c r="A28" s="145">
        <v>17</v>
      </c>
      <c r="B28" s="39">
        <f>+IFERROR(VLOOKUP($A28,Hoja6!$A$3:$P$1124,3,FALSE),"")</f>
        <v>76248</v>
      </c>
      <c r="C28" s="39" t="str">
        <f>+UPPER(IFERROR(VLOOKUP($A28,Hoja6!$A$3:$P$1124,4,FALSE),""))</f>
        <v>EL CERRITO</v>
      </c>
      <c r="D28" s="40">
        <f>+IFERROR(VLOOKUP($A28,Hoja6!$A$3:$P$1124,8,FALSE),"")</f>
        <v>589</v>
      </c>
      <c r="E28" s="40">
        <f>+IFERROR(VLOOKUP($A28,Hoja6!$A$3:$P$1124,9,FALSE),"")</f>
        <v>164</v>
      </c>
      <c r="F28" s="163">
        <f>+IFERROR(VLOOKUP($A28,Hoja6!$A$3:$P$1124,10,FALSE),"")</f>
        <v>0.27843803056027167</v>
      </c>
      <c r="G28" s="40">
        <f>+IFERROR(VLOOKUP($A28,Hoja6!$A$3:$P$1124,11,FALSE),"")</f>
        <v>641</v>
      </c>
      <c r="H28" s="40">
        <f>+IFERROR(VLOOKUP($A28,Hoja6!$A$3:$P$1124,12,FALSE),"")</f>
        <v>245</v>
      </c>
      <c r="I28" s="163">
        <f>+IFERROR(VLOOKUP($A28,Hoja6!$A$3:$P$1124,13,FALSE),"")</f>
        <v>0.38221528861154447</v>
      </c>
      <c r="J28" s="40">
        <f>+IFERROR(VLOOKUP($A28,Hoja6!$A$3:$P$1124,14,FALSE),"")</f>
        <v>587</v>
      </c>
      <c r="K28" s="149">
        <f>+IFERROR(VLOOKUP($A28,Hoja6!$A$3:$P$1124,15,FALSE),"")</f>
        <v>168</v>
      </c>
      <c r="L28" s="165">
        <f>+IFERROR(VLOOKUP($A28,Hoja6!$A$3:$P$1124,16,FALSE),"")</f>
        <v>0.28620102214650767</v>
      </c>
    </row>
    <row r="29" spans="1:12" x14ac:dyDescent="0.25">
      <c r="A29" s="145">
        <v>18</v>
      </c>
      <c r="B29" s="39">
        <f>+IFERROR(VLOOKUP($A29,Hoja6!$A$3:$P$1124,3,FALSE),"")</f>
        <v>76250</v>
      </c>
      <c r="C29" s="39" t="str">
        <f>+UPPER(IFERROR(VLOOKUP($A29,Hoja6!$A$3:$P$1124,4,FALSE),""))</f>
        <v>EL DOVIO</v>
      </c>
      <c r="D29" s="40">
        <f>+IFERROR(VLOOKUP($A29,Hoja6!$A$3:$P$1124,8,FALSE),"")</f>
        <v>41</v>
      </c>
      <c r="E29" s="40">
        <f>+IFERROR(VLOOKUP($A29,Hoja6!$A$3:$P$1124,9,FALSE),"")</f>
        <v>8</v>
      </c>
      <c r="F29" s="163">
        <f>+IFERROR(VLOOKUP($A29,Hoja6!$A$3:$P$1124,10,FALSE),"")</f>
        <v>0.1951219512195122</v>
      </c>
      <c r="G29" s="40">
        <f>+IFERROR(VLOOKUP($A29,Hoja6!$A$3:$P$1124,11,FALSE),"")</f>
        <v>53</v>
      </c>
      <c r="H29" s="40">
        <f>+IFERROR(VLOOKUP($A29,Hoja6!$A$3:$P$1124,12,FALSE),"")</f>
        <v>22</v>
      </c>
      <c r="I29" s="163">
        <f>+IFERROR(VLOOKUP($A29,Hoja6!$A$3:$P$1124,13,FALSE),"")</f>
        <v>0.41509433962264153</v>
      </c>
      <c r="J29" s="40">
        <f>+IFERROR(VLOOKUP($A29,Hoja6!$A$3:$P$1124,14,FALSE),"")</f>
        <v>69</v>
      </c>
      <c r="K29" s="149">
        <f>+IFERROR(VLOOKUP($A29,Hoja6!$A$3:$P$1124,15,FALSE),"")</f>
        <v>26</v>
      </c>
      <c r="L29" s="165">
        <f>+IFERROR(VLOOKUP($A29,Hoja6!$A$3:$P$1124,16,FALSE),"")</f>
        <v>0.37681159420289856</v>
      </c>
    </row>
    <row r="30" spans="1:12" x14ac:dyDescent="0.25">
      <c r="A30" s="145">
        <v>19</v>
      </c>
      <c r="B30" s="39">
        <f>+IFERROR(VLOOKUP($A30,Hoja6!$A$3:$P$1124,3,FALSE),"")</f>
        <v>76275</v>
      </c>
      <c r="C30" s="39" t="str">
        <f>+UPPER(IFERROR(VLOOKUP($A30,Hoja6!$A$3:$P$1124,4,FALSE),""))</f>
        <v>FLORIDA</v>
      </c>
      <c r="D30" s="40">
        <f>+IFERROR(VLOOKUP($A30,Hoja6!$A$3:$P$1124,8,FALSE),"")</f>
        <v>620</v>
      </c>
      <c r="E30" s="40">
        <f>+IFERROR(VLOOKUP($A30,Hoja6!$A$3:$P$1124,9,FALSE),"")</f>
        <v>163</v>
      </c>
      <c r="F30" s="163">
        <f>+IFERROR(VLOOKUP($A30,Hoja6!$A$3:$P$1124,10,FALSE),"")</f>
        <v>0.26290322580645159</v>
      </c>
      <c r="G30" s="40">
        <f>+IFERROR(VLOOKUP($A30,Hoja6!$A$3:$P$1124,11,FALSE),"")</f>
        <v>644</v>
      </c>
      <c r="H30" s="40">
        <f>+IFERROR(VLOOKUP($A30,Hoja6!$A$3:$P$1124,12,FALSE),"")</f>
        <v>227</v>
      </c>
      <c r="I30" s="163">
        <f>+IFERROR(VLOOKUP($A30,Hoja6!$A$3:$P$1124,13,FALSE),"")</f>
        <v>0.35248447204968947</v>
      </c>
      <c r="J30" s="40">
        <f>+IFERROR(VLOOKUP($A30,Hoja6!$A$3:$P$1124,14,FALSE),"")</f>
        <v>618</v>
      </c>
      <c r="K30" s="149">
        <f>+IFERROR(VLOOKUP($A30,Hoja6!$A$3:$P$1124,15,FALSE),"")</f>
        <v>179</v>
      </c>
      <c r="L30" s="165">
        <f>+IFERROR(VLOOKUP($A30,Hoja6!$A$3:$P$1124,16,FALSE),"")</f>
        <v>0.28964401294498382</v>
      </c>
    </row>
    <row r="31" spans="1:12" x14ac:dyDescent="0.25">
      <c r="A31" s="145">
        <v>20</v>
      </c>
      <c r="B31" s="39">
        <f>+IFERROR(VLOOKUP($A31,Hoja6!$A$3:$P$1124,3,FALSE),"")</f>
        <v>76306</v>
      </c>
      <c r="C31" s="39" t="str">
        <f>+UPPER(IFERROR(VLOOKUP($A31,Hoja6!$A$3:$P$1124,4,FALSE),""))</f>
        <v>GINEBRA</v>
      </c>
      <c r="D31" s="40">
        <f>+IFERROR(VLOOKUP($A31,Hoja6!$A$3:$P$1124,8,FALSE),"")</f>
        <v>249</v>
      </c>
      <c r="E31" s="40">
        <f>+IFERROR(VLOOKUP($A31,Hoja6!$A$3:$P$1124,9,FALSE),"")</f>
        <v>57</v>
      </c>
      <c r="F31" s="163">
        <f>+IFERROR(VLOOKUP($A31,Hoja6!$A$3:$P$1124,10,FALSE),"")</f>
        <v>0.2289156626506024</v>
      </c>
      <c r="G31" s="40">
        <f>+IFERROR(VLOOKUP($A31,Hoja6!$A$3:$P$1124,11,FALSE),"")</f>
        <v>245</v>
      </c>
      <c r="H31" s="40">
        <f>+IFERROR(VLOOKUP($A31,Hoja6!$A$3:$P$1124,12,FALSE),"")</f>
        <v>99</v>
      </c>
      <c r="I31" s="163">
        <f>+IFERROR(VLOOKUP($A31,Hoja6!$A$3:$P$1124,13,FALSE),"")</f>
        <v>0.40408163265306124</v>
      </c>
      <c r="J31" s="40">
        <f>+IFERROR(VLOOKUP($A31,Hoja6!$A$3:$P$1124,14,FALSE),"")</f>
        <v>213</v>
      </c>
      <c r="K31" s="149">
        <f>+IFERROR(VLOOKUP($A31,Hoja6!$A$3:$P$1124,15,FALSE),"")</f>
        <v>78</v>
      </c>
      <c r="L31" s="165">
        <f>+IFERROR(VLOOKUP($A31,Hoja6!$A$3:$P$1124,16,FALSE),"")</f>
        <v>0.36619718309859156</v>
      </c>
    </row>
    <row r="32" spans="1:12" x14ac:dyDescent="0.25">
      <c r="A32" s="145">
        <v>21</v>
      </c>
      <c r="B32" s="39">
        <f>+IFERROR(VLOOKUP($A32,Hoja6!$A$3:$P$1124,3,FALSE),"")</f>
        <v>76318</v>
      </c>
      <c r="C32" s="39" t="str">
        <f>+UPPER(IFERROR(VLOOKUP($A32,Hoja6!$A$3:$P$1124,4,FALSE),""))</f>
        <v>GUACARÍ</v>
      </c>
      <c r="D32" s="40">
        <f>+IFERROR(VLOOKUP($A32,Hoja6!$A$3:$P$1124,8,FALSE),"")</f>
        <v>271</v>
      </c>
      <c r="E32" s="40">
        <f>+IFERROR(VLOOKUP($A32,Hoja6!$A$3:$P$1124,9,FALSE),"")</f>
        <v>53</v>
      </c>
      <c r="F32" s="163">
        <f>+IFERROR(VLOOKUP($A32,Hoja6!$A$3:$P$1124,10,FALSE),"")</f>
        <v>0.19557195571955718</v>
      </c>
      <c r="G32" s="40">
        <f>+IFERROR(VLOOKUP($A32,Hoja6!$A$3:$P$1124,11,FALSE),"")</f>
        <v>339</v>
      </c>
      <c r="H32" s="40">
        <f>+IFERROR(VLOOKUP($A32,Hoja6!$A$3:$P$1124,12,FALSE),"")</f>
        <v>126</v>
      </c>
      <c r="I32" s="163">
        <f>+IFERROR(VLOOKUP($A32,Hoja6!$A$3:$P$1124,13,FALSE),"")</f>
        <v>0.37168141592920356</v>
      </c>
      <c r="J32" s="40">
        <f>+IFERROR(VLOOKUP($A32,Hoja6!$A$3:$P$1124,14,FALSE),"")</f>
        <v>275</v>
      </c>
      <c r="K32" s="149">
        <f>+IFERROR(VLOOKUP($A32,Hoja6!$A$3:$P$1124,15,FALSE),"")</f>
        <v>83</v>
      </c>
      <c r="L32" s="165">
        <f>+IFERROR(VLOOKUP($A32,Hoja6!$A$3:$P$1124,16,FALSE),"")</f>
        <v>0.30181818181818182</v>
      </c>
    </row>
    <row r="33" spans="1:12" x14ac:dyDescent="0.25">
      <c r="A33" s="145">
        <v>22</v>
      </c>
      <c r="B33" s="39">
        <f>+IFERROR(VLOOKUP($A33,Hoja6!$A$3:$P$1124,3,FALSE),"")</f>
        <v>76364</v>
      </c>
      <c r="C33" s="39" t="str">
        <f>+UPPER(IFERROR(VLOOKUP($A33,Hoja6!$A$3:$P$1124,4,FALSE),""))</f>
        <v>JAMUNDÍ</v>
      </c>
      <c r="D33" s="40">
        <f>+IFERROR(VLOOKUP($A33,Hoja6!$A$3:$P$1124,8,FALSE),"")</f>
        <v>1101</v>
      </c>
      <c r="E33" s="40">
        <f>+IFERROR(VLOOKUP($A33,Hoja6!$A$3:$P$1124,9,FALSE),"")</f>
        <v>307</v>
      </c>
      <c r="F33" s="163">
        <f>+IFERROR(VLOOKUP($A33,Hoja6!$A$3:$P$1124,10,FALSE),"")</f>
        <v>0.27883742052679383</v>
      </c>
      <c r="G33" s="40">
        <f>+IFERROR(VLOOKUP($A33,Hoja6!$A$3:$P$1124,11,FALSE),"")</f>
        <v>1147</v>
      </c>
      <c r="H33" s="40">
        <f>+IFERROR(VLOOKUP($A33,Hoja6!$A$3:$P$1124,12,FALSE),"")</f>
        <v>380</v>
      </c>
      <c r="I33" s="163">
        <f>+IFERROR(VLOOKUP($A33,Hoja6!$A$3:$P$1124,13,FALSE),"")</f>
        <v>0.33129904097646035</v>
      </c>
      <c r="J33" s="40">
        <f>+IFERROR(VLOOKUP($A33,Hoja6!$A$3:$P$1124,14,FALSE),"")</f>
        <v>1205</v>
      </c>
      <c r="K33" s="149">
        <f>+IFERROR(VLOOKUP($A33,Hoja6!$A$3:$P$1124,15,FALSE),"")</f>
        <v>311</v>
      </c>
      <c r="L33" s="165">
        <f>+IFERROR(VLOOKUP($A33,Hoja6!$A$3:$P$1124,16,FALSE),"")</f>
        <v>0.25809128630705397</v>
      </c>
    </row>
    <row r="34" spans="1:12" x14ac:dyDescent="0.25">
      <c r="A34" s="145">
        <v>23</v>
      </c>
      <c r="B34" s="39">
        <f>+IFERROR(VLOOKUP($A34,Hoja6!$A$3:$P$1124,3,FALSE),"")</f>
        <v>76377</v>
      </c>
      <c r="C34" s="39" t="str">
        <f>+UPPER(IFERROR(VLOOKUP($A34,Hoja6!$A$3:$P$1124,4,FALSE),""))</f>
        <v>LA CUMBRE</v>
      </c>
      <c r="D34" s="40">
        <f>+IFERROR(VLOOKUP($A34,Hoja6!$A$3:$P$1124,8,FALSE),"")</f>
        <v>139</v>
      </c>
      <c r="E34" s="40">
        <f>+IFERROR(VLOOKUP($A34,Hoja6!$A$3:$P$1124,9,FALSE),"")</f>
        <v>17</v>
      </c>
      <c r="F34" s="163">
        <f>+IFERROR(VLOOKUP($A34,Hoja6!$A$3:$P$1124,10,FALSE),"")</f>
        <v>0.1223021582733813</v>
      </c>
      <c r="G34" s="40">
        <f>+IFERROR(VLOOKUP($A34,Hoja6!$A$3:$P$1124,11,FALSE),"")</f>
        <v>132</v>
      </c>
      <c r="H34" s="40">
        <f>+IFERROR(VLOOKUP($A34,Hoja6!$A$3:$P$1124,12,FALSE),"")</f>
        <v>44</v>
      </c>
      <c r="I34" s="163">
        <f>+IFERROR(VLOOKUP($A34,Hoja6!$A$3:$P$1124,13,FALSE),"")</f>
        <v>0.33333333333333331</v>
      </c>
      <c r="J34" s="40">
        <f>+IFERROR(VLOOKUP($A34,Hoja6!$A$3:$P$1124,14,FALSE),"")</f>
        <v>123</v>
      </c>
      <c r="K34" s="149">
        <f>+IFERROR(VLOOKUP($A34,Hoja6!$A$3:$P$1124,15,FALSE),"")</f>
        <v>14</v>
      </c>
      <c r="L34" s="165">
        <f>+IFERROR(VLOOKUP($A34,Hoja6!$A$3:$P$1124,16,FALSE),"")</f>
        <v>0.11382113821138211</v>
      </c>
    </row>
    <row r="35" spans="1:12" x14ac:dyDescent="0.25">
      <c r="A35" s="145">
        <v>24</v>
      </c>
      <c r="B35" s="39">
        <f>+IFERROR(VLOOKUP($A35,Hoja6!$A$3:$P$1124,3,FALSE),"")</f>
        <v>76400</v>
      </c>
      <c r="C35" s="39" t="str">
        <f>+UPPER(IFERROR(VLOOKUP($A35,Hoja6!$A$3:$P$1124,4,FALSE),""))</f>
        <v>LA UNIÓN</v>
      </c>
      <c r="D35" s="40">
        <f>+IFERROR(VLOOKUP($A35,Hoja6!$A$3:$P$1124,8,FALSE),"")</f>
        <v>321</v>
      </c>
      <c r="E35" s="40">
        <f>+IFERROR(VLOOKUP($A35,Hoja6!$A$3:$P$1124,9,FALSE),"")</f>
        <v>82</v>
      </c>
      <c r="F35" s="163">
        <f>+IFERROR(VLOOKUP($A35,Hoja6!$A$3:$P$1124,10,FALSE),"")</f>
        <v>0.2554517133956386</v>
      </c>
      <c r="G35" s="40">
        <f>+IFERROR(VLOOKUP($A35,Hoja6!$A$3:$P$1124,11,FALSE),"")</f>
        <v>296</v>
      </c>
      <c r="H35" s="40">
        <f>+IFERROR(VLOOKUP($A35,Hoja6!$A$3:$P$1124,12,FALSE),"")</f>
        <v>109</v>
      </c>
      <c r="I35" s="163">
        <f>+IFERROR(VLOOKUP($A35,Hoja6!$A$3:$P$1124,13,FALSE),"")</f>
        <v>0.36824324324324326</v>
      </c>
      <c r="J35" s="40">
        <f>+IFERROR(VLOOKUP($A35,Hoja6!$A$3:$P$1124,14,FALSE),"")</f>
        <v>342</v>
      </c>
      <c r="K35" s="149">
        <f>+IFERROR(VLOOKUP($A35,Hoja6!$A$3:$P$1124,15,FALSE),"")</f>
        <v>96</v>
      </c>
      <c r="L35" s="165">
        <f>+IFERROR(VLOOKUP($A35,Hoja6!$A$3:$P$1124,16,FALSE),"")</f>
        <v>0.2807017543859649</v>
      </c>
    </row>
    <row r="36" spans="1:12" x14ac:dyDescent="0.25">
      <c r="A36" s="145">
        <v>25</v>
      </c>
      <c r="B36" s="39">
        <f>+IFERROR(VLOOKUP($A36,Hoja6!$A$3:$P$1124,3,FALSE),"")</f>
        <v>76403</v>
      </c>
      <c r="C36" s="39" t="str">
        <f>+UPPER(IFERROR(VLOOKUP($A36,Hoja6!$A$3:$P$1124,4,FALSE),""))</f>
        <v>LA VICTORIA</v>
      </c>
      <c r="D36" s="40">
        <f>+IFERROR(VLOOKUP($A36,Hoja6!$A$3:$P$1124,8,FALSE),"")</f>
        <v>137</v>
      </c>
      <c r="E36" s="40">
        <f>+IFERROR(VLOOKUP($A36,Hoja6!$A$3:$P$1124,9,FALSE),"")</f>
        <v>32</v>
      </c>
      <c r="F36" s="163">
        <f>+IFERROR(VLOOKUP($A36,Hoja6!$A$3:$P$1124,10,FALSE),"")</f>
        <v>0.23357664233576642</v>
      </c>
      <c r="G36" s="40">
        <f>+IFERROR(VLOOKUP($A36,Hoja6!$A$3:$P$1124,11,FALSE),"")</f>
        <v>144</v>
      </c>
      <c r="H36" s="40">
        <f>+IFERROR(VLOOKUP($A36,Hoja6!$A$3:$P$1124,12,FALSE),"")</f>
        <v>47</v>
      </c>
      <c r="I36" s="163">
        <f>+IFERROR(VLOOKUP($A36,Hoja6!$A$3:$P$1124,13,FALSE),"")</f>
        <v>0.3263888888888889</v>
      </c>
      <c r="J36" s="40">
        <f>+IFERROR(VLOOKUP($A36,Hoja6!$A$3:$P$1124,14,FALSE),"")</f>
        <v>152</v>
      </c>
      <c r="K36" s="149">
        <f>+IFERROR(VLOOKUP($A36,Hoja6!$A$3:$P$1124,15,FALSE),"")</f>
        <v>42</v>
      </c>
      <c r="L36" s="165">
        <f>+IFERROR(VLOOKUP($A36,Hoja6!$A$3:$P$1124,16,FALSE),"")</f>
        <v>0.27631578947368424</v>
      </c>
    </row>
    <row r="37" spans="1:12" x14ac:dyDescent="0.25">
      <c r="A37" s="145">
        <v>26</v>
      </c>
      <c r="B37" s="39">
        <f>+IFERROR(VLOOKUP($A37,Hoja6!$A$3:$P$1124,3,FALSE),"")</f>
        <v>76497</v>
      </c>
      <c r="C37" s="39" t="str">
        <f>+UPPER(IFERROR(VLOOKUP($A37,Hoja6!$A$3:$P$1124,4,FALSE),""))</f>
        <v>OBANDO</v>
      </c>
      <c r="D37" s="40">
        <f>+IFERROR(VLOOKUP($A37,Hoja6!$A$3:$P$1124,8,FALSE),"")</f>
        <v>97</v>
      </c>
      <c r="E37" s="40">
        <f>+IFERROR(VLOOKUP($A37,Hoja6!$A$3:$P$1124,9,FALSE),"")</f>
        <v>17</v>
      </c>
      <c r="F37" s="163">
        <f>+IFERROR(VLOOKUP($A37,Hoja6!$A$3:$P$1124,10,FALSE),"")</f>
        <v>0.17525773195876287</v>
      </c>
      <c r="G37" s="40">
        <f>+IFERROR(VLOOKUP($A37,Hoja6!$A$3:$P$1124,11,FALSE),"")</f>
        <v>105</v>
      </c>
      <c r="H37" s="40">
        <f>+IFERROR(VLOOKUP($A37,Hoja6!$A$3:$P$1124,12,FALSE),"")</f>
        <v>25</v>
      </c>
      <c r="I37" s="163">
        <f>+IFERROR(VLOOKUP($A37,Hoja6!$A$3:$P$1124,13,FALSE),"")</f>
        <v>0.23809523809523808</v>
      </c>
      <c r="J37" s="40">
        <f>+IFERROR(VLOOKUP($A37,Hoja6!$A$3:$P$1124,14,FALSE),"")</f>
        <v>104</v>
      </c>
      <c r="K37" s="149">
        <f>+IFERROR(VLOOKUP($A37,Hoja6!$A$3:$P$1124,15,FALSE),"")</f>
        <v>22</v>
      </c>
      <c r="L37" s="165">
        <f>+IFERROR(VLOOKUP($A37,Hoja6!$A$3:$P$1124,16,FALSE),"")</f>
        <v>0.21153846153846154</v>
      </c>
    </row>
    <row r="38" spans="1:12" x14ac:dyDescent="0.25">
      <c r="A38" s="145">
        <v>27</v>
      </c>
      <c r="B38" s="39">
        <f>+IFERROR(VLOOKUP($A38,Hoja6!$A$3:$P$1124,3,FALSE),"")</f>
        <v>76520</v>
      </c>
      <c r="C38" s="39" t="str">
        <f>+UPPER(IFERROR(VLOOKUP($A38,Hoja6!$A$3:$P$1124,4,FALSE),""))</f>
        <v>PALMIRA</v>
      </c>
      <c r="D38" s="40">
        <f>+IFERROR(VLOOKUP($A38,Hoja6!$A$3:$P$1124,8,FALSE),"")</f>
        <v>2782</v>
      </c>
      <c r="E38" s="40">
        <f>+IFERROR(VLOOKUP($A38,Hoja6!$A$3:$P$1124,9,FALSE),"")</f>
        <v>955</v>
      </c>
      <c r="F38" s="163">
        <f>+IFERROR(VLOOKUP($A38,Hoja6!$A$3:$P$1124,10,FALSE),"")</f>
        <v>0.34327821710999279</v>
      </c>
      <c r="G38" s="40">
        <f>+IFERROR(VLOOKUP($A38,Hoja6!$A$3:$P$1124,11,FALSE),"")</f>
        <v>3000</v>
      </c>
      <c r="H38" s="40">
        <f>+IFERROR(VLOOKUP($A38,Hoja6!$A$3:$P$1124,12,FALSE),"")</f>
        <v>1290</v>
      </c>
      <c r="I38" s="163">
        <f>+IFERROR(VLOOKUP($A38,Hoja6!$A$3:$P$1124,13,FALSE),"")</f>
        <v>0.43</v>
      </c>
      <c r="J38" s="40">
        <f>+IFERROR(VLOOKUP($A38,Hoja6!$A$3:$P$1124,14,FALSE),"")</f>
        <v>2728</v>
      </c>
      <c r="K38" s="149">
        <f>+IFERROR(VLOOKUP($A38,Hoja6!$A$3:$P$1124,15,FALSE),"")</f>
        <v>1150</v>
      </c>
      <c r="L38" s="165">
        <f>+IFERROR(VLOOKUP($A38,Hoja6!$A$3:$P$1124,16,FALSE),"")</f>
        <v>0.4215542521994135</v>
      </c>
    </row>
    <row r="39" spans="1:12" x14ac:dyDescent="0.25">
      <c r="A39" s="145">
        <v>28</v>
      </c>
      <c r="B39" s="39">
        <f>+IFERROR(VLOOKUP($A39,Hoja6!$A$3:$P$1124,3,FALSE),"")</f>
        <v>76563</v>
      </c>
      <c r="C39" s="39" t="str">
        <f>+UPPER(IFERROR(VLOOKUP($A39,Hoja6!$A$3:$P$1124,4,FALSE),""))</f>
        <v>PRADERA</v>
      </c>
      <c r="D39" s="40">
        <f>+IFERROR(VLOOKUP($A39,Hoja6!$A$3:$P$1124,8,FALSE),"")</f>
        <v>503</v>
      </c>
      <c r="E39" s="40">
        <f>+IFERROR(VLOOKUP($A39,Hoja6!$A$3:$P$1124,9,FALSE),"")</f>
        <v>99</v>
      </c>
      <c r="F39" s="163">
        <f>+IFERROR(VLOOKUP($A39,Hoja6!$A$3:$P$1124,10,FALSE),"")</f>
        <v>0.19681908548707752</v>
      </c>
      <c r="G39" s="40">
        <f>+IFERROR(VLOOKUP($A39,Hoja6!$A$3:$P$1124,11,FALSE),"")</f>
        <v>537</v>
      </c>
      <c r="H39" s="40">
        <f>+IFERROR(VLOOKUP($A39,Hoja6!$A$3:$P$1124,12,FALSE),"")</f>
        <v>145</v>
      </c>
      <c r="I39" s="163">
        <f>+IFERROR(VLOOKUP($A39,Hoja6!$A$3:$P$1124,13,FALSE),"")</f>
        <v>0.27001862197392923</v>
      </c>
      <c r="J39" s="40">
        <f>+IFERROR(VLOOKUP($A39,Hoja6!$A$3:$P$1124,14,FALSE),"")</f>
        <v>445</v>
      </c>
      <c r="K39" s="149">
        <f>+IFERROR(VLOOKUP($A39,Hoja6!$A$3:$P$1124,15,FALSE),"")</f>
        <v>112</v>
      </c>
      <c r="L39" s="165">
        <f>+IFERROR(VLOOKUP($A39,Hoja6!$A$3:$P$1124,16,FALSE),"")</f>
        <v>0.25168539325842698</v>
      </c>
    </row>
    <row r="40" spans="1:12" x14ac:dyDescent="0.25">
      <c r="A40" s="145">
        <v>29</v>
      </c>
      <c r="B40" s="39">
        <f>+IFERROR(VLOOKUP($A40,Hoja6!$A$3:$P$1124,3,FALSE),"")</f>
        <v>76606</v>
      </c>
      <c r="C40" s="39" t="str">
        <f>+UPPER(IFERROR(VLOOKUP($A40,Hoja6!$A$3:$P$1124,4,FALSE),""))</f>
        <v>RESTREPO</v>
      </c>
      <c r="D40" s="40">
        <f>+IFERROR(VLOOKUP($A40,Hoja6!$A$3:$P$1124,8,FALSE),"")</f>
        <v>209</v>
      </c>
      <c r="E40" s="40">
        <f>+IFERROR(VLOOKUP($A40,Hoja6!$A$3:$P$1124,9,FALSE),"")</f>
        <v>40</v>
      </c>
      <c r="F40" s="163">
        <f>+IFERROR(VLOOKUP($A40,Hoja6!$A$3:$P$1124,10,FALSE),"")</f>
        <v>0.19138755980861244</v>
      </c>
      <c r="G40" s="40">
        <f>+IFERROR(VLOOKUP($A40,Hoja6!$A$3:$P$1124,11,FALSE),"")</f>
        <v>179</v>
      </c>
      <c r="H40" s="40">
        <f>+IFERROR(VLOOKUP($A40,Hoja6!$A$3:$P$1124,12,FALSE),"")</f>
        <v>32</v>
      </c>
      <c r="I40" s="163">
        <f>+IFERROR(VLOOKUP($A40,Hoja6!$A$3:$P$1124,13,FALSE),"")</f>
        <v>0.1787709497206704</v>
      </c>
      <c r="J40" s="40">
        <f>+IFERROR(VLOOKUP($A40,Hoja6!$A$3:$P$1124,14,FALSE),"")</f>
        <v>185</v>
      </c>
      <c r="K40" s="149">
        <f>+IFERROR(VLOOKUP($A40,Hoja6!$A$3:$P$1124,15,FALSE),"")</f>
        <v>44</v>
      </c>
      <c r="L40" s="165">
        <f>+IFERROR(VLOOKUP($A40,Hoja6!$A$3:$P$1124,16,FALSE),"")</f>
        <v>0.23783783783783785</v>
      </c>
    </row>
    <row r="41" spans="1:12" x14ac:dyDescent="0.25">
      <c r="A41" s="145">
        <v>30</v>
      </c>
      <c r="B41" s="39">
        <f>+IFERROR(VLOOKUP($A41,Hoja6!$A$3:$P$1124,3,FALSE),"")</f>
        <v>76616</v>
      </c>
      <c r="C41" s="39" t="str">
        <f>+UPPER(IFERROR(VLOOKUP($A41,Hoja6!$A$3:$P$1124,4,FALSE),""))</f>
        <v>RIOFRÍO</v>
      </c>
      <c r="D41" s="40">
        <f>+IFERROR(VLOOKUP($A41,Hoja6!$A$3:$P$1124,8,FALSE),"")</f>
        <v>130</v>
      </c>
      <c r="E41" s="40">
        <f>+IFERROR(VLOOKUP($A41,Hoja6!$A$3:$P$1124,9,FALSE),"")</f>
        <v>39</v>
      </c>
      <c r="F41" s="163">
        <f>+IFERROR(VLOOKUP($A41,Hoja6!$A$3:$P$1124,10,FALSE),"")</f>
        <v>0.3</v>
      </c>
      <c r="G41" s="40">
        <f>+IFERROR(VLOOKUP($A41,Hoja6!$A$3:$P$1124,11,FALSE),"")</f>
        <v>112</v>
      </c>
      <c r="H41" s="40">
        <f>+IFERROR(VLOOKUP($A41,Hoja6!$A$3:$P$1124,12,FALSE),"")</f>
        <v>41</v>
      </c>
      <c r="I41" s="163">
        <f>+IFERROR(VLOOKUP($A41,Hoja6!$A$3:$P$1124,13,FALSE),"")</f>
        <v>0.36607142857142855</v>
      </c>
      <c r="J41" s="40">
        <f>+IFERROR(VLOOKUP($A41,Hoja6!$A$3:$P$1124,14,FALSE),"")</f>
        <v>129</v>
      </c>
      <c r="K41" s="149">
        <f>+IFERROR(VLOOKUP($A41,Hoja6!$A$3:$P$1124,15,FALSE),"")</f>
        <v>41</v>
      </c>
      <c r="L41" s="165">
        <f>+IFERROR(VLOOKUP($A41,Hoja6!$A$3:$P$1124,16,FALSE),"")</f>
        <v>0.31782945736434109</v>
      </c>
    </row>
    <row r="42" spans="1:12" x14ac:dyDescent="0.25">
      <c r="A42" s="145">
        <v>31</v>
      </c>
      <c r="B42" s="39">
        <f>+IFERROR(VLOOKUP($A42,Hoja6!$A$3:$P$1124,3,FALSE),"")</f>
        <v>76622</v>
      </c>
      <c r="C42" s="39" t="str">
        <f>+UPPER(IFERROR(VLOOKUP($A42,Hoja6!$A$3:$P$1124,4,FALSE),""))</f>
        <v>ROLDANILLO</v>
      </c>
      <c r="D42" s="40">
        <f>+IFERROR(VLOOKUP($A42,Hoja6!$A$3:$P$1124,8,FALSE),"")</f>
        <v>415</v>
      </c>
      <c r="E42" s="40">
        <f>+IFERROR(VLOOKUP($A42,Hoja6!$A$3:$P$1124,9,FALSE),"")</f>
        <v>166</v>
      </c>
      <c r="F42" s="163">
        <f>+IFERROR(VLOOKUP($A42,Hoja6!$A$3:$P$1124,10,FALSE),"")</f>
        <v>0.4</v>
      </c>
      <c r="G42" s="40">
        <f>+IFERROR(VLOOKUP($A42,Hoja6!$A$3:$P$1124,11,FALSE),"")</f>
        <v>442</v>
      </c>
      <c r="H42" s="40">
        <f>+IFERROR(VLOOKUP($A42,Hoja6!$A$3:$P$1124,12,FALSE),"")</f>
        <v>211</v>
      </c>
      <c r="I42" s="163">
        <f>+IFERROR(VLOOKUP($A42,Hoja6!$A$3:$P$1124,13,FALSE),"")</f>
        <v>0.47737556561085975</v>
      </c>
      <c r="J42" s="40">
        <f>+IFERROR(VLOOKUP($A42,Hoja6!$A$3:$P$1124,14,FALSE),"")</f>
        <v>437</v>
      </c>
      <c r="K42" s="149">
        <f>+IFERROR(VLOOKUP($A42,Hoja6!$A$3:$P$1124,15,FALSE),"")</f>
        <v>188</v>
      </c>
      <c r="L42" s="165">
        <f>+IFERROR(VLOOKUP($A42,Hoja6!$A$3:$P$1124,16,FALSE),"")</f>
        <v>0.43020594965675057</v>
      </c>
    </row>
    <row r="43" spans="1:12" x14ac:dyDescent="0.25">
      <c r="A43" s="145">
        <v>32</v>
      </c>
      <c r="B43" s="39">
        <f>+IFERROR(VLOOKUP($A43,Hoja6!$A$3:$P$1124,3,FALSE),"")</f>
        <v>76670</v>
      </c>
      <c r="C43" s="39" t="str">
        <f>+UPPER(IFERROR(VLOOKUP($A43,Hoja6!$A$3:$P$1124,4,FALSE),""))</f>
        <v>SAN PEDRO</v>
      </c>
      <c r="D43" s="40">
        <f>+IFERROR(VLOOKUP($A43,Hoja6!$A$3:$P$1124,8,FALSE),"")</f>
        <v>107</v>
      </c>
      <c r="E43" s="40">
        <f>+IFERROR(VLOOKUP($A43,Hoja6!$A$3:$P$1124,9,FALSE),"")</f>
        <v>18</v>
      </c>
      <c r="F43" s="163">
        <f>+IFERROR(VLOOKUP($A43,Hoja6!$A$3:$P$1124,10,FALSE),"")</f>
        <v>0.16822429906542055</v>
      </c>
      <c r="G43" s="40">
        <f>+IFERROR(VLOOKUP($A43,Hoja6!$A$3:$P$1124,11,FALSE),"")</f>
        <v>109</v>
      </c>
      <c r="H43" s="40">
        <f>+IFERROR(VLOOKUP($A43,Hoja6!$A$3:$P$1124,12,FALSE),"")</f>
        <v>46</v>
      </c>
      <c r="I43" s="163">
        <f>+IFERROR(VLOOKUP($A43,Hoja6!$A$3:$P$1124,13,FALSE),"")</f>
        <v>0.42201834862385323</v>
      </c>
      <c r="J43" s="40">
        <f>+IFERROR(VLOOKUP($A43,Hoja6!$A$3:$P$1124,14,FALSE),"")</f>
        <v>121</v>
      </c>
      <c r="K43" s="149">
        <f>+IFERROR(VLOOKUP($A43,Hoja6!$A$3:$P$1124,15,FALSE),"")</f>
        <v>48</v>
      </c>
      <c r="L43" s="165">
        <f>+IFERROR(VLOOKUP($A43,Hoja6!$A$3:$P$1124,16,FALSE),"")</f>
        <v>0.39669421487603307</v>
      </c>
    </row>
    <row r="44" spans="1:12" x14ac:dyDescent="0.25">
      <c r="A44" s="145">
        <v>33</v>
      </c>
      <c r="B44" s="39">
        <f>+IFERROR(VLOOKUP($A44,Hoja6!$A$3:$P$1124,3,FALSE),"")</f>
        <v>76736</v>
      </c>
      <c r="C44" s="39" t="str">
        <f>+UPPER(IFERROR(VLOOKUP($A44,Hoja6!$A$3:$P$1124,4,FALSE),""))</f>
        <v>SEVILLA</v>
      </c>
      <c r="D44" s="40">
        <f>+IFERROR(VLOOKUP($A44,Hoja6!$A$3:$P$1124,8,FALSE),"")</f>
        <v>355</v>
      </c>
      <c r="E44" s="40">
        <f>+IFERROR(VLOOKUP($A44,Hoja6!$A$3:$P$1124,9,FALSE),"")</f>
        <v>80</v>
      </c>
      <c r="F44" s="163">
        <f>+IFERROR(VLOOKUP($A44,Hoja6!$A$3:$P$1124,10,FALSE),"")</f>
        <v>0.22535211267605634</v>
      </c>
      <c r="G44" s="40">
        <f>+IFERROR(VLOOKUP($A44,Hoja6!$A$3:$P$1124,11,FALSE),"")</f>
        <v>366</v>
      </c>
      <c r="H44" s="40">
        <f>+IFERROR(VLOOKUP($A44,Hoja6!$A$3:$P$1124,12,FALSE),"")</f>
        <v>116</v>
      </c>
      <c r="I44" s="163">
        <f>+IFERROR(VLOOKUP($A44,Hoja6!$A$3:$P$1124,13,FALSE),"")</f>
        <v>0.31693989071038253</v>
      </c>
      <c r="J44" s="40">
        <f>+IFERROR(VLOOKUP($A44,Hoja6!$A$3:$P$1124,14,FALSE),"")</f>
        <v>291</v>
      </c>
      <c r="K44" s="149">
        <f>+IFERROR(VLOOKUP($A44,Hoja6!$A$3:$P$1124,15,FALSE),"")</f>
        <v>69</v>
      </c>
      <c r="L44" s="165">
        <f>+IFERROR(VLOOKUP($A44,Hoja6!$A$3:$P$1124,16,FALSE),"")</f>
        <v>0.23711340206185566</v>
      </c>
    </row>
    <row r="45" spans="1:12" x14ac:dyDescent="0.25">
      <c r="A45" s="145">
        <v>34</v>
      </c>
      <c r="B45" s="39">
        <f>+IFERROR(VLOOKUP($A45,Hoja6!$A$3:$P$1124,3,FALSE),"")</f>
        <v>76823</v>
      </c>
      <c r="C45" s="39" t="str">
        <f>+UPPER(IFERROR(VLOOKUP($A45,Hoja6!$A$3:$P$1124,4,FALSE),""))</f>
        <v>TORO</v>
      </c>
      <c r="D45" s="40">
        <f>+IFERROR(VLOOKUP($A45,Hoja6!$A$3:$P$1124,8,FALSE),"")</f>
        <v>142</v>
      </c>
      <c r="E45" s="40">
        <f>+IFERROR(VLOOKUP($A45,Hoja6!$A$3:$P$1124,9,FALSE),"")</f>
        <v>31</v>
      </c>
      <c r="F45" s="163">
        <f>+IFERROR(VLOOKUP($A45,Hoja6!$A$3:$P$1124,10,FALSE),"")</f>
        <v>0.21830985915492956</v>
      </c>
      <c r="G45" s="40">
        <f>+IFERROR(VLOOKUP($A45,Hoja6!$A$3:$P$1124,11,FALSE),"")</f>
        <v>138</v>
      </c>
      <c r="H45" s="40">
        <f>+IFERROR(VLOOKUP($A45,Hoja6!$A$3:$P$1124,12,FALSE),"")</f>
        <v>41</v>
      </c>
      <c r="I45" s="163">
        <f>+IFERROR(VLOOKUP($A45,Hoja6!$A$3:$P$1124,13,FALSE),"")</f>
        <v>0.29710144927536231</v>
      </c>
      <c r="J45" s="40">
        <f>+IFERROR(VLOOKUP($A45,Hoja6!$A$3:$P$1124,14,FALSE),"")</f>
        <v>143</v>
      </c>
      <c r="K45" s="149">
        <f>+IFERROR(VLOOKUP($A45,Hoja6!$A$3:$P$1124,15,FALSE),"")</f>
        <v>26</v>
      </c>
      <c r="L45" s="165">
        <f>+IFERROR(VLOOKUP($A45,Hoja6!$A$3:$P$1124,16,FALSE),"")</f>
        <v>0.18181818181818182</v>
      </c>
    </row>
    <row r="46" spans="1:12" x14ac:dyDescent="0.25">
      <c r="A46" s="145">
        <v>35</v>
      </c>
      <c r="B46" s="39">
        <f>+IFERROR(VLOOKUP($A46,Hoja6!$A$3:$P$1124,3,FALSE),"")</f>
        <v>76828</v>
      </c>
      <c r="C46" s="39" t="str">
        <f>+UPPER(IFERROR(VLOOKUP($A46,Hoja6!$A$3:$P$1124,4,FALSE),""))</f>
        <v>TRUJILLO</v>
      </c>
      <c r="D46" s="40">
        <f>+IFERROR(VLOOKUP($A46,Hoja6!$A$3:$P$1124,8,FALSE),"")</f>
        <v>164</v>
      </c>
      <c r="E46" s="40">
        <f>+IFERROR(VLOOKUP($A46,Hoja6!$A$3:$P$1124,9,FALSE),"")</f>
        <v>30</v>
      </c>
      <c r="F46" s="163">
        <f>+IFERROR(VLOOKUP($A46,Hoja6!$A$3:$P$1124,10,FALSE),"")</f>
        <v>0.18292682926829268</v>
      </c>
      <c r="G46" s="40">
        <f>+IFERROR(VLOOKUP($A46,Hoja6!$A$3:$P$1124,11,FALSE),"")</f>
        <v>152</v>
      </c>
      <c r="H46" s="40">
        <f>+IFERROR(VLOOKUP($A46,Hoja6!$A$3:$P$1124,12,FALSE),"")</f>
        <v>32</v>
      </c>
      <c r="I46" s="163">
        <f>+IFERROR(VLOOKUP($A46,Hoja6!$A$3:$P$1124,13,FALSE),"")</f>
        <v>0.21052631578947367</v>
      </c>
      <c r="J46" s="40">
        <f>+IFERROR(VLOOKUP($A46,Hoja6!$A$3:$P$1124,14,FALSE),"")</f>
        <v>174</v>
      </c>
      <c r="K46" s="149">
        <f>+IFERROR(VLOOKUP($A46,Hoja6!$A$3:$P$1124,15,FALSE),"")</f>
        <v>34</v>
      </c>
      <c r="L46" s="165">
        <f>+IFERROR(VLOOKUP($A46,Hoja6!$A$3:$P$1124,16,FALSE),"")</f>
        <v>0.19540229885057472</v>
      </c>
    </row>
    <row r="47" spans="1:12" x14ac:dyDescent="0.25">
      <c r="A47" s="145">
        <v>36</v>
      </c>
      <c r="B47" s="39">
        <f>+IFERROR(VLOOKUP($A47,Hoja6!$A$3:$P$1124,3,FALSE),"")</f>
        <v>76834</v>
      </c>
      <c r="C47" s="39" t="str">
        <f>+UPPER(IFERROR(VLOOKUP($A47,Hoja6!$A$3:$P$1124,4,FALSE),""))</f>
        <v>TULUÁ</v>
      </c>
      <c r="D47" s="40">
        <f>+IFERROR(VLOOKUP($A47,Hoja6!$A$3:$P$1124,8,FALSE),"")</f>
        <v>2362</v>
      </c>
      <c r="E47" s="40">
        <f>+IFERROR(VLOOKUP($A47,Hoja6!$A$3:$P$1124,9,FALSE),"")</f>
        <v>873</v>
      </c>
      <c r="F47" s="163">
        <f>+IFERROR(VLOOKUP($A47,Hoja6!$A$3:$P$1124,10,FALSE),"")</f>
        <v>0.36960203217612192</v>
      </c>
      <c r="G47" s="40">
        <f>+IFERROR(VLOOKUP($A47,Hoja6!$A$3:$P$1124,11,FALSE),"")</f>
        <v>2340</v>
      </c>
      <c r="H47" s="40">
        <f>+IFERROR(VLOOKUP($A47,Hoja6!$A$3:$P$1124,12,FALSE),"")</f>
        <v>1086</v>
      </c>
      <c r="I47" s="163">
        <f>+IFERROR(VLOOKUP($A47,Hoja6!$A$3:$P$1124,13,FALSE),"")</f>
        <v>0.46410256410256412</v>
      </c>
      <c r="J47" s="40">
        <f>+IFERROR(VLOOKUP($A47,Hoja6!$A$3:$P$1124,14,FALSE),"")</f>
        <v>2370</v>
      </c>
      <c r="K47" s="149">
        <f>+IFERROR(VLOOKUP($A47,Hoja6!$A$3:$P$1124,15,FALSE),"")</f>
        <v>1024</v>
      </c>
      <c r="L47" s="165">
        <f>+IFERROR(VLOOKUP($A47,Hoja6!$A$3:$P$1124,16,FALSE),"")</f>
        <v>0.43206751054852321</v>
      </c>
    </row>
    <row r="48" spans="1:12" x14ac:dyDescent="0.25">
      <c r="A48" s="145">
        <v>37</v>
      </c>
      <c r="B48" s="39">
        <f>+IFERROR(VLOOKUP($A48,Hoja6!$A$3:$P$1124,3,FALSE),"")</f>
        <v>76845</v>
      </c>
      <c r="C48" s="39" t="str">
        <f>+UPPER(IFERROR(VLOOKUP($A48,Hoja6!$A$3:$P$1124,4,FALSE),""))</f>
        <v>ULLOA</v>
      </c>
      <c r="D48" s="40">
        <f>+IFERROR(VLOOKUP($A48,Hoja6!$A$3:$P$1124,8,FALSE),"")</f>
        <v>40</v>
      </c>
      <c r="E48" s="40">
        <f>+IFERROR(VLOOKUP($A48,Hoja6!$A$3:$P$1124,9,FALSE),"")</f>
        <v>16</v>
      </c>
      <c r="F48" s="163">
        <f>+IFERROR(VLOOKUP($A48,Hoja6!$A$3:$P$1124,10,FALSE),"")</f>
        <v>0.4</v>
      </c>
      <c r="G48" s="40">
        <f>+IFERROR(VLOOKUP($A48,Hoja6!$A$3:$P$1124,11,FALSE),"")</f>
        <v>29</v>
      </c>
      <c r="H48" s="40">
        <f>+IFERROR(VLOOKUP($A48,Hoja6!$A$3:$P$1124,12,FALSE),"")</f>
        <v>14</v>
      </c>
      <c r="I48" s="163">
        <f>+IFERROR(VLOOKUP($A48,Hoja6!$A$3:$P$1124,13,FALSE),"")</f>
        <v>0.48275862068965519</v>
      </c>
      <c r="J48" s="40">
        <f>+IFERROR(VLOOKUP($A48,Hoja6!$A$3:$P$1124,14,FALSE),"")</f>
        <v>34</v>
      </c>
      <c r="K48" s="149">
        <f>+IFERROR(VLOOKUP($A48,Hoja6!$A$3:$P$1124,15,FALSE),"")</f>
        <v>9</v>
      </c>
      <c r="L48" s="165">
        <f>+IFERROR(VLOOKUP($A48,Hoja6!$A$3:$P$1124,16,FALSE),"")</f>
        <v>0.26470588235294118</v>
      </c>
    </row>
    <row r="49" spans="1:12" x14ac:dyDescent="0.25">
      <c r="A49" s="145">
        <v>38</v>
      </c>
      <c r="B49" s="39">
        <f>+IFERROR(VLOOKUP($A49,Hoja6!$A$3:$P$1124,3,FALSE),"")</f>
        <v>76863</v>
      </c>
      <c r="C49" s="39" t="str">
        <f>+UPPER(IFERROR(VLOOKUP($A49,Hoja6!$A$3:$P$1124,4,FALSE),""))</f>
        <v>VERSALLES</v>
      </c>
      <c r="D49" s="40">
        <f>+IFERROR(VLOOKUP($A49,Hoja6!$A$3:$P$1124,8,FALSE),"")</f>
        <v>80</v>
      </c>
      <c r="E49" s="40">
        <f>+IFERROR(VLOOKUP($A49,Hoja6!$A$3:$P$1124,9,FALSE),"")</f>
        <v>10</v>
      </c>
      <c r="F49" s="163">
        <f>+IFERROR(VLOOKUP($A49,Hoja6!$A$3:$P$1124,10,FALSE),"")</f>
        <v>0.125</v>
      </c>
      <c r="G49" s="40">
        <f>+IFERROR(VLOOKUP($A49,Hoja6!$A$3:$P$1124,11,FALSE),"")</f>
        <v>78</v>
      </c>
      <c r="H49" s="40">
        <f>+IFERROR(VLOOKUP($A49,Hoja6!$A$3:$P$1124,12,FALSE),"")</f>
        <v>19</v>
      </c>
      <c r="I49" s="163">
        <f>+IFERROR(VLOOKUP($A49,Hoja6!$A$3:$P$1124,13,FALSE),"")</f>
        <v>0.24358974358974358</v>
      </c>
      <c r="J49" s="40">
        <f>+IFERROR(VLOOKUP($A49,Hoja6!$A$3:$P$1124,14,FALSE),"")</f>
        <v>52</v>
      </c>
      <c r="K49" s="149">
        <f>+IFERROR(VLOOKUP($A49,Hoja6!$A$3:$P$1124,15,FALSE),"")</f>
        <v>17</v>
      </c>
      <c r="L49" s="165">
        <f>+IFERROR(VLOOKUP($A49,Hoja6!$A$3:$P$1124,16,FALSE),"")</f>
        <v>0.32692307692307693</v>
      </c>
    </row>
    <row r="50" spans="1:12" x14ac:dyDescent="0.25">
      <c r="A50" s="145">
        <v>39</v>
      </c>
      <c r="B50" s="39">
        <f>+IFERROR(VLOOKUP($A50,Hoja6!$A$3:$P$1124,3,FALSE),"")</f>
        <v>76869</v>
      </c>
      <c r="C50" s="39" t="str">
        <f>+UPPER(IFERROR(VLOOKUP($A50,Hoja6!$A$3:$P$1124,4,FALSE),""))</f>
        <v>VIJES</v>
      </c>
      <c r="D50" s="40">
        <f>+IFERROR(VLOOKUP($A50,Hoja6!$A$3:$P$1124,8,FALSE),"")</f>
        <v>117</v>
      </c>
      <c r="E50" s="40">
        <f>+IFERROR(VLOOKUP($A50,Hoja6!$A$3:$P$1124,9,FALSE),"")</f>
        <v>22</v>
      </c>
      <c r="F50" s="163">
        <f>+IFERROR(VLOOKUP($A50,Hoja6!$A$3:$P$1124,10,FALSE),"")</f>
        <v>0.18803418803418803</v>
      </c>
      <c r="G50" s="40">
        <f>+IFERROR(VLOOKUP($A50,Hoja6!$A$3:$P$1124,11,FALSE),"")</f>
        <v>97</v>
      </c>
      <c r="H50" s="40">
        <f>+IFERROR(VLOOKUP($A50,Hoja6!$A$3:$P$1124,12,FALSE),"")</f>
        <v>11</v>
      </c>
      <c r="I50" s="163">
        <f>+IFERROR(VLOOKUP($A50,Hoja6!$A$3:$P$1124,13,FALSE),"")</f>
        <v>0.1134020618556701</v>
      </c>
      <c r="J50" s="40">
        <f>+IFERROR(VLOOKUP($A50,Hoja6!$A$3:$P$1124,14,FALSE),"")</f>
        <v>117</v>
      </c>
      <c r="K50" s="149">
        <f>+IFERROR(VLOOKUP($A50,Hoja6!$A$3:$P$1124,15,FALSE),"")</f>
        <v>25</v>
      </c>
      <c r="L50" s="165">
        <f>+IFERROR(VLOOKUP($A50,Hoja6!$A$3:$P$1124,16,FALSE),"")</f>
        <v>0.21367521367521367</v>
      </c>
    </row>
    <row r="51" spans="1:12" x14ac:dyDescent="0.25">
      <c r="A51" s="145">
        <v>40</v>
      </c>
      <c r="B51" s="39">
        <f>+IFERROR(VLOOKUP($A51,Hoja6!$A$3:$P$1124,3,FALSE),"")</f>
        <v>76890</v>
      </c>
      <c r="C51" s="39" t="str">
        <f>+UPPER(IFERROR(VLOOKUP($A51,Hoja6!$A$3:$P$1124,4,FALSE),""))</f>
        <v>YOTOCO</v>
      </c>
      <c r="D51" s="40">
        <f>+IFERROR(VLOOKUP($A51,Hoja6!$A$3:$P$1124,8,FALSE),"")</f>
        <v>129</v>
      </c>
      <c r="E51" s="40">
        <f>+IFERROR(VLOOKUP($A51,Hoja6!$A$3:$P$1124,9,FALSE),"")</f>
        <v>40</v>
      </c>
      <c r="F51" s="163">
        <f>+IFERROR(VLOOKUP($A51,Hoja6!$A$3:$P$1124,10,FALSE),"")</f>
        <v>0.31007751937984496</v>
      </c>
      <c r="G51" s="40">
        <f>+IFERROR(VLOOKUP($A51,Hoja6!$A$3:$P$1124,11,FALSE),"")</f>
        <v>134</v>
      </c>
      <c r="H51" s="40">
        <f>+IFERROR(VLOOKUP($A51,Hoja6!$A$3:$P$1124,12,FALSE),"")</f>
        <v>36</v>
      </c>
      <c r="I51" s="163">
        <f>+IFERROR(VLOOKUP($A51,Hoja6!$A$3:$P$1124,13,FALSE),"")</f>
        <v>0.26865671641791045</v>
      </c>
      <c r="J51" s="40">
        <f>+IFERROR(VLOOKUP($A51,Hoja6!$A$3:$P$1124,14,FALSE),"")</f>
        <v>147</v>
      </c>
      <c r="K51" s="149">
        <f>+IFERROR(VLOOKUP($A51,Hoja6!$A$3:$P$1124,15,FALSE),"")</f>
        <v>37</v>
      </c>
      <c r="L51" s="165">
        <f>+IFERROR(VLOOKUP($A51,Hoja6!$A$3:$P$1124,16,FALSE),"")</f>
        <v>0.25170068027210885</v>
      </c>
    </row>
    <row r="52" spans="1:12" x14ac:dyDescent="0.25">
      <c r="A52" s="145">
        <v>41</v>
      </c>
      <c r="B52" s="39">
        <f>+IFERROR(VLOOKUP($A52,Hoja6!$A$3:$P$1124,3,FALSE),"")</f>
        <v>76892</v>
      </c>
      <c r="C52" s="39" t="str">
        <f>+UPPER(IFERROR(VLOOKUP($A52,Hoja6!$A$3:$P$1124,4,FALSE),""))</f>
        <v>YUMBO</v>
      </c>
      <c r="D52" s="40">
        <f>+IFERROR(VLOOKUP($A52,Hoja6!$A$3:$P$1124,8,FALSE),"")</f>
        <v>1105</v>
      </c>
      <c r="E52" s="40">
        <f>+IFERROR(VLOOKUP($A52,Hoja6!$A$3:$P$1124,9,FALSE),"")</f>
        <v>306</v>
      </c>
      <c r="F52" s="163">
        <f>+IFERROR(VLOOKUP($A52,Hoja6!$A$3:$P$1124,10,FALSE),"")</f>
        <v>0.27692307692307694</v>
      </c>
      <c r="G52" s="40">
        <f>+IFERROR(VLOOKUP($A52,Hoja6!$A$3:$P$1124,11,FALSE),"")</f>
        <v>1170</v>
      </c>
      <c r="H52" s="40">
        <f>+IFERROR(VLOOKUP($A52,Hoja6!$A$3:$P$1124,12,FALSE),"")</f>
        <v>414</v>
      </c>
      <c r="I52" s="163">
        <f>+IFERROR(VLOOKUP($A52,Hoja6!$A$3:$P$1124,13,FALSE),"")</f>
        <v>0.35384615384615387</v>
      </c>
      <c r="J52" s="40">
        <f>+IFERROR(VLOOKUP($A52,Hoja6!$A$3:$P$1124,14,FALSE),"")</f>
        <v>1188</v>
      </c>
      <c r="K52" s="149">
        <f>+IFERROR(VLOOKUP($A52,Hoja6!$A$3:$P$1124,15,FALSE),"")</f>
        <v>390</v>
      </c>
      <c r="L52" s="165">
        <f>+IFERROR(VLOOKUP($A52,Hoja6!$A$3:$P$1124,16,FALSE),"")</f>
        <v>0.32828282828282829</v>
      </c>
    </row>
    <row r="53" spans="1:12" x14ac:dyDescent="0.25">
      <c r="A53" s="145">
        <v>42</v>
      </c>
      <c r="B53" s="39">
        <f>+IFERROR(VLOOKUP($A53,Hoja6!$A$3:$P$1124,3,FALSE),"")</f>
        <v>76895</v>
      </c>
      <c r="C53" s="39" t="str">
        <f>+UPPER(IFERROR(VLOOKUP($A53,Hoja6!$A$3:$P$1124,4,FALSE),""))</f>
        <v>ZARZAL</v>
      </c>
      <c r="D53" s="40">
        <f>+IFERROR(VLOOKUP($A53,Hoja6!$A$3:$P$1124,8,FALSE),"")</f>
        <v>425</v>
      </c>
      <c r="E53" s="40">
        <f>+IFERROR(VLOOKUP($A53,Hoja6!$A$3:$P$1124,9,FALSE),"")</f>
        <v>148</v>
      </c>
      <c r="F53" s="163">
        <f>+IFERROR(VLOOKUP($A53,Hoja6!$A$3:$P$1124,10,FALSE),"")</f>
        <v>0.34823529411764703</v>
      </c>
      <c r="G53" s="40">
        <f>+IFERROR(VLOOKUP($A53,Hoja6!$A$3:$P$1124,11,FALSE),"")</f>
        <v>452</v>
      </c>
      <c r="H53" s="40">
        <f>+IFERROR(VLOOKUP($A53,Hoja6!$A$3:$P$1124,12,FALSE),"")</f>
        <v>194</v>
      </c>
      <c r="I53" s="163">
        <f>+IFERROR(VLOOKUP($A53,Hoja6!$A$3:$P$1124,13,FALSE),"")</f>
        <v>0.42920353982300885</v>
      </c>
      <c r="J53" s="40">
        <f>+IFERROR(VLOOKUP($A53,Hoja6!$A$3:$P$1124,14,FALSE),"")</f>
        <v>469</v>
      </c>
      <c r="K53" s="149">
        <f>+IFERROR(VLOOKUP($A53,Hoja6!$A$3:$P$1124,15,FALSE),"")</f>
        <v>193</v>
      </c>
      <c r="L53" s="165">
        <f>+IFERROR(VLOOKUP($A53,Hoja6!$A$3:$P$1124,16,FALSE),"")</f>
        <v>0.4115138592750533</v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0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0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0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0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0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0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0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0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0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0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0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0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0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0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0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0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0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0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0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0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0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0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0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0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0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0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0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0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0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0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0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0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0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0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0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0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0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0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0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0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0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0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0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0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0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0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0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0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0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0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0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0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0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0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0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0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0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0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0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0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0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0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0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0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0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0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0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0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0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0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0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0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0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0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0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0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0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0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0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0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0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0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0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0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0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0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0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0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0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0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0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0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0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0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0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0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0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0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0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0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0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0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0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0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0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0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0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0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0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0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0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0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0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0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0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0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0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0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0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0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0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0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0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0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0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0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0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0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0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0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0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0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0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0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0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0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0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0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0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0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0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0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0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0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0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0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0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0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0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0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0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0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0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0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0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0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0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0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0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0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0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0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0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0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0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0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0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0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0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0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0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0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0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0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0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0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0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0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0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0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0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0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0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0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0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0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0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0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0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0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0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0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0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0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0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0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0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0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0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0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0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0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0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0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0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0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0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0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0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0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0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0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0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0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0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0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0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0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0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0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0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0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0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0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0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0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0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0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0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0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0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0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0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0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0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0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0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0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0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0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0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0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0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0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0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0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0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0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0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0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0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0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0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0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0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0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0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0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0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0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0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0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0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0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0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0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0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0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0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0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0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0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0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0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0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0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0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0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0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0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0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0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0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0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0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0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0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0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0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0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0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0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0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0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0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0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0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0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0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0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0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0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0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0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0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0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0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0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0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0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0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0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0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0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0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0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0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0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0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0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0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0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0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0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2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3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4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5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6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7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8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9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10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11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12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13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14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15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16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17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18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19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20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21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22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23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24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25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26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27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28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29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30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31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32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33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34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35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36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37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38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39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40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41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42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43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44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45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46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47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48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49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50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51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52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53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54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55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56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57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58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59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60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61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62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62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62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62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62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62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62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62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62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62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62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62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62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62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62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62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62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62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62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62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62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62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62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62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62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62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62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62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62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62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62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62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62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62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62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62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62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62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62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62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62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62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62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62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62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62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62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62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62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62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62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62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62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62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62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62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62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62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62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62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62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0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0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0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0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0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0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0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0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0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0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0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0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0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0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0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0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0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0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0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0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0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0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0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0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0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0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0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0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0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0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0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0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0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0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0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0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0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0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0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0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0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0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0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0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0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0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0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0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0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0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0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0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0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0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0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0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0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0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0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0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0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0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0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0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0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0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0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0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0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0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0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0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0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0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0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0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0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0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0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0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0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0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0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0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0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0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0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0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0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0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0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0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0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0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0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0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0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0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0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0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0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0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0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0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0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0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0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0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0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0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0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0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0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0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0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0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0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0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0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0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0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0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0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0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0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0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0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0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0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0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0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0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0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0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0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0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0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0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0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0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0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0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0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0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0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0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0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0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0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0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0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0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0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0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0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0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0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0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0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0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0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0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0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0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0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0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0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0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0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0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0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0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0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0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0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0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0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0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0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0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0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0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0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0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0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0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0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0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0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0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0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0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0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0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0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0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0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0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0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0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0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0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0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0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0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0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0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0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0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0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0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0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0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0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0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0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0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0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0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0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0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0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0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0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0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0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0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0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0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0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0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0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0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0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0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0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0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0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0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0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0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0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0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0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0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0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0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0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0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0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0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0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0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0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0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0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0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0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0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0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0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0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0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0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0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0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0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0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0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0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0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0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0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0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0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0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0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0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0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0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0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0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0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0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0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0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0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0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0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0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0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0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0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0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0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0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0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0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0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0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0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0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0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0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0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0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0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0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0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0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0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0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0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0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0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0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0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0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0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0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0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0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0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0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0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0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0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0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0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0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0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0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0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0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0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0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0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0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0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0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0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0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0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0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0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0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0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0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0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0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0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0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0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0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0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0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0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0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0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0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0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0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0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0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0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0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0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0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0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0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0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0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0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0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0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0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0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0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0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0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0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0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0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0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0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0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0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0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0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0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0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0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0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0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0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0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0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0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0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0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0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0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0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0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0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0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0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0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0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0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0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0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0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0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0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0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0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0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0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0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0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0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0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0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0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0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0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0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0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0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0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0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0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0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0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0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0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0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0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0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0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0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0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0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0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0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0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0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0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0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0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0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0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0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0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0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0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0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0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0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0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0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0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0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0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0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0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0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0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0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0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0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0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0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0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0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0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0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0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0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0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0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0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0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0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0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0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0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0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0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0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0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0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0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0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0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0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0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0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0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0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0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0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0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0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0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0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0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0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0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0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0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0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0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0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0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0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0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0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0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0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0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0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0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0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0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0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0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0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0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0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0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0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0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0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0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0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0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0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0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0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0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0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0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0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0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0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0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0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0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0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0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0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0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0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0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0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0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0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0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0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0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0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0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1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2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3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4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5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6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7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8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9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10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11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12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13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14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15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16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17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18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19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20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21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22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23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24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25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26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27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28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29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30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31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32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33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34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35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36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37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38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39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40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41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42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42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42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42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42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42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42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42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42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42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42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42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42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42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42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42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42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42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42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42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42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42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42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42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42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42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42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42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42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42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42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42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42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42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42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42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42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42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42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42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42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42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42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42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42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42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42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42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42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42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42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42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42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42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42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42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42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0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0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0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0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0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0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0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0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0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0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0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0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0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0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0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0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0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0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0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0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0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0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0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0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0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0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0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0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0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0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0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0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0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0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0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0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0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0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0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0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0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0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0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0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0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0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0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0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0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0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0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0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0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0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0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0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0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0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0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0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0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0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0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0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0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0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0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0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0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0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0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0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0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0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0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0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0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0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0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0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0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0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0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0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0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0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0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0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0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0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0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0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0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0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0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0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0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0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0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0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0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0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0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0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0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0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0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0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0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0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0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0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0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0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0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0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0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0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0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0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0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0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0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0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0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0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0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0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0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0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0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0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0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0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0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0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0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0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0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0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0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0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0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0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0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0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0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0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0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0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0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0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0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0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0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0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0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0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0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0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0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0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0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0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0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0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0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0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0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0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0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0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0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0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0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0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0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0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0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0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0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0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0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0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0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0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0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0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0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0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0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0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0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0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0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0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0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0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0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0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0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0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0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0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0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0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0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0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0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0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0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0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0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0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0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0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0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0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0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0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0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0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0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0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0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0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0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0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0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0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0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0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0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0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0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0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0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0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0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0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0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0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0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0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0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0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0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0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0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0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0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0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0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0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0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0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0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0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0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0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0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0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0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0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0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0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0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0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0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0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0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0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0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0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0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0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0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0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0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0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0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0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0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0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0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0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0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0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0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0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0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0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0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0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0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0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0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0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0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0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0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0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0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0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0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0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0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0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0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0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0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0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0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0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0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0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0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0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0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0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0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0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0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0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0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0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0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0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0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0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0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0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0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0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0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0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0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0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0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0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0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0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0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0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0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0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0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0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0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0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0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0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0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0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0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0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0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0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0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0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0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0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0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0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0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0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0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0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0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0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0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0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0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0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0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0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0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0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0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0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0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0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0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0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0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0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0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0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0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0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0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0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0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0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0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0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0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0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0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0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0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0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0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0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0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0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0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0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0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0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0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0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0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0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0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0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0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0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0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0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0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0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0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0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0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0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0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0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0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0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0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0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0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0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0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0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0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0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0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0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0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0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0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0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0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0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0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0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0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0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0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0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0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0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0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0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0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0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0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0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0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0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0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0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0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0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0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0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0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0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0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0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0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0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0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0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0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0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0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0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0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0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0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0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0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0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0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0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0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0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0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0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0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0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0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0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0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0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0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0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0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0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0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0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0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0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0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0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0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0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0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0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0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0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0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0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0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0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0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0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0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0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0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0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0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0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0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0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0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0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0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0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0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0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0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0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0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0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0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0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0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0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0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0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0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0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0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0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0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0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0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0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0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0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0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0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0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0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0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0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0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0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0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0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0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0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0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0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0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0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0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0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0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0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0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0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0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0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0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0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0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0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0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0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0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0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0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0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0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0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0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0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0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0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0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0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0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0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0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0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1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2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3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4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5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6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7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8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9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10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11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12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13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14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15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16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17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18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19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20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21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22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23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24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25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26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27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28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29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30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31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32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33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34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35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36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37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38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39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40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41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42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42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42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42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42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42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42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42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42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42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42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42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42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42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42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42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42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42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42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42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42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42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42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42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42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42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42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42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42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42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42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42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42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42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42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42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42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42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42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42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42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42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42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42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42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42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42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42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42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42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42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42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42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42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42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42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42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42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42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42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42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42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42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42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42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42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42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42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42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42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42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42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42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42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42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42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0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0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0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0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0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0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0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0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0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0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0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0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0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0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0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0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0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0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0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0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0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0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0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0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0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0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0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0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0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0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0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0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0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0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0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0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0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0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0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0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0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0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0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0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0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0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0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0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0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0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0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0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0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0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0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0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0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0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0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0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0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0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0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0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0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0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0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0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0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0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0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0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0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0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0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0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0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0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0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0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0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0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0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0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0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0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0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0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0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0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0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0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0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0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0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0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0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0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0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0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0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0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0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0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0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0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0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0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0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0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0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0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0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0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0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0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0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0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0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0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0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0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0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0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0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0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0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0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0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0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0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0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0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0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0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0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0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0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0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0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0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0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0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0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0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0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0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0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0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0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0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0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0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0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0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0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0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0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0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0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0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0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0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0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0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0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0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0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0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0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0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0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0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0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0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0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0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0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0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0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0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0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0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0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0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0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0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0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0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0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0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0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0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0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0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0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0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0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0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0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0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0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0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0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0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0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0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0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0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0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0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0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0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0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0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0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0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0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0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0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0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0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0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0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0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0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0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0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0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0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0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0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0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0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0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0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0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0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0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0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0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0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0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0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0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0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0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0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0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0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0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0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0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0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0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0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0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0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0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0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0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0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0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0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0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0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0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0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0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0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0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0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0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0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0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0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0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0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0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0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0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0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0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0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0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0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0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0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0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0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0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0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0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0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0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0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0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0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0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0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0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0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0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0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0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0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0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0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0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0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0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0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0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0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0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0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0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0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0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0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0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0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0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0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0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0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0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0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0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0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0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0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0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0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0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0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0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0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0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0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0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0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0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0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0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0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0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0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0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0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0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0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0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0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0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0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0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0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0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0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0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0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0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0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0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0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0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0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0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0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0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0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0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0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0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0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0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0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0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0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0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0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0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0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0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0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0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0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0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0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0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0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0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0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0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0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0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0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0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0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0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0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0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0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0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0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0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0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0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0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0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0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0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0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0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0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0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0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0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0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0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0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0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0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0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0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0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0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0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0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0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0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0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0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0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0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0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0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0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0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0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0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0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0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0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0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0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0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0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0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0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0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0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0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0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0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0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0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0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0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0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0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0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0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0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0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0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0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0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0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0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0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0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0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0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0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0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0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0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0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0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0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0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0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0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0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0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0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0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0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0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0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0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0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0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0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0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0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0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0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0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0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0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0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0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0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0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0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0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0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0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0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0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0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0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0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0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0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0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0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0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0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0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0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0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0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0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0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0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0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0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0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0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0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0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0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0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0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0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0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0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0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0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0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0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0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0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0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0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0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0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0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0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0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0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0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0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0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0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0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0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0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0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0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0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0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0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0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0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0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0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0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0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0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0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0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0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0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0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0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0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0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0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0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0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0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0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0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0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0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0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0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0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0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0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0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0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0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0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0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1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2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3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4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5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6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7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8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9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10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11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12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13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14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15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16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17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18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19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20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21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22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23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24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25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26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27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28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29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30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31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32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33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34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35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36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37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38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39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40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41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42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42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42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42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42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42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42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42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42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42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42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42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42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42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42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42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42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42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42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42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42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42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42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42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42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42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42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42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42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42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42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42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42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42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42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42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42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42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42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42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42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42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42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42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42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42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42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42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42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42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42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42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42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42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42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42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42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42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42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42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42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42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42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42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42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42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42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42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42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42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42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42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42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42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42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42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2020-03-03T19:20:53Z</dcterms:modified>
</cp:coreProperties>
</file>