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63F80843-0337-41F2-B151-ECB17DFF87BA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<sst xmlns="http://schemas.openxmlformats.org/spreadsheetml/2006/main" count="11658" uniqueCount="2539">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</sst>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RISARALDA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103</v>
      </c>
      <c r="B9" s="5">
        <v>66</v>
      </c>
      <c r="C9" s="3" t="s">
        <v>103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66</v>
      </c>
      <c r="B11" s="6"/>
      <c r="C11" s="11" t="str">
        <f>+C9</f>
        <v>RISARALDA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RISARALDA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51601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48024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3577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0.61644310378024514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0.39931116133893013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0.42353867818698238</v>
      </c>
      <c r="D25" s="190">
        <v>0.44221643415278122</v>
      </c>
      <c r="E25" s="190">
        <v>0.45391354027804226</v>
      </c>
      <c r="F25" s="190">
        <v>0.5012557405281286</v>
      </c>
      <c r="G25" s="190">
        <v>0.56283467605769699</v>
      </c>
      <c r="H25" s="191">
        <v>0.56818292742447163</v>
      </c>
      <c r="I25" s="191">
        <v>0.58660276415514934</v>
      </c>
      <c r="J25" s="192">
        <v>0.60651193266298731</v>
      </c>
      <c r="K25" s="75">
        <v>0.61644310378024514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9049</v>
      </c>
      <c r="D33" s="74">
        <v>3386</v>
      </c>
      <c r="E33" s="75">
        <v>0.37418499281688583</v>
      </c>
      <c r="F33" s="73">
        <v>9199</v>
      </c>
      <c r="G33" s="74">
        <v>4128</v>
      </c>
      <c r="H33" s="75">
        <v>0.44874442874225462</v>
      </c>
      <c r="I33" s="73">
        <v>9291</v>
      </c>
      <c r="J33" s="74">
        <v>3710</v>
      </c>
      <c r="K33" s="75">
        <v>0.39931116133893013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25635</v>
      </c>
      <c r="D40" s="85">
        <v>24394</v>
      </c>
      <c r="E40" s="85">
        <v>24781</v>
      </c>
      <c r="F40" s="85">
        <v>26938</v>
      </c>
      <c r="G40" s="85">
        <v>30882</v>
      </c>
      <c r="H40" s="86">
        <v>30273</v>
      </c>
      <c r="I40" s="86">
        <v>30849</v>
      </c>
      <c r="J40" s="87">
        <v>32334</v>
      </c>
      <c r="K40" s="88">
        <v>31386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11648</v>
      </c>
      <c r="D41" s="21">
        <v>15036</v>
      </c>
      <c r="E41" s="21">
        <v>15625</v>
      </c>
      <c r="F41" s="21">
        <v>17512</v>
      </c>
      <c r="G41" s="21">
        <v>18547</v>
      </c>
      <c r="H41" s="22">
        <v>19708</v>
      </c>
      <c r="I41" s="22">
        <v>20288</v>
      </c>
      <c r="J41" s="59">
        <v>19435</v>
      </c>
      <c r="K41" s="89">
        <v>20215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37283</v>
      </c>
      <c r="D42" s="91">
        <f t="shared" ref="D42:K42" si="0">+SUM(D40:D41)</f>
        <v>39430</v>
      </c>
      <c r="E42" s="91">
        <f t="shared" si="0"/>
        <v>40406</v>
      </c>
      <c r="F42" s="91">
        <f t="shared" si="0"/>
        <v>44450</v>
      </c>
      <c r="G42" s="91">
        <f t="shared" si="0"/>
        <v>49429</v>
      </c>
      <c r="H42" s="92">
        <f t="shared" si="0"/>
        <v>49981</v>
      </c>
      <c r="I42" s="92">
        <f t="shared" si="0"/>
        <v>51137</v>
      </c>
      <c r="J42" s="93">
        <f t="shared" ref="J42" si="1">+SUM(J40:J41)</f>
        <v>51769</v>
      </c>
      <c r="K42" s="94">
        <f t="shared" si="0"/>
        <v>51601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35490</v>
      </c>
      <c r="D47" s="85">
        <f t="shared" ref="D47:K47" si="2">+SUM(D54:D56)</f>
        <v>37182</v>
      </c>
      <c r="E47" s="85">
        <f t="shared" si="2"/>
        <v>38136</v>
      </c>
      <c r="F47" s="85">
        <f t="shared" si="2"/>
        <v>41913</v>
      </c>
      <c r="G47" s="85">
        <f t="shared" si="2"/>
        <v>46668</v>
      </c>
      <c r="H47" s="86">
        <f t="shared" si="2"/>
        <v>46566</v>
      </c>
      <c r="I47" s="86">
        <f t="shared" si="2"/>
        <v>47367</v>
      </c>
      <c r="J47" s="87">
        <f t="shared" ref="J47" si="3">+SUM(J54:J56)</f>
        <v>48134</v>
      </c>
      <c r="K47" s="88">
        <f t="shared" si="2"/>
        <v>48024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1793</v>
      </c>
      <c r="D48" s="21">
        <f t="shared" ref="D48:K48" si="4">+SUM(D57:D59)</f>
        <v>2248</v>
      </c>
      <c r="E48" s="21">
        <f t="shared" si="4"/>
        <v>2270</v>
      </c>
      <c r="F48" s="21">
        <f t="shared" si="4"/>
        <v>2537</v>
      </c>
      <c r="G48" s="21">
        <f t="shared" si="4"/>
        <v>2761</v>
      </c>
      <c r="H48" s="22">
        <f t="shared" si="4"/>
        <v>3415</v>
      </c>
      <c r="I48" s="22">
        <f t="shared" si="4"/>
        <v>3770</v>
      </c>
      <c r="J48" s="59">
        <f t="shared" ref="J48" si="5">+SUM(J57:J59)</f>
        <v>3635</v>
      </c>
      <c r="K48" s="89">
        <f t="shared" si="4"/>
        <v>3577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37283</v>
      </c>
      <c r="D49" s="91">
        <f t="shared" ref="D49:K49" si="6">+SUM(D47:D48)</f>
        <v>39430</v>
      </c>
      <c r="E49" s="91">
        <f t="shared" si="6"/>
        <v>40406</v>
      </c>
      <c r="F49" s="91">
        <f t="shared" si="6"/>
        <v>44450</v>
      </c>
      <c r="G49" s="91">
        <f t="shared" si="6"/>
        <v>49429</v>
      </c>
      <c r="H49" s="92">
        <f t="shared" si="6"/>
        <v>49981</v>
      </c>
      <c r="I49" s="92">
        <f t="shared" si="6"/>
        <v>51137</v>
      </c>
      <c r="J49" s="93">
        <f t="shared" ref="J49" si="7">+SUM(J47:J48)</f>
        <v>51769</v>
      </c>
      <c r="K49" s="94">
        <f t="shared" si="6"/>
        <v>51601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1444</v>
      </c>
      <c r="D54" s="96">
        <v>844</v>
      </c>
      <c r="E54" s="96">
        <v>911</v>
      </c>
      <c r="F54" s="96">
        <v>1325</v>
      </c>
      <c r="G54" s="96">
        <v>1508</v>
      </c>
      <c r="H54" s="97">
        <v>1792</v>
      </c>
      <c r="I54" s="97">
        <v>1225</v>
      </c>
      <c r="J54" s="98">
        <v>1359</v>
      </c>
      <c r="K54" s="99">
        <v>1718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11887</v>
      </c>
      <c r="D55" s="25">
        <v>10637</v>
      </c>
      <c r="E55" s="25">
        <v>10407</v>
      </c>
      <c r="F55" s="25">
        <v>11723</v>
      </c>
      <c r="G55" s="25">
        <v>13267</v>
      </c>
      <c r="H55" s="26">
        <v>12966</v>
      </c>
      <c r="I55" s="26">
        <v>12818</v>
      </c>
      <c r="J55" s="60">
        <v>14151</v>
      </c>
      <c r="K55" s="101">
        <v>13340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22159</v>
      </c>
      <c r="D56" s="25">
        <v>25701</v>
      </c>
      <c r="E56" s="25">
        <v>26818</v>
      </c>
      <c r="F56" s="25">
        <v>28865</v>
      </c>
      <c r="G56" s="25">
        <v>31893</v>
      </c>
      <c r="H56" s="26">
        <v>31808</v>
      </c>
      <c r="I56" s="26">
        <v>33324</v>
      </c>
      <c r="J56" s="60">
        <v>32624</v>
      </c>
      <c r="K56" s="101">
        <v>32966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870</v>
      </c>
      <c r="D57" s="25">
        <v>1242</v>
      </c>
      <c r="E57" s="25">
        <v>1294</v>
      </c>
      <c r="F57" s="25">
        <v>1482</v>
      </c>
      <c r="G57" s="25">
        <v>1588</v>
      </c>
      <c r="H57" s="26">
        <v>1970</v>
      </c>
      <c r="I57" s="26">
        <v>1950</v>
      </c>
      <c r="J57" s="60">
        <v>1632</v>
      </c>
      <c r="K57" s="101">
        <v>1704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870</v>
      </c>
      <c r="D58" s="25">
        <v>960</v>
      </c>
      <c r="E58" s="25">
        <v>954</v>
      </c>
      <c r="F58" s="25">
        <v>1012</v>
      </c>
      <c r="G58" s="25">
        <v>1112</v>
      </c>
      <c r="H58" s="26">
        <v>1378</v>
      </c>
      <c r="I58" s="26">
        <v>1727</v>
      </c>
      <c r="J58" s="60">
        <v>1879</v>
      </c>
      <c r="K58" s="101">
        <v>1746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53</v>
      </c>
      <c r="D59" s="25">
        <v>46</v>
      </c>
      <c r="E59" s="25">
        <v>22</v>
      </c>
      <c r="F59" s="25">
        <v>43</v>
      </c>
      <c r="G59" s="25">
        <v>61</v>
      </c>
      <c r="H59" s="26">
        <v>67</v>
      </c>
      <c r="I59" s="26">
        <v>93</v>
      </c>
      <c r="J59" s="60">
        <v>124</v>
      </c>
      <c r="K59" s="101">
        <v>127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37283</v>
      </c>
      <c r="D60" s="103">
        <f t="shared" ref="D60:I60" si="8">+SUM(D54:D59)</f>
        <v>39430</v>
      </c>
      <c r="E60" s="103">
        <f t="shared" si="8"/>
        <v>40406</v>
      </c>
      <c r="F60" s="103">
        <f t="shared" si="8"/>
        <v>44450</v>
      </c>
      <c r="G60" s="103">
        <f t="shared" si="8"/>
        <v>49429</v>
      </c>
      <c r="H60" s="104">
        <f t="shared" si="8"/>
        <v>49981</v>
      </c>
      <c r="I60" s="104">
        <f t="shared" si="8"/>
        <v>51137</v>
      </c>
      <c r="J60" s="105">
        <f t="shared" ref="J60" si="9">+SUM(J54:J59)</f>
        <v>51769</v>
      </c>
      <c r="K60" s="106">
        <f t="shared" ref="K60" si="10">+SUM(K54:K59)</f>
        <v>51601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1700</v>
      </c>
      <c r="D65" s="96">
        <v>1892</v>
      </c>
      <c r="E65" s="96">
        <v>1765</v>
      </c>
      <c r="F65" s="96">
        <v>1853</v>
      </c>
      <c r="G65" s="96">
        <v>1926</v>
      </c>
      <c r="H65" s="97">
        <v>2043</v>
      </c>
      <c r="I65" s="97">
        <v>1862</v>
      </c>
      <c r="J65" s="98">
        <v>2031</v>
      </c>
      <c r="K65" s="99">
        <v>1898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1098</v>
      </c>
      <c r="D66" s="25">
        <v>991</v>
      </c>
      <c r="E66" s="25">
        <v>916</v>
      </c>
      <c r="F66" s="25">
        <v>959</v>
      </c>
      <c r="G66" s="25">
        <v>945</v>
      </c>
      <c r="H66" s="26">
        <v>1012</v>
      </c>
      <c r="I66" s="26">
        <v>982</v>
      </c>
      <c r="J66" s="60">
        <v>943</v>
      </c>
      <c r="K66" s="101">
        <v>928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4660</v>
      </c>
      <c r="D67" s="25">
        <v>5126</v>
      </c>
      <c r="E67" s="25">
        <v>5060</v>
      </c>
      <c r="F67" s="25">
        <v>5364</v>
      </c>
      <c r="G67" s="25">
        <v>6003</v>
      </c>
      <c r="H67" s="26">
        <v>5807</v>
      </c>
      <c r="I67" s="26">
        <v>5861</v>
      </c>
      <c r="J67" s="60">
        <v>5750</v>
      </c>
      <c r="K67" s="101">
        <v>5521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2773</v>
      </c>
      <c r="D68" s="25">
        <v>3626</v>
      </c>
      <c r="E68" s="25">
        <v>4006</v>
      </c>
      <c r="F68" s="25">
        <v>4304</v>
      </c>
      <c r="G68" s="25">
        <v>5166</v>
      </c>
      <c r="H68" s="26">
        <v>5477</v>
      </c>
      <c r="I68" s="26">
        <v>5885</v>
      </c>
      <c r="J68" s="60">
        <v>5543</v>
      </c>
      <c r="K68" s="101">
        <v>6095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3697</v>
      </c>
      <c r="D69" s="25">
        <v>4058</v>
      </c>
      <c r="E69" s="25">
        <v>4457</v>
      </c>
      <c r="F69" s="25">
        <v>5333</v>
      </c>
      <c r="G69" s="25">
        <v>5592</v>
      </c>
      <c r="H69" s="26">
        <v>6109</v>
      </c>
      <c r="I69" s="26">
        <v>6631</v>
      </c>
      <c r="J69" s="60">
        <v>6686</v>
      </c>
      <c r="K69" s="101">
        <v>6755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9181</v>
      </c>
      <c r="D70" s="25">
        <v>9642</v>
      </c>
      <c r="E70" s="25">
        <v>10310</v>
      </c>
      <c r="F70" s="25">
        <v>11305</v>
      </c>
      <c r="G70" s="25">
        <v>12870</v>
      </c>
      <c r="H70" s="26">
        <v>12494</v>
      </c>
      <c r="I70" s="26">
        <v>12571</v>
      </c>
      <c r="J70" s="60">
        <v>13268</v>
      </c>
      <c r="K70" s="101">
        <v>12943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13532</v>
      </c>
      <c r="D71" s="25">
        <v>13559</v>
      </c>
      <c r="E71" s="25">
        <v>13221</v>
      </c>
      <c r="F71" s="25">
        <v>14666</v>
      </c>
      <c r="G71" s="25">
        <v>16170</v>
      </c>
      <c r="H71" s="26">
        <v>16307</v>
      </c>
      <c r="I71" s="26">
        <v>16577</v>
      </c>
      <c r="J71" s="60">
        <v>16789</v>
      </c>
      <c r="K71" s="101">
        <v>16670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642</v>
      </c>
      <c r="D72" s="25">
        <v>536</v>
      </c>
      <c r="E72" s="25">
        <v>671</v>
      </c>
      <c r="F72" s="25">
        <v>666</v>
      </c>
      <c r="G72" s="25">
        <v>757</v>
      </c>
      <c r="H72" s="26">
        <v>732</v>
      </c>
      <c r="I72" s="26">
        <v>768</v>
      </c>
      <c r="J72" s="60">
        <v>759</v>
      </c>
      <c r="K72" s="101">
        <v>791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37283</v>
      </c>
      <c r="D73" s="103">
        <f t="shared" ref="D73:K73" si="11">+SUM(D65:D72)</f>
        <v>39430</v>
      </c>
      <c r="E73" s="103">
        <f t="shared" si="11"/>
        <v>40406</v>
      </c>
      <c r="F73" s="103">
        <f t="shared" si="11"/>
        <v>44450</v>
      </c>
      <c r="G73" s="103">
        <f t="shared" si="11"/>
        <v>49429</v>
      </c>
      <c r="H73" s="104">
        <f t="shared" si="11"/>
        <v>49981</v>
      </c>
      <c r="I73" s="104">
        <f t="shared" si="11"/>
        <v>51137</v>
      </c>
      <c r="J73" s="105">
        <f t="shared" ref="J73" si="12">+SUM(J65:J72)</f>
        <v>51769</v>
      </c>
      <c r="K73" s="106">
        <f t="shared" si="11"/>
        <v>51601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34725</v>
      </c>
      <c r="D78" s="96">
        <v>35758</v>
      </c>
      <c r="E78" s="96">
        <v>36398</v>
      </c>
      <c r="F78" s="96">
        <v>40438</v>
      </c>
      <c r="G78" s="96">
        <v>44225</v>
      </c>
      <c r="H78" s="97">
        <v>44779</v>
      </c>
      <c r="I78" s="97">
        <v>44651</v>
      </c>
      <c r="J78" s="97">
        <v>43112</v>
      </c>
      <c r="K78" s="99">
        <v>43354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2530</v>
      </c>
      <c r="D79" s="25">
        <v>3659</v>
      </c>
      <c r="E79" s="25">
        <v>3921</v>
      </c>
      <c r="F79" s="25">
        <v>3894</v>
      </c>
      <c r="G79" s="25">
        <v>5051</v>
      </c>
      <c r="H79" s="26">
        <v>5040</v>
      </c>
      <c r="I79" s="26">
        <v>5502</v>
      </c>
      <c r="J79" s="26">
        <v>5181</v>
      </c>
      <c r="K79" s="101">
        <v>4813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28</v>
      </c>
      <c r="D80" s="25">
        <v>13</v>
      </c>
      <c r="E80" s="25">
        <v>87</v>
      </c>
      <c r="F80" s="25">
        <v>118</v>
      </c>
      <c r="G80" s="25">
        <v>153</v>
      </c>
      <c r="H80" s="26">
        <v>162</v>
      </c>
      <c r="I80" s="26">
        <v>984</v>
      </c>
      <c r="J80" s="26">
        <v>3476</v>
      </c>
      <c r="K80" s="101">
        <v>3434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37283</v>
      </c>
      <c r="D81" s="103">
        <f t="shared" ref="D81:K81" si="13">+SUM(D78:D80)</f>
        <v>39430</v>
      </c>
      <c r="E81" s="103">
        <f t="shared" si="13"/>
        <v>40406</v>
      </c>
      <c r="F81" s="103">
        <f t="shared" si="13"/>
        <v>44450</v>
      </c>
      <c r="G81" s="103">
        <f t="shared" si="13"/>
        <v>49429</v>
      </c>
      <c r="H81" s="104">
        <f t="shared" si="13"/>
        <v>49981</v>
      </c>
      <c r="I81" s="104">
        <f t="shared" si="13"/>
        <v>51137</v>
      </c>
      <c r="J81" s="104">
        <f t="shared" ref="J81" si="14">+SUM(J78:J80)</f>
        <v>51769</v>
      </c>
      <c r="K81" s="106">
        <f t="shared" si="13"/>
        <v>51601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20508</v>
      </c>
      <c r="D86" s="85">
        <v>20968</v>
      </c>
      <c r="E86" s="85">
        <v>21369</v>
      </c>
      <c r="F86" s="85">
        <v>22070</v>
      </c>
      <c r="G86" s="85">
        <v>24664</v>
      </c>
      <c r="H86" s="86">
        <v>24781</v>
      </c>
      <c r="I86" s="86">
        <v>25328</v>
      </c>
      <c r="J86" s="87">
        <v>25809</v>
      </c>
      <c r="K86" s="88">
        <v>25773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16775</v>
      </c>
      <c r="D87" s="21">
        <v>18462</v>
      </c>
      <c r="E87" s="21">
        <v>19037</v>
      </c>
      <c r="F87" s="21">
        <v>22380</v>
      </c>
      <c r="G87" s="21">
        <v>24765</v>
      </c>
      <c r="H87" s="22">
        <v>25200</v>
      </c>
      <c r="I87" s="22">
        <v>25809</v>
      </c>
      <c r="J87" s="59">
        <v>25960</v>
      </c>
      <c r="K87" s="89">
        <v>25828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37283</v>
      </c>
      <c r="D88" s="91">
        <f t="shared" ref="D88:K88" si="15">+SUM(D86:D87)</f>
        <v>39430</v>
      </c>
      <c r="E88" s="91">
        <f t="shared" si="15"/>
        <v>40406</v>
      </c>
      <c r="F88" s="91">
        <f t="shared" si="15"/>
        <v>44450</v>
      </c>
      <c r="G88" s="91">
        <f t="shared" si="15"/>
        <v>49429</v>
      </c>
      <c r="H88" s="92">
        <f t="shared" si="15"/>
        <v>49981</v>
      </c>
      <c r="I88" s="92">
        <f t="shared" si="15"/>
        <v>51137</v>
      </c>
      <c r="J88" s="93">
        <f t="shared" ref="J88" si="16">+SUM(J86:J87)</f>
        <v>51769</v>
      </c>
      <c r="K88" s="94">
        <f t="shared" si="15"/>
        <v>51601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1718</v>
      </c>
      <c r="D93" s="110">
        <v>302</v>
      </c>
      <c r="E93" s="111">
        <f>+IF(C93=0,"",(D93/C93))</f>
        <v>0.17578579743888242</v>
      </c>
      <c r="F93" s="2"/>
      <c r="G93" s="253" t="s">
        <v>34</v>
      </c>
      <c r="H93" s="255"/>
      <c r="I93" s="116">
        <v>17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13340</v>
      </c>
      <c r="D94" s="112">
        <v>2510</v>
      </c>
      <c r="E94" s="113">
        <f t="shared" ref="E94:E99" si="18">+IF(C94=0,"",(D94/C94))</f>
        <v>0.18815592203898052</v>
      </c>
      <c r="F94" s="2"/>
      <c r="G94" s="256" t="s">
        <v>35</v>
      </c>
      <c r="H94" s="258"/>
      <c r="I94" s="117">
        <v>117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32966</v>
      </c>
      <c r="D95" s="112">
        <v>22319</v>
      </c>
      <c r="E95" s="113">
        <f t="shared" si="18"/>
        <v>0.67703088030091607</v>
      </c>
      <c r="F95" s="2"/>
      <c r="G95" s="256" t="s">
        <v>36</v>
      </c>
      <c r="H95" s="258"/>
      <c r="I95" s="117">
        <v>135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1704</v>
      </c>
      <c r="D96" s="112">
        <v>898</v>
      </c>
      <c r="E96" s="113">
        <f t="shared" si="18"/>
        <v>0.52699530516431925</v>
      </c>
      <c r="F96" s="2"/>
      <c r="G96" s="256" t="s">
        <v>37</v>
      </c>
      <c r="H96" s="258"/>
      <c r="I96" s="117">
        <v>70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1746</v>
      </c>
      <c r="D97" s="112">
        <v>1574</v>
      </c>
      <c r="E97" s="113">
        <f t="shared" si="18"/>
        <v>0.90148911798396336</v>
      </c>
      <c r="F97" s="2"/>
      <c r="G97" s="256" t="s">
        <v>38</v>
      </c>
      <c r="H97" s="258"/>
      <c r="I97" s="117">
        <v>47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127</v>
      </c>
      <c r="D98" s="112">
        <v>127</v>
      </c>
      <c r="E98" s="113">
        <f t="shared" si="18"/>
        <v>1</v>
      </c>
      <c r="F98" s="2"/>
      <c r="G98" s="256" t="s">
        <v>39</v>
      </c>
      <c r="H98" s="258"/>
      <c r="I98" s="117">
        <v>8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51601</v>
      </c>
      <c r="D99" s="114">
        <f>+SUM(D93:D98)</f>
        <v>27730</v>
      </c>
      <c r="E99" s="115">
        <f t="shared" si="18"/>
        <v>0.5373926861882522</v>
      </c>
      <c r="F99" s="2"/>
      <c r="G99" s="259" t="s">
        <v>26</v>
      </c>
      <c r="H99" s="261"/>
      <c r="I99" s="118">
        <f>+SUM(I93:I98)</f>
        <v>394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133</v>
      </c>
      <c r="D104" s="96">
        <v>153</v>
      </c>
      <c r="E104" s="96">
        <v>157</v>
      </c>
      <c r="F104" s="96">
        <v>180</v>
      </c>
      <c r="G104" s="97">
        <v>237</v>
      </c>
      <c r="H104" s="97">
        <v>363</v>
      </c>
      <c r="I104" s="98">
        <v>309</v>
      </c>
      <c r="J104" s="128">
        <v>353</v>
      </c>
      <c r="K104" s="99">
        <v>306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483</v>
      </c>
      <c r="D105" s="25">
        <v>1562</v>
      </c>
      <c r="E105" s="25">
        <v>1987</v>
      </c>
      <c r="F105" s="25">
        <v>1996</v>
      </c>
      <c r="G105" s="26">
        <v>1769</v>
      </c>
      <c r="H105" s="26">
        <v>2490</v>
      </c>
      <c r="I105" s="60">
        <v>2794</v>
      </c>
      <c r="J105" s="129">
        <v>3480</v>
      </c>
      <c r="K105" s="101">
        <v>2600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2058</v>
      </c>
      <c r="D106" s="25">
        <v>2240</v>
      </c>
      <c r="E106" s="25">
        <v>3143</v>
      </c>
      <c r="F106" s="25">
        <v>3203</v>
      </c>
      <c r="G106" s="26">
        <v>3905</v>
      </c>
      <c r="H106" s="26">
        <v>4298</v>
      </c>
      <c r="I106" s="60">
        <v>4380</v>
      </c>
      <c r="J106" s="129">
        <v>4900</v>
      </c>
      <c r="K106" s="101">
        <v>4847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604</v>
      </c>
      <c r="D107" s="25">
        <v>552</v>
      </c>
      <c r="E107" s="25">
        <v>798</v>
      </c>
      <c r="F107" s="25">
        <v>878</v>
      </c>
      <c r="G107" s="26">
        <v>864</v>
      </c>
      <c r="H107" s="26">
        <v>1474</v>
      </c>
      <c r="I107" s="60">
        <v>1384</v>
      </c>
      <c r="J107" s="129">
        <v>1479</v>
      </c>
      <c r="K107" s="101">
        <v>1365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142</v>
      </c>
      <c r="D108" s="25">
        <v>148</v>
      </c>
      <c r="E108" s="25">
        <v>245</v>
      </c>
      <c r="F108" s="25">
        <v>207</v>
      </c>
      <c r="G108" s="26">
        <v>263</v>
      </c>
      <c r="H108" s="26">
        <v>298</v>
      </c>
      <c r="I108" s="60">
        <v>358</v>
      </c>
      <c r="J108" s="129">
        <v>598</v>
      </c>
      <c r="K108" s="101">
        <v>712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1</v>
      </c>
      <c r="E109" s="25">
        <v>8</v>
      </c>
      <c r="F109" s="25">
        <v>5</v>
      </c>
      <c r="G109" s="26">
        <v>10</v>
      </c>
      <c r="H109" s="26">
        <v>6</v>
      </c>
      <c r="I109" s="60">
        <v>12</v>
      </c>
      <c r="J109" s="129">
        <v>12</v>
      </c>
      <c r="K109" s="101">
        <v>13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3420</v>
      </c>
      <c r="D110" s="103">
        <f t="shared" ref="D110:I110" si="19">+SUM(D104:D109)</f>
        <v>4656</v>
      </c>
      <c r="E110" s="103">
        <f t="shared" si="19"/>
        <v>6338</v>
      </c>
      <c r="F110" s="103">
        <f t="shared" si="19"/>
        <v>6469</v>
      </c>
      <c r="G110" s="104">
        <f t="shared" si="19"/>
        <v>7048</v>
      </c>
      <c r="H110" s="104">
        <f t="shared" si="19"/>
        <v>8929</v>
      </c>
      <c r="I110" s="105">
        <f t="shared" si="19"/>
        <v>9237</v>
      </c>
      <c r="J110" s="130">
        <f>+SUM(J104:J109)</f>
        <v>10822</v>
      </c>
      <c r="K110" s="106">
        <f t="shared" ref="K110" si="20">+SUM(K104:K109)</f>
        <v>9843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0.13600000000000001</v>
      </c>
      <c r="D115" s="67">
        <v>9.5000000000000001E-2</v>
      </c>
      <c r="E115" s="67">
        <v>0.11899999999999999</v>
      </c>
      <c r="F115" s="67">
        <v>0.13300000000000001</v>
      </c>
      <c r="G115" s="67">
        <v>0.1077</v>
      </c>
      <c r="H115" s="68">
        <v>0.1</v>
      </c>
      <c r="I115" s="68">
        <v>8.0500000000000002E-2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RISARALDA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1111</v>
      </c>
      <c r="C12" s="33">
        <f>+IFERROR((VLOOKUP(A12,Hoja3!$A$2:$J$841,5,FALSE)),"")</f>
        <v>1111</v>
      </c>
      <c r="D12" s="34" t="str">
        <f>+IFERROR((VLOOKUP(A12,Hoja3!$A$2:$J$841,6,FALSE)),"")</f>
        <v>UNIVERSIDAD TECNOLOGICA DE PEREIRA - UTP</v>
      </c>
      <c r="E12" s="35"/>
      <c r="F12" s="36"/>
      <c r="G12" s="33" t="str">
        <f>+IFERROR((VLOOKUP(A12,Hoja3!$A$2:$J$841,7,FALSE)),"")</f>
        <v>RISARALDA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17769</v>
      </c>
    </row>
    <row r="13" spans="1:10" x14ac:dyDescent="0.25">
      <c r="A13" s="134">
        <v>2</v>
      </c>
      <c r="B13" s="32">
        <f>+IFERROR((VLOOKUP(A13,Hoja3!$A$2:$J$841,4,FALSE)),"")</f>
        <v>1112</v>
      </c>
      <c r="C13" s="33">
        <f>+IFERROR((VLOOKUP(A13,Hoja3!$A$2:$J$841,5,FALSE)),"")</f>
        <v>1112</v>
      </c>
      <c r="D13" s="34" t="str">
        <f>+IFERROR((VLOOKUP(A13,Hoja3!$A$2:$J$841,6,FALSE)),"")</f>
        <v>UNIVERSIDAD DE CALDAS</v>
      </c>
      <c r="E13" s="35"/>
      <c r="F13" s="36"/>
      <c r="G13" s="33" t="str">
        <f>+IFERROR((VLOOKUP(A13,Hoja3!$A$2:$J$841,7,FALSE)),"")</f>
        <v>CALDAS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16</v>
      </c>
    </row>
    <row r="14" spans="1:10" x14ac:dyDescent="0.25">
      <c r="A14" s="134">
        <v>3</v>
      </c>
      <c r="B14" s="32">
        <f>+IFERROR((VLOOKUP(A14,Hoja3!$A$2:$J$841,4,FALSE)),"")</f>
        <v>1207</v>
      </c>
      <c r="C14" s="33">
        <f>+IFERROR((VLOOKUP(A14,Hoja3!$A$2:$J$841,5,FALSE)),"")</f>
        <v>1207</v>
      </c>
      <c r="D14" s="34" t="str">
        <f>+IFERROR((VLOOKUP(A14,Hoja3!$A$2:$J$841,6,FALSE)),"")</f>
        <v>UNIVERSIDAD DEL TOLIMA</v>
      </c>
      <c r="E14" s="35"/>
      <c r="F14" s="36"/>
      <c r="G14" s="33" t="str">
        <f>+IFERROR((VLOOKUP(A14,Hoja3!$A$2:$J$841,7,FALSE)),"")</f>
        <v>TOLIMA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274</v>
      </c>
    </row>
    <row r="15" spans="1:10" x14ac:dyDescent="0.25">
      <c r="A15" s="134">
        <v>4</v>
      </c>
      <c r="B15" s="32">
        <f>+IFERROR((VLOOKUP(A15,Hoja3!$A$2:$J$841,4,FALSE)),"")</f>
        <v>1208</v>
      </c>
      <c r="C15" s="33">
        <f>+IFERROR((VLOOKUP(A15,Hoja3!$A$2:$J$841,5,FALSE)),"")</f>
        <v>1208</v>
      </c>
      <c r="D15" s="34" t="str">
        <f>+IFERROR((VLOOKUP(A15,Hoja3!$A$2:$J$841,6,FALSE)),"")</f>
        <v>UNIVERSIDAD DEL QUINDIO</v>
      </c>
      <c r="E15" s="35"/>
      <c r="F15" s="36"/>
      <c r="G15" s="33" t="str">
        <f>+IFERROR((VLOOKUP(A15,Hoja3!$A$2:$J$841,7,FALSE)),"")</f>
        <v>QUINDIO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952</v>
      </c>
    </row>
    <row r="16" spans="1:10" x14ac:dyDescent="0.25">
      <c r="A16" s="134">
        <v>5</v>
      </c>
      <c r="B16" s="32">
        <f>+IFERROR((VLOOKUP(A16,Hoja3!$A$2:$J$841,4,FALSE)),"")</f>
        <v>1701</v>
      </c>
      <c r="C16" s="33">
        <f>+IFERROR((VLOOKUP(A16,Hoja3!$A$2:$J$841,5,FALSE)),"")</f>
        <v>1701</v>
      </c>
      <c r="D16" s="34" t="str">
        <f>+IFERROR((VLOOKUP(A16,Hoja3!$A$2:$J$841,6,FALSE)),"")</f>
        <v>PONTIFICIA UNIVERSIDAD JAVERIANA</v>
      </c>
      <c r="E16" s="35"/>
      <c r="F16" s="36"/>
      <c r="G16" s="33" t="str">
        <f>+IFERROR((VLOOKUP(A16,Hoja3!$A$2:$J$841,7,FALSE)),"")</f>
        <v>BOGOTA D.C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14</v>
      </c>
    </row>
    <row r="17" spans="1:10" x14ac:dyDescent="0.25">
      <c r="A17" s="134">
        <v>6</v>
      </c>
      <c r="B17" s="32">
        <f>+IFERROR((VLOOKUP(A17,Hoja3!$A$2:$J$841,4,FALSE)),"")</f>
        <v>1701</v>
      </c>
      <c r="C17" s="33">
        <f>+IFERROR((VLOOKUP(A17,Hoja3!$A$2:$J$841,5,FALSE)),"")</f>
        <v>1702</v>
      </c>
      <c r="D17" s="35" t="str">
        <f>+IFERROR((VLOOKUP(A17,Hoja3!$A$2:$J$841,6,FALSE)),"")</f>
        <v>PONTIFICIA UNIVERSIDAD JAVERIANA</v>
      </c>
      <c r="E17" s="35"/>
      <c r="F17" s="36"/>
      <c r="G17" s="33" t="str">
        <f>+IFERROR((VLOOKUP(A17,Hoja3!$A$2:$J$841,7,FALSE)),"")</f>
        <v>VALLE DEL CAUCA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20</v>
      </c>
    </row>
    <row r="18" spans="1:10" x14ac:dyDescent="0.25">
      <c r="A18" s="134">
        <v>7</v>
      </c>
      <c r="B18" s="32">
        <f>+IFERROR((VLOOKUP(A18,Hoja3!$A$2:$J$841,4,FALSE)),"")</f>
        <v>1706</v>
      </c>
      <c r="C18" s="33">
        <f>+IFERROR((VLOOKUP(A18,Hoja3!$A$2:$J$841,5,FALSE)),"")</f>
        <v>1706</v>
      </c>
      <c r="D18" s="35" t="str">
        <f>+IFERROR((VLOOKUP(A18,Hoja3!$A$2:$J$841,6,FALSE)),"")</f>
        <v>UNIVERSIDAD EXTERNADO DE COLOMBIA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81</v>
      </c>
    </row>
    <row r="19" spans="1:10" x14ac:dyDescent="0.25">
      <c r="A19" s="134">
        <v>8</v>
      </c>
      <c r="B19" s="32">
        <f>+IFERROR((VLOOKUP(A19,Hoja3!$A$2:$J$841,4,FALSE)),"")</f>
        <v>1712</v>
      </c>
      <c r="C19" s="33">
        <f>+IFERROR((VLOOKUP(A19,Hoja3!$A$2:$J$841,5,FALSE)),"")</f>
        <v>1712</v>
      </c>
      <c r="D19" s="35" t="str">
        <f>+IFERROR((VLOOKUP(A19,Hoja3!$A$2:$J$841,6,FALSE)),"")</f>
        <v>UNIVERSIDAD EAFIT-</v>
      </c>
      <c r="E19" s="35"/>
      <c r="F19" s="36"/>
      <c r="G19" s="33" t="str">
        <f>+IFERROR((VLOOKUP(A19,Hoja3!$A$2:$J$841,7,FALSE)),"")</f>
        <v>ANTIOQUIA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223</v>
      </c>
    </row>
    <row r="20" spans="1:10" x14ac:dyDescent="0.25">
      <c r="A20" s="134">
        <v>9</v>
      </c>
      <c r="B20" s="32">
        <f>+IFERROR((VLOOKUP(A20,Hoja3!$A$2:$J$841,4,FALSE)),"")</f>
        <v>1806</v>
      </c>
      <c r="C20" s="33">
        <f>+IFERROR((VLOOKUP(A20,Hoja3!$A$2:$J$841,5,FALSE)),"")</f>
        <v>1806</v>
      </c>
      <c r="D20" s="35" t="str">
        <f>+IFERROR((VLOOKUP(A20,Hoja3!$A$2:$J$841,6,FALSE)),"")</f>
        <v>UNIVERSIDAD LIBRE</v>
      </c>
      <c r="E20" s="35"/>
      <c r="F20" s="36"/>
      <c r="G20" s="33" t="str">
        <f>+IFERROR((VLOOKUP(A20,Hoja3!$A$2:$J$841,7,FALSE)),"")</f>
        <v>BOGOTA D.C</v>
      </c>
      <c r="H20" s="33" t="str">
        <f>+IFERROR((VLOOKUP(A20,Hoja3!$A$2:$J$841,8,FALSE)),"")</f>
        <v>PRIVADA</v>
      </c>
      <c r="I20" s="37" t="str">
        <f>+IFERROR((VLOOKUP(A20,Hoja3!$A$2:$J$841,9,FALSE)),"")</f>
        <v>Universidad</v>
      </c>
      <c r="J20" s="135">
        <f>+IFERROR((VLOOKUP(A20,Hoja3!$A$2:$J$841,10,FALSE)),"")</f>
        <v>40</v>
      </c>
    </row>
    <row r="21" spans="1:10" x14ac:dyDescent="0.25">
      <c r="A21" s="134">
        <v>10</v>
      </c>
      <c r="B21" s="32">
        <f>+IFERROR((VLOOKUP(A21,Hoja3!$A$2:$J$841,4,FALSE)),"")</f>
        <v>1806</v>
      </c>
      <c r="C21" s="33">
        <f>+IFERROR((VLOOKUP(A21,Hoja3!$A$2:$J$841,5,FALSE)),"")</f>
        <v>1807</v>
      </c>
      <c r="D21" s="35" t="str">
        <f>+IFERROR((VLOOKUP(A21,Hoja3!$A$2:$J$841,6,FALSE)),"")</f>
        <v>UNIVERSIDAD LIBRE</v>
      </c>
      <c r="E21" s="35"/>
      <c r="F21" s="36"/>
      <c r="G21" s="33" t="str">
        <f>+IFERROR((VLOOKUP(A21,Hoja3!$A$2:$J$841,7,FALSE)),"")</f>
        <v>VALLE DEL CAUCA</v>
      </c>
      <c r="H21" s="33" t="str">
        <f>+IFERROR((VLOOKUP(A21,Hoja3!$A$2:$J$841,8,FALSE)),"")</f>
        <v>PRIVADA</v>
      </c>
      <c r="I21" s="37" t="str">
        <f>+IFERROR((VLOOKUP(A21,Hoja3!$A$2:$J$841,9,FALSE)),"")</f>
        <v>Universidad</v>
      </c>
      <c r="J21" s="135">
        <f>+IFERROR((VLOOKUP(A21,Hoja3!$A$2:$J$841,10,FALSE)),"")</f>
        <v>206</v>
      </c>
    </row>
    <row r="22" spans="1:10" x14ac:dyDescent="0.25">
      <c r="A22" s="134">
        <v>11</v>
      </c>
      <c r="B22" s="32">
        <f>+IFERROR((VLOOKUP(A22,Hoja3!$A$2:$J$841,4,FALSE)),"")</f>
        <v>1806</v>
      </c>
      <c r="C22" s="33">
        <f>+IFERROR((VLOOKUP(A22,Hoja3!$A$2:$J$841,5,FALSE)),"")</f>
        <v>1809</v>
      </c>
      <c r="D22" s="35" t="str">
        <f>+IFERROR((VLOOKUP(A22,Hoja3!$A$2:$J$841,6,FALSE)),"")</f>
        <v>UNIVERSIDAD LIBRE</v>
      </c>
      <c r="E22" s="35"/>
      <c r="F22" s="36"/>
      <c r="G22" s="33" t="str">
        <f>+IFERROR((VLOOKUP(A22,Hoja3!$A$2:$J$841,7,FALSE)),"")</f>
        <v>RISARALDA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4327</v>
      </c>
    </row>
    <row r="23" spans="1:10" x14ac:dyDescent="0.25">
      <c r="A23" s="134">
        <v>12</v>
      </c>
      <c r="B23" s="32">
        <f>+IFERROR((VLOOKUP(A23,Hoja3!$A$2:$J$841,4,FALSE)),"")</f>
        <v>1818</v>
      </c>
      <c r="C23" s="33">
        <f>+IFERROR((VLOOKUP(A23,Hoja3!$A$2:$J$841,5,FALSE)),"")</f>
        <v>1816</v>
      </c>
      <c r="D23" s="35" t="str">
        <f>+IFERROR((VLOOKUP(A23,Hoja3!$A$2:$J$841,6,FALSE)),"")</f>
        <v>UNIVERSIDAD COOPERATIVA DE COLOMBIA</v>
      </c>
      <c r="E23" s="35"/>
      <c r="F23" s="36"/>
      <c r="G23" s="33" t="str">
        <f>+IFERROR((VLOOKUP(A23,Hoja3!$A$2:$J$841,7,FALSE)),"")</f>
        <v>ANTIOQUIA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629</v>
      </c>
    </row>
    <row r="24" spans="1:10" x14ac:dyDescent="0.25">
      <c r="A24" s="134">
        <v>13</v>
      </c>
      <c r="B24" s="32">
        <f>+IFERROR((VLOOKUP(A24,Hoja3!$A$2:$J$841,4,FALSE)),"")</f>
        <v>1818</v>
      </c>
      <c r="C24" s="33">
        <f>+IFERROR((VLOOKUP(A24,Hoja3!$A$2:$J$841,5,FALSE)),"")</f>
        <v>1818</v>
      </c>
      <c r="D24" s="35" t="str">
        <f>+IFERROR((VLOOKUP(A24,Hoja3!$A$2:$J$841,6,FALSE)),"")</f>
        <v>UNIVERSIDAD COOPERATIVA DE COLOMBIA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PRIVADA</v>
      </c>
      <c r="I24" s="37" t="str">
        <f>+IFERROR((VLOOKUP(A24,Hoja3!$A$2:$J$841,9,FALSE)),"")</f>
        <v>Universidad</v>
      </c>
      <c r="J24" s="135">
        <f>+IFERROR((VLOOKUP(A24,Hoja3!$A$2:$J$841,10,FALSE)),"")</f>
        <v>83</v>
      </c>
    </row>
    <row r="25" spans="1:10" x14ac:dyDescent="0.25">
      <c r="A25" s="134">
        <v>14</v>
      </c>
      <c r="B25" s="32">
        <f>+IFERROR((VLOOKUP(A25,Hoja3!$A$2:$J$841,4,FALSE)),"")</f>
        <v>1826</v>
      </c>
      <c r="C25" s="33">
        <f>+IFERROR((VLOOKUP(A25,Hoja3!$A$2:$J$841,5,FALSE)),"")</f>
        <v>1826</v>
      </c>
      <c r="D25" s="35" t="str">
        <f>+IFERROR((VLOOKUP(A25,Hoja3!$A$2:$J$841,6,FALSE)),"")</f>
        <v>UNIVERSIDAD ANTONIO NARI¿O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PRIVADA</v>
      </c>
      <c r="I25" s="37" t="str">
        <f>+IFERROR((VLOOKUP(A25,Hoja3!$A$2:$J$841,9,FALSE)),"")</f>
        <v>Universidad</v>
      </c>
      <c r="J25" s="135">
        <f>+IFERROR((VLOOKUP(A25,Hoja3!$A$2:$J$841,10,FALSE)),"")</f>
        <v>209</v>
      </c>
    </row>
    <row r="26" spans="1:10" x14ac:dyDescent="0.25">
      <c r="A26" s="134">
        <v>15</v>
      </c>
      <c r="B26" s="32">
        <f>+IFERROR((VLOOKUP(A26,Hoja3!$A$2:$J$841,4,FALSE)),"")</f>
        <v>2102</v>
      </c>
      <c r="C26" s="33">
        <f>+IFERROR((VLOOKUP(A26,Hoja3!$A$2:$J$841,5,FALSE)),"")</f>
        <v>2102</v>
      </c>
      <c r="D26" s="35" t="str">
        <f>+IFERROR((VLOOKUP(A26,Hoja3!$A$2:$J$841,6,FALSE)),"")</f>
        <v>UNIVERSIDAD NACIONAL ABIERTA Y A DISTANCIA UNAD</v>
      </c>
      <c r="E26" s="35"/>
      <c r="F26" s="36"/>
      <c r="G26" s="33" t="str">
        <f>+IFERROR((VLOOKUP(A26,Hoja3!$A$2:$J$841,7,FALSE)),"")</f>
        <v>BOGOTA D.C</v>
      </c>
      <c r="H26" s="33" t="str">
        <f>+IFERROR((VLOOKUP(A26,Hoja3!$A$2:$J$841,8,FALSE)),"")</f>
        <v>OFICIAL</v>
      </c>
      <c r="I26" s="37" t="str">
        <f>+IFERROR((VLOOKUP(A26,Hoja3!$A$2:$J$841,9,FALSE)),"")</f>
        <v>Universidad</v>
      </c>
      <c r="J26" s="135">
        <f>+IFERROR((VLOOKUP(A26,Hoja3!$A$2:$J$841,10,FALSE)),"")</f>
        <v>2342</v>
      </c>
    </row>
    <row r="27" spans="1:10" x14ac:dyDescent="0.25">
      <c r="A27" s="134">
        <v>16</v>
      </c>
      <c r="B27" s="32">
        <f>+IFERROR((VLOOKUP(A27,Hoja3!$A$2:$J$841,4,FALSE)),"")</f>
        <v>2104</v>
      </c>
      <c r="C27" s="33">
        <f>+IFERROR((VLOOKUP(A27,Hoja3!$A$2:$J$841,5,FALSE)),"")</f>
        <v>2104</v>
      </c>
      <c r="D27" s="35" t="str">
        <f>+IFERROR((VLOOKUP(A27,Hoja3!$A$2:$J$841,6,FALSE)),"")</f>
        <v>ESCUELA SUPERIOR DE ADMINISTRACION PUBLICA-ESAP-</v>
      </c>
      <c r="E27" s="35"/>
      <c r="F27" s="36"/>
      <c r="G27" s="33" t="str">
        <f>+IFERROR((VLOOKUP(A27,Hoja3!$A$2:$J$841,7,FALSE)),"")</f>
        <v>BOGOTA D.C</v>
      </c>
      <c r="H27" s="33" t="str">
        <f>+IFERROR((VLOOKUP(A27,Hoja3!$A$2:$J$841,8,FALSE)),"")</f>
        <v>OFICIAL</v>
      </c>
      <c r="I27" s="37" t="str">
        <f>+IFERROR((VLOOKUP(A27,Hoja3!$A$2:$J$841,9,FALSE)),"")</f>
        <v>Institución Universitaria/Escuela Tecnológica</v>
      </c>
      <c r="J27" s="135">
        <f>+IFERROR((VLOOKUP(A27,Hoja3!$A$2:$J$841,10,FALSE)),"")</f>
        <v>264</v>
      </c>
    </row>
    <row r="28" spans="1:10" x14ac:dyDescent="0.25">
      <c r="A28" s="134">
        <v>17</v>
      </c>
      <c r="B28" s="32">
        <f>+IFERROR((VLOOKUP(A28,Hoja3!$A$2:$J$841,4,FALSE)),"")</f>
        <v>2711</v>
      </c>
      <c r="C28" s="33">
        <f>+IFERROR((VLOOKUP(A28,Hoja3!$A$2:$J$841,5,FALSE)),"")</f>
        <v>2711</v>
      </c>
      <c r="D28" s="35" t="str">
        <f>+IFERROR((VLOOKUP(A28,Hoja3!$A$2:$J$841,6,FALSE)),"")</f>
        <v>UNIVERSIDAD CATOLICA DE PEREIRA</v>
      </c>
      <c r="E28" s="35"/>
      <c r="F28" s="36"/>
      <c r="G28" s="33" t="str">
        <f>+IFERROR((VLOOKUP(A28,Hoja3!$A$2:$J$841,7,FALSE)),"")</f>
        <v>RISARALDA</v>
      </c>
      <c r="H28" s="33" t="str">
        <f>+IFERROR((VLOOKUP(A28,Hoja3!$A$2:$J$841,8,FALSE)),"")</f>
        <v>PRIVADA</v>
      </c>
      <c r="I28" s="37" t="str">
        <f>+IFERROR((VLOOKUP(A28,Hoja3!$A$2:$J$841,9,FALSE)),"")</f>
        <v>Universidad</v>
      </c>
      <c r="J28" s="135">
        <f>+IFERROR((VLOOKUP(A28,Hoja3!$A$2:$J$841,10,FALSE)),"")</f>
        <v>3298</v>
      </c>
    </row>
    <row r="29" spans="1:10" x14ac:dyDescent="0.25">
      <c r="A29" s="134">
        <v>18</v>
      </c>
      <c r="B29" s="32">
        <f>+IFERROR((VLOOKUP(A29,Hoja3!$A$2:$J$841,4,FALSE)),"")</f>
        <v>2728</v>
      </c>
      <c r="C29" s="33">
        <f>+IFERROR((VLOOKUP(A29,Hoja3!$A$2:$J$841,5,FALSE)),"")</f>
        <v>2737</v>
      </c>
      <c r="D29" s="35" t="str">
        <f>+IFERROR((VLOOKUP(A29,Hoja3!$A$2:$J$841,6,FALSE)),"")</f>
        <v>FUNDACION UNIVERSITARIA DEL AREA ANDINA</v>
      </c>
      <c r="E29" s="35"/>
      <c r="F29" s="36"/>
      <c r="G29" s="33" t="str">
        <f>+IFERROR((VLOOKUP(A29,Hoja3!$A$2:$J$841,7,FALSE)),"")</f>
        <v>RISARALDA</v>
      </c>
      <c r="H29" s="33" t="str">
        <f>+IFERROR((VLOOKUP(A29,Hoja3!$A$2:$J$841,8,FALSE)),"")</f>
        <v>PRIVADA</v>
      </c>
      <c r="I29" s="37" t="str">
        <f>+IFERROR((VLOOKUP(A29,Hoja3!$A$2:$J$841,9,FALSE)),"")</f>
        <v>Institución Universitaria/Escuela Tecnológica</v>
      </c>
      <c r="J29" s="135">
        <f>+IFERROR((VLOOKUP(A29,Hoja3!$A$2:$J$841,10,FALSE)),"")</f>
        <v>5469</v>
      </c>
    </row>
    <row r="30" spans="1:10" x14ac:dyDescent="0.25">
      <c r="A30" s="134">
        <v>19</v>
      </c>
      <c r="B30" s="32">
        <f>+IFERROR((VLOOKUP(A30,Hoja3!$A$2:$J$841,4,FALSE)),"")</f>
        <v>2747</v>
      </c>
      <c r="C30" s="33">
        <f>+IFERROR((VLOOKUP(A30,Hoja3!$A$2:$J$841,5,FALSE)),"")</f>
        <v>2747</v>
      </c>
      <c r="D30" s="35" t="str">
        <f>+IFERROR((VLOOKUP(A30,Hoja3!$A$2:$J$841,6,FALSE)),"")</f>
        <v>FUNDACION UNIVERSITARIA AUTONOMA DE LAS AMERICAS</v>
      </c>
      <c r="E30" s="35"/>
      <c r="F30" s="36"/>
      <c r="G30" s="33" t="str">
        <f>+IFERROR((VLOOKUP(A30,Hoja3!$A$2:$J$841,7,FALSE)),"")</f>
        <v>ANTIOQUIA</v>
      </c>
      <c r="H30" s="33" t="str">
        <f>+IFERROR((VLOOKUP(A30,Hoja3!$A$2:$J$841,8,FALSE)),"")</f>
        <v>PRIVADA</v>
      </c>
      <c r="I30" s="37" t="str">
        <f>+IFERROR((VLOOKUP(A30,Hoja3!$A$2:$J$841,9,FALSE)),"")</f>
        <v>Institución Universitaria/Escuela Tecnológica</v>
      </c>
      <c r="J30" s="135">
        <f>+IFERROR((VLOOKUP(A30,Hoja3!$A$2:$J$841,10,FALSE)),"")</f>
        <v>1487</v>
      </c>
    </row>
    <row r="31" spans="1:10" x14ac:dyDescent="0.25">
      <c r="A31" s="134">
        <v>20</v>
      </c>
      <c r="B31" s="32">
        <f>+IFERROR((VLOOKUP(A31,Hoja3!$A$2:$J$841,4,FALSE)),"")</f>
        <v>2748</v>
      </c>
      <c r="C31" s="33">
        <f>+IFERROR((VLOOKUP(A31,Hoja3!$A$2:$J$841,5,FALSE)),"")</f>
        <v>2748</v>
      </c>
      <c r="D31" s="35" t="str">
        <f>+IFERROR((VLOOKUP(A31,Hoja3!$A$2:$J$841,6,FALSE)),"")</f>
        <v>FUNDACION UNIVERSITARIA SEMINARIO TEOLOGICO BAUTISTA INTERNACIONAL</v>
      </c>
      <c r="E31" s="35"/>
      <c r="F31" s="36"/>
      <c r="G31" s="33" t="str">
        <f>+IFERROR((VLOOKUP(A31,Hoja3!$A$2:$J$841,7,FALSE)),"")</f>
        <v>VALLE DEL CAUCA</v>
      </c>
      <c r="H31" s="33" t="str">
        <f>+IFERROR((VLOOKUP(A31,Hoja3!$A$2:$J$841,8,FALSE)),"")</f>
        <v>PRIVADA</v>
      </c>
      <c r="I31" s="37" t="str">
        <f>+IFERROR((VLOOKUP(A31,Hoja3!$A$2:$J$841,9,FALSE)),"")</f>
        <v>Institución Universitaria/Escuela Tecnológica</v>
      </c>
      <c r="J31" s="135">
        <f>+IFERROR((VLOOKUP(A31,Hoja3!$A$2:$J$841,10,FALSE)),"")</f>
        <v>11</v>
      </c>
    </row>
    <row r="32" spans="1:10" x14ac:dyDescent="0.25">
      <c r="A32" s="134">
        <v>21</v>
      </c>
      <c r="B32" s="32">
        <f>+IFERROR((VLOOKUP(A32,Hoja3!$A$2:$J$841,4,FALSE)),"")</f>
        <v>2818</v>
      </c>
      <c r="C32" s="33">
        <f>+IFERROR((VLOOKUP(A32,Hoja3!$A$2:$J$841,5,FALSE)),"")</f>
        <v>2818</v>
      </c>
      <c r="D32" s="35" t="str">
        <f>+IFERROR((VLOOKUP(A32,Hoja3!$A$2:$J$841,6,FALSE)),"")</f>
        <v>CORPORACION UNIVERSITARIA DE SANTA ROSA DE CABAL-UNISARC-</v>
      </c>
      <c r="E32" s="35"/>
      <c r="F32" s="36"/>
      <c r="G32" s="33" t="str">
        <f>+IFERROR((VLOOKUP(A32,Hoja3!$A$2:$J$841,7,FALSE)),"")</f>
        <v>RISARALDA</v>
      </c>
      <c r="H32" s="33" t="str">
        <f>+IFERROR((VLOOKUP(A32,Hoja3!$A$2:$J$841,8,FALSE)),"")</f>
        <v>PRIVADA</v>
      </c>
      <c r="I32" s="37" t="str">
        <f>+IFERROR((VLOOKUP(A32,Hoja3!$A$2:$J$841,9,FALSE)),"")</f>
        <v>Institución Universitaria/Escuela Tecnológica</v>
      </c>
      <c r="J32" s="135">
        <f>+IFERROR((VLOOKUP(A32,Hoja3!$A$2:$J$841,10,FALSE)),"")</f>
        <v>1098</v>
      </c>
    </row>
    <row r="33" spans="1:10" x14ac:dyDescent="0.25">
      <c r="A33" s="134">
        <v>22</v>
      </c>
      <c r="B33" s="32">
        <f>+IFERROR((VLOOKUP(A33,Hoja3!$A$2:$J$841,4,FALSE)),"")</f>
        <v>2833</v>
      </c>
      <c r="C33" s="33">
        <f>+IFERROR((VLOOKUP(A33,Hoja3!$A$2:$J$841,5,FALSE)),"")</f>
        <v>2833</v>
      </c>
      <c r="D33" s="35" t="str">
        <f>+IFERROR((VLOOKUP(A33,Hoja3!$A$2:$J$841,6,FALSE)),"")</f>
        <v>CORPORACION UNIVERSITARIA REMINGTON</v>
      </c>
      <c r="E33" s="35"/>
      <c r="F33" s="36"/>
      <c r="G33" s="33" t="str">
        <f>+IFERROR((VLOOKUP(A33,Hoja3!$A$2:$J$841,7,FALSE)),"")</f>
        <v>ANTIOQUIA</v>
      </c>
      <c r="H33" s="33" t="str">
        <f>+IFERROR((VLOOKUP(A33,Hoja3!$A$2:$J$841,8,FALSE)),"")</f>
        <v>PRIVADA</v>
      </c>
      <c r="I33" s="37" t="str">
        <f>+IFERROR((VLOOKUP(A33,Hoja3!$A$2:$J$841,9,FALSE)),"")</f>
        <v>Institución Universitaria/Escuela Tecnológica</v>
      </c>
      <c r="J33" s="135">
        <f>+IFERROR((VLOOKUP(A33,Hoja3!$A$2:$J$841,10,FALSE)),"")</f>
        <v>1166</v>
      </c>
    </row>
    <row r="34" spans="1:10" x14ac:dyDescent="0.25">
      <c r="A34" s="134">
        <v>23</v>
      </c>
      <c r="B34" s="32">
        <f>+IFERROR((VLOOKUP(A34,Hoja3!$A$2:$J$841,4,FALSE)),"")</f>
        <v>3712</v>
      </c>
      <c r="C34" s="33">
        <f>+IFERROR((VLOOKUP(A34,Hoja3!$A$2:$J$841,5,FALSE)),"")</f>
        <v>3712</v>
      </c>
      <c r="D34" s="35" t="str">
        <f>+IFERROR((VLOOKUP(A34,Hoja3!$A$2:$J$841,6,FALSE)),"")</f>
        <v>FUNDACION CENTRO DE INVESTIGACION DOCENCIA Y CONSULTORIA ADMINISTRATIVA-F-CIDCA-</v>
      </c>
      <c r="E34" s="35"/>
      <c r="F34" s="36"/>
      <c r="G34" s="33" t="str">
        <f>+IFERROR((VLOOKUP(A34,Hoja3!$A$2:$J$841,7,FALSE)),"")</f>
        <v>BOGOTA D.C</v>
      </c>
      <c r="H34" s="33" t="str">
        <f>+IFERROR((VLOOKUP(A34,Hoja3!$A$2:$J$841,8,FALSE)),"")</f>
        <v>PRIVADA</v>
      </c>
      <c r="I34" s="37" t="str">
        <f>+IFERROR((VLOOKUP(A34,Hoja3!$A$2:$J$841,9,FALSE)),"")</f>
        <v>Institución Tecnológica</v>
      </c>
      <c r="J34" s="135">
        <f>+IFERROR((VLOOKUP(A34,Hoja3!$A$2:$J$841,10,FALSE)),"")</f>
        <v>247</v>
      </c>
    </row>
    <row r="35" spans="1:10" x14ac:dyDescent="0.25">
      <c r="A35" s="134">
        <v>24</v>
      </c>
      <c r="B35" s="32">
        <f>+IFERROR((VLOOKUP(A35,Hoja3!$A$2:$J$841,4,FALSE)),"")</f>
        <v>4101</v>
      </c>
      <c r="C35" s="33">
        <f>+IFERROR((VLOOKUP(A35,Hoja3!$A$2:$J$841,5,FALSE)),"")</f>
        <v>4101</v>
      </c>
      <c r="D35" s="35" t="str">
        <f>+IFERROR((VLOOKUP(A35,Hoja3!$A$2:$J$841,6,FALSE)),"")</f>
        <v>INSTITUTO DE EDUCACION TECNICA PROFESIONAL DE ROLDANILLO</v>
      </c>
      <c r="E35" s="35"/>
      <c r="F35" s="36"/>
      <c r="G35" s="33" t="str">
        <f>+IFERROR((VLOOKUP(A35,Hoja3!$A$2:$J$841,7,FALSE)),"")</f>
        <v>VALLE DEL CAUCA</v>
      </c>
      <c r="H35" s="33" t="str">
        <f>+IFERROR((VLOOKUP(A35,Hoja3!$A$2:$J$841,8,FALSE)),"")</f>
        <v>OFICIAL</v>
      </c>
      <c r="I35" s="37" t="str">
        <f>+IFERROR((VLOOKUP(A35,Hoja3!$A$2:$J$841,9,FALSE)),"")</f>
        <v>Institución Técnica Profesional</v>
      </c>
      <c r="J35" s="135">
        <f>+IFERROR((VLOOKUP(A35,Hoja3!$A$2:$J$841,10,FALSE)),"")</f>
        <v>53</v>
      </c>
    </row>
    <row r="36" spans="1:10" x14ac:dyDescent="0.25">
      <c r="A36" s="134">
        <v>25</v>
      </c>
      <c r="B36" s="32">
        <f>+IFERROR((VLOOKUP(A36,Hoja3!$A$2:$J$841,4,FALSE)),"")</f>
        <v>4813</v>
      </c>
      <c r="C36" s="33">
        <f>+IFERROR((VLOOKUP(A36,Hoja3!$A$2:$J$841,5,FALSE)),"")</f>
        <v>4813</v>
      </c>
      <c r="D36" s="35" t="str">
        <f>+IFERROR((VLOOKUP(A36,Hoja3!$A$2:$J$841,6,FALSE)),"")</f>
        <v>CORPORACION UNIFICADA NACIONAL DE EDUCACION SUPERIOR-CUN-</v>
      </c>
      <c r="E36" s="35"/>
      <c r="F36" s="36"/>
      <c r="G36" s="33" t="str">
        <f>+IFERROR((VLOOKUP(A36,Hoja3!$A$2:$J$841,7,FALSE)),"")</f>
        <v>BOGOTA D.C</v>
      </c>
      <c r="H36" s="33" t="str">
        <f>+IFERROR((VLOOKUP(A36,Hoja3!$A$2:$J$841,8,FALSE)),"")</f>
        <v>PRIVADA</v>
      </c>
      <c r="I36" s="37" t="str">
        <f>+IFERROR((VLOOKUP(A36,Hoja3!$A$2:$J$841,9,FALSE)),"")</f>
        <v>Institución Técnica Profesional</v>
      </c>
      <c r="J36" s="135">
        <f>+IFERROR((VLOOKUP(A36,Hoja3!$A$2:$J$841,10,FALSE)),"")</f>
        <v>7</v>
      </c>
    </row>
    <row r="37" spans="1:10" x14ac:dyDescent="0.25">
      <c r="A37" s="134">
        <v>26</v>
      </c>
      <c r="B37" s="32">
        <f>+IFERROR((VLOOKUP(A37,Hoja3!$A$2:$J$841,4,FALSE)),"")</f>
        <v>4825</v>
      </c>
      <c r="C37" s="33">
        <f>+IFERROR((VLOOKUP(A37,Hoja3!$A$2:$J$841,5,FALSE)),"")</f>
        <v>4825</v>
      </c>
      <c r="D37" s="35" t="str">
        <f>+IFERROR((VLOOKUP(A37,Hoja3!$A$2:$J$841,6,FALSE)),"")</f>
        <v>CORPORACION INSTITUTO DE ADMINISTRACION Y FINANZAS - CIAF</v>
      </c>
      <c r="E37" s="35"/>
      <c r="F37" s="36"/>
      <c r="G37" s="33" t="str">
        <f>+IFERROR((VLOOKUP(A37,Hoja3!$A$2:$J$841,7,FALSE)),"")</f>
        <v>RISARALDA</v>
      </c>
      <c r="H37" s="33" t="str">
        <f>+IFERROR((VLOOKUP(A37,Hoja3!$A$2:$J$841,8,FALSE)),"")</f>
        <v>PRIVADA</v>
      </c>
      <c r="I37" s="37" t="str">
        <f>+IFERROR((VLOOKUP(A37,Hoja3!$A$2:$J$841,9,FALSE)),"")</f>
        <v>Institución Técnica Profesional</v>
      </c>
      <c r="J37" s="135">
        <f>+IFERROR((VLOOKUP(A37,Hoja3!$A$2:$J$841,10,FALSE)),"")</f>
        <v>569</v>
      </c>
    </row>
    <row r="38" spans="1:10" x14ac:dyDescent="0.25">
      <c r="A38" s="134">
        <v>27</v>
      </c>
      <c r="B38" s="32">
        <f>+IFERROR((VLOOKUP(A38,Hoja3!$A$2:$J$841,4,FALSE)),"")</f>
        <v>9110</v>
      </c>
      <c r="C38" s="33">
        <f>+IFERROR((VLOOKUP(A38,Hoja3!$A$2:$J$841,5,FALSE)),"")</f>
        <v>9110</v>
      </c>
      <c r="D38" s="35" t="str">
        <f>+IFERROR((VLOOKUP(A38,Hoja3!$A$2:$J$841,6,FALSE)),"")</f>
        <v>SERVICIO NACIONAL DE APRENDIZAJE-SENA-</v>
      </c>
      <c r="E38" s="35"/>
      <c r="F38" s="36"/>
      <c r="G38" s="33" t="str">
        <f>+IFERROR((VLOOKUP(A38,Hoja3!$A$2:$J$841,7,FALSE)),"")</f>
        <v>BOGOTA D.C</v>
      </c>
      <c r="H38" s="33" t="str">
        <f>+IFERROR((VLOOKUP(A38,Hoja3!$A$2:$J$841,8,FALSE)),"")</f>
        <v>OFICIAL</v>
      </c>
      <c r="I38" s="37" t="str">
        <f>+IFERROR((VLOOKUP(A38,Hoja3!$A$2:$J$841,9,FALSE)),"")</f>
        <v>Institución Tecnológica</v>
      </c>
      <c r="J38" s="135">
        <f>+IFERROR((VLOOKUP(A38,Hoja3!$A$2:$J$841,10,FALSE)),"")</f>
        <v>9716</v>
      </c>
    </row>
    <row r="39" spans="1:10" x14ac:dyDescent="0.25">
      <c r="A39" s="134">
        <v>28</v>
      </c>
      <c r="B39" s="32">
        <f>+IFERROR((VLOOKUP(A39,Hoja3!$A$2:$J$841,4,FALSE)),"")</f>
        <v>9116</v>
      </c>
      <c r="C39" s="33">
        <f>+IFERROR((VLOOKUP(A39,Hoja3!$A$2:$J$841,5,FALSE)),"")</f>
        <v>9116</v>
      </c>
      <c r="D39" s="35" t="str">
        <f>+IFERROR((VLOOKUP(A39,Hoja3!$A$2:$J$841,6,FALSE)),"")</f>
        <v>FUNDACION UNIVERSITARIA CLARETIANA - UNICLARETIANA</v>
      </c>
      <c r="E39" s="35"/>
      <c r="F39" s="36"/>
      <c r="G39" s="33" t="str">
        <f>+IFERROR((VLOOKUP(A39,Hoja3!$A$2:$J$841,7,FALSE)),"")</f>
        <v>CHOCO</v>
      </c>
      <c r="H39" s="33" t="str">
        <f>+IFERROR((VLOOKUP(A39,Hoja3!$A$2:$J$841,8,FALSE)),"")</f>
        <v>PRIVADA</v>
      </c>
      <c r="I39" s="37" t="str">
        <f>+IFERROR((VLOOKUP(A39,Hoja3!$A$2:$J$841,9,FALSE)),"")</f>
        <v>Institución Universitaria/Escuela Tecnológica</v>
      </c>
      <c r="J39" s="135">
        <f>+IFERROR((VLOOKUP(A39,Hoja3!$A$2:$J$841,10,FALSE)),"")</f>
        <v>245</v>
      </c>
    </row>
    <row r="40" spans="1:10" x14ac:dyDescent="0.25">
      <c r="A40" s="134">
        <v>29</v>
      </c>
      <c r="B40" s="32">
        <f>+IFERROR((VLOOKUP(A40,Hoja3!$A$2:$J$841,4,FALSE)),"")</f>
        <v>9922</v>
      </c>
      <c r="C40" s="33">
        <f>+IFERROR((VLOOKUP(A40,Hoja3!$A$2:$J$841,5,FALSE)),"")</f>
        <v>9922</v>
      </c>
      <c r="D40" s="35" t="str">
        <f>+IFERROR((VLOOKUP(A40,Hoja3!$A$2:$J$841,6,FALSE)),"")</f>
        <v>FUNDACION UNIVERSITARIA COMFAMILIAR RISARALDA</v>
      </c>
      <c r="E40" s="35"/>
      <c r="F40" s="36"/>
      <c r="G40" s="33" t="str">
        <f>+IFERROR((VLOOKUP(A40,Hoja3!$A$2:$J$841,7,FALSE)),"")</f>
        <v>RISARALDA</v>
      </c>
      <c r="H40" s="33" t="str">
        <f>+IFERROR((VLOOKUP(A40,Hoja3!$A$2:$J$841,8,FALSE)),"")</f>
        <v>PRIVADA</v>
      </c>
      <c r="I40" s="37" t="str">
        <f>+IFERROR((VLOOKUP(A40,Hoja3!$A$2:$J$841,9,FALSE)),"")</f>
        <v>Institución Universitaria/Escuela Tecnológica</v>
      </c>
      <c r="J40" s="135">
        <f>+IFERROR((VLOOKUP(A40,Hoja3!$A$2:$J$841,10,FALSE)),"")</f>
        <v>786</v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RISARALDA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66001</v>
      </c>
      <c r="C12" s="39" t="str">
        <f>+IFERROR((VLOOKUP(A12,Hoja4!$A$2:$M$1051,5,FALSE)),"")</f>
        <v>PEREIRA</v>
      </c>
      <c r="D12" s="40">
        <f>+IFERROR((VLOOKUP(A12,Hoja4!$A$2:$AA$1051,6,FALSE)),"")</f>
        <v>31465</v>
      </c>
      <c r="E12" s="40">
        <f>+IFERROR((VLOOKUP(A12,Hoja4!$A$2:$AA$1051,7,FALSE)),"")</f>
        <v>34075</v>
      </c>
      <c r="F12" s="40">
        <f>+IFERROR((VLOOKUP(A12,Hoja4!$A$2:$AA$1051,8,FALSE)),"")</f>
        <v>35906</v>
      </c>
      <c r="G12" s="40">
        <f>+IFERROR((VLOOKUP(A12,Hoja4!$A$2:$AA$1051,9,FALSE)),"")</f>
        <v>39432</v>
      </c>
      <c r="H12" s="40">
        <f>+IFERROR((VLOOKUP(A12,Hoja4!$A$2:$AA$1051,10,FALSE)),"")</f>
        <v>44824</v>
      </c>
      <c r="I12" s="40">
        <f>+IFERROR((VLOOKUP(A12,Hoja4!$A$2:$AA$1051,11,FALSE)),"")</f>
        <v>45208</v>
      </c>
      <c r="J12" s="40">
        <f>+IFERROR((VLOOKUP(A12,Hoja4!$A$2:$AA$1051,12,FALSE)),"")</f>
        <v>46644</v>
      </c>
      <c r="K12" s="149">
        <f>+IFERROR((VLOOKUP(A12,Hoja4!$A$2:$AA$1051,13,FALSE)),"")</f>
        <v>46574</v>
      </c>
      <c r="L12" s="144">
        <f>+IFERROR((VLOOKUP(A12,Hoja4!$A$2:$AA$1051,14,FALSE)),"")</f>
        <v>46542</v>
      </c>
    </row>
    <row r="13" spans="1:12" x14ac:dyDescent="0.25">
      <c r="A13" s="145">
        <v>2</v>
      </c>
      <c r="B13" s="41">
        <f>+IFERROR((VLOOKUP(A13,Hoja4!$A$2:$M$1051,4,FALSE)),"")</f>
        <v>66045</v>
      </c>
      <c r="C13" s="41" t="str">
        <f>+IFERROR((VLOOKUP(A13,Hoja4!$A$2:$M$1051,5,FALSE)),"")</f>
        <v>APIA</v>
      </c>
      <c r="D13" s="42">
        <f>+IFERROR((VLOOKUP(A13,Hoja4!$A$2:$AA$1051,6,FALSE)),"")</f>
        <v>101</v>
      </c>
      <c r="E13" s="42">
        <f>+IFERROR((VLOOKUP(A13,Hoja4!$A$2:$AA$1051,7,FALSE)),"")</f>
        <v>48</v>
      </c>
      <c r="F13" s="42">
        <f>+IFERROR((VLOOKUP(A13,Hoja4!$A$2:$AA$1051,8,FALSE)),"")</f>
        <v>95</v>
      </c>
      <c r="G13" s="42">
        <f>+IFERROR((VLOOKUP(A13,Hoja4!$A$2:$AA$1051,9,FALSE)),"")</f>
        <v>58</v>
      </c>
      <c r="H13" s="42">
        <f>+IFERROR((VLOOKUP(A13,Hoja4!$A$2:$AA$1051,10,FALSE)),"")</f>
        <v>29</v>
      </c>
      <c r="I13" s="42">
        <f>+IFERROR((VLOOKUP(A13,Hoja4!$A$2:$AA$1051,11,FALSE)),"")</f>
        <v>17</v>
      </c>
      <c r="J13" s="42" t="str">
        <f>+IFERROR((VLOOKUP(A13,Hoja4!$A$2:$AA$1051,12,FALSE)),"")</f>
        <v>-</v>
      </c>
      <c r="K13" s="149">
        <f>+IFERROR((VLOOKUP(A13,Hoja4!$A$2:$AA$1051,13,FALSE)),"")</f>
        <v>29</v>
      </c>
      <c r="L13" s="144">
        <f>+IFERROR((VLOOKUP(A13,Hoja4!$A$2:$AA$1051,14,FALSE)),"")</f>
        <v>21</v>
      </c>
    </row>
    <row r="14" spans="1:12" x14ac:dyDescent="0.25">
      <c r="A14" s="145">
        <v>3</v>
      </c>
      <c r="B14" s="41">
        <f>+IFERROR((VLOOKUP(A14,Hoja4!$A$2:$M$1051,4,FALSE)),"")</f>
        <v>66075</v>
      </c>
      <c r="C14" s="41" t="str">
        <f>+IFERROR((VLOOKUP(A14,Hoja4!$A$2:$M$1051,5,FALSE)),"")</f>
        <v>BALBOA</v>
      </c>
      <c r="D14" s="42" t="str">
        <f>+IFERROR((VLOOKUP(A14,Hoja4!$A$2:$AA$1051,6,FALSE)),"")</f>
        <v>-</v>
      </c>
      <c r="E14" s="42" t="str">
        <f>+IFERROR((VLOOKUP(A14,Hoja4!$A$2:$AA$1051,7,FALSE)),"")</f>
        <v>-</v>
      </c>
      <c r="F14" s="42">
        <f>+IFERROR((VLOOKUP(A14,Hoja4!$A$2:$AA$1051,8,FALSE)),"")</f>
        <v>31</v>
      </c>
      <c r="G14" s="42">
        <f>+IFERROR((VLOOKUP(A14,Hoja4!$A$2:$AA$1051,9,FALSE)),"")</f>
        <v>31</v>
      </c>
      <c r="H14" s="42" t="str">
        <f>+IFERROR((VLOOKUP(A14,Hoja4!$A$2:$AA$1051,10,FALSE)),"")</f>
        <v>-</v>
      </c>
      <c r="I14" s="42">
        <f>+IFERROR((VLOOKUP(A14,Hoja4!$A$2:$AA$1051,11,FALSE)),"")</f>
        <v>1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66088</v>
      </c>
      <c r="C15" s="41" t="str">
        <f>+IFERROR((VLOOKUP(A15,Hoja4!$A$2:$M$1051,5,FALSE)),"")</f>
        <v>BELEN DE UMBRIA</v>
      </c>
      <c r="D15" s="42">
        <f>+IFERROR((VLOOKUP(A15,Hoja4!$A$2:$AA$1051,6,FALSE)),"")</f>
        <v>45</v>
      </c>
      <c r="E15" s="42">
        <f>+IFERROR((VLOOKUP(A15,Hoja4!$A$2:$AA$1051,7,FALSE)),"")</f>
        <v>78</v>
      </c>
      <c r="F15" s="42">
        <f>+IFERROR((VLOOKUP(A15,Hoja4!$A$2:$AA$1051,8,FALSE)),"")</f>
        <v>141</v>
      </c>
      <c r="G15" s="42">
        <f>+IFERROR((VLOOKUP(A15,Hoja4!$A$2:$AA$1051,9,FALSE)),"")</f>
        <v>114</v>
      </c>
      <c r="H15" s="42">
        <f>+IFERROR((VLOOKUP(A15,Hoja4!$A$2:$AA$1051,10,FALSE)),"")</f>
        <v>102</v>
      </c>
      <c r="I15" s="42">
        <f>+IFERROR((VLOOKUP(A15,Hoja4!$A$2:$AA$1051,11,FALSE)),"")</f>
        <v>1</v>
      </c>
      <c r="J15" s="42" t="str">
        <f>+IFERROR((VLOOKUP(A15,Hoja4!$A$2:$AA$1051,12,FALSE)),"")</f>
        <v>-</v>
      </c>
      <c r="K15" s="149">
        <f>+IFERROR((VLOOKUP(A15,Hoja4!$A$2:$AA$1051,13,FALSE)),"")</f>
        <v>23</v>
      </c>
      <c r="L15" s="144">
        <f>+IFERROR((VLOOKUP(A15,Hoja4!$A$2:$AA$1051,14,FALSE)),"")</f>
        <v>22</v>
      </c>
    </row>
    <row r="16" spans="1:12" x14ac:dyDescent="0.25">
      <c r="A16" s="145">
        <v>5</v>
      </c>
      <c r="B16" s="41">
        <f>+IFERROR((VLOOKUP(A16,Hoja4!$A$2:$M$1051,4,FALSE)),"")</f>
        <v>66170</v>
      </c>
      <c r="C16" s="41" t="str">
        <f>+IFERROR((VLOOKUP(A16,Hoja4!$A$2:$M$1051,5,FALSE)),"")</f>
        <v>DOSQUEBRADAS</v>
      </c>
      <c r="D16" s="42">
        <f>+IFERROR((VLOOKUP(A16,Hoja4!$A$2:$AA$1051,6,FALSE)),"")</f>
        <v>2587</v>
      </c>
      <c r="E16" s="42">
        <f>+IFERROR((VLOOKUP(A16,Hoja4!$A$2:$AA$1051,7,FALSE)),"")</f>
        <v>2388</v>
      </c>
      <c r="F16" s="42">
        <f>+IFERROR((VLOOKUP(A16,Hoja4!$A$2:$AA$1051,8,FALSE)),"")</f>
        <v>2100</v>
      </c>
      <c r="G16" s="42">
        <f>+IFERROR((VLOOKUP(A16,Hoja4!$A$2:$AA$1051,9,FALSE)),"")</f>
        <v>2710</v>
      </c>
      <c r="H16" s="42">
        <f>+IFERROR((VLOOKUP(A16,Hoja4!$A$2:$AA$1051,10,FALSE)),"")</f>
        <v>2432</v>
      </c>
      <c r="I16" s="42">
        <f>+IFERROR((VLOOKUP(A16,Hoja4!$A$2:$AA$1051,11,FALSE)),"")</f>
        <v>2941</v>
      </c>
      <c r="J16" s="42">
        <f>+IFERROR((VLOOKUP(A16,Hoja4!$A$2:$AA$1051,12,FALSE)),"")</f>
        <v>2923</v>
      </c>
      <c r="K16" s="149">
        <f>+IFERROR((VLOOKUP(A16,Hoja4!$A$2:$AA$1051,13,FALSE)),"")</f>
        <v>3632</v>
      </c>
      <c r="L16" s="144">
        <f>+IFERROR((VLOOKUP(A16,Hoja4!$A$2:$AA$1051,14,FALSE)),"")</f>
        <v>3812</v>
      </c>
    </row>
    <row r="17" spans="1:12" x14ac:dyDescent="0.25">
      <c r="A17" s="145">
        <v>6</v>
      </c>
      <c r="B17" s="41">
        <f>+IFERROR((VLOOKUP(A17,Hoja4!$A$2:$M$1051,4,FALSE)),"")</f>
        <v>66318</v>
      </c>
      <c r="C17" s="41" t="str">
        <f>+IFERROR((VLOOKUP(A17,Hoja4!$A$2:$M$1051,5,FALSE)),"")</f>
        <v>GUATICA</v>
      </c>
      <c r="D17" s="42">
        <f>+IFERROR((VLOOKUP(A17,Hoja4!$A$2:$AA$1051,6,FALSE)),"")</f>
        <v>80</v>
      </c>
      <c r="E17" s="42">
        <f>+IFERROR((VLOOKUP(A17,Hoja4!$A$2:$AA$1051,7,FALSE)),"")</f>
        <v>73</v>
      </c>
      <c r="F17" s="42">
        <f>+IFERROR((VLOOKUP(A17,Hoja4!$A$2:$AA$1051,8,FALSE)),"")</f>
        <v>16</v>
      </c>
      <c r="G17" s="42">
        <f>+IFERROR((VLOOKUP(A17,Hoja4!$A$2:$AA$1051,9,FALSE)),"")</f>
        <v>15</v>
      </c>
      <c r="H17" s="42" t="str">
        <f>+IFERROR((VLOOKUP(A17,Hoja4!$A$2:$AA$1051,10,FALSE)),"")</f>
        <v>-</v>
      </c>
      <c r="I17" s="42" t="str">
        <f>+IFERROR((VLOOKUP(A17,Hoja4!$A$2:$AA$1051,11,FALSE)),"")</f>
        <v>-</v>
      </c>
      <c r="J17" s="42" t="str">
        <f>+IFERROR((VLOOKUP(A17,Hoja4!$A$2:$AA$1051,12,FALSE)),"")</f>
        <v>-</v>
      </c>
      <c r="K17" s="149">
        <f>+IFERROR((VLOOKUP(A17,Hoja4!$A$2:$AA$1051,13,FALSE)),"")</f>
        <v>30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66383</v>
      </c>
      <c r="C18" s="41" t="str">
        <f>+IFERROR((VLOOKUP(A18,Hoja4!$A$2:$M$1051,5,FALSE)),"")</f>
        <v>LA CELIA</v>
      </c>
      <c r="D18" s="42">
        <f>+IFERROR((VLOOKUP(A18,Hoja4!$A$2:$AA$1051,6,FALSE)),"")</f>
        <v>116</v>
      </c>
      <c r="E18" s="42">
        <f>+IFERROR((VLOOKUP(A18,Hoja4!$A$2:$AA$1051,7,FALSE)),"")</f>
        <v>80</v>
      </c>
      <c r="F18" s="42">
        <f>+IFERROR((VLOOKUP(A18,Hoja4!$A$2:$AA$1051,8,FALSE)),"")</f>
        <v>3</v>
      </c>
      <c r="G18" s="42">
        <f>+IFERROR((VLOOKUP(A18,Hoja4!$A$2:$AA$1051,9,FALSE)),"")</f>
        <v>3</v>
      </c>
      <c r="H18" s="42" t="str">
        <f>+IFERROR((VLOOKUP(A18,Hoja4!$A$2:$AA$1051,10,FALSE)),"")</f>
        <v>-</v>
      </c>
      <c r="I18" s="42" t="str">
        <f>+IFERROR((VLOOKUP(A18,Hoja4!$A$2:$AA$1051,11,FALSE)),"")</f>
        <v>-</v>
      </c>
      <c r="J18" s="42" t="str">
        <f>+IFERROR((VLOOKUP(A18,Hoja4!$A$2:$AA$1051,12,FALSE)),"")</f>
        <v>-</v>
      </c>
      <c r="K18" s="149">
        <f>+IFERROR((VLOOKUP(A18,Hoja4!$A$2:$AA$1051,13,FALSE)),"")</f>
        <v>1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66400</v>
      </c>
      <c r="C19" s="41" t="str">
        <f>+IFERROR((VLOOKUP(A19,Hoja4!$A$2:$M$1051,5,FALSE)),"")</f>
        <v>LA VIRGINIA</v>
      </c>
      <c r="D19" s="42">
        <f>+IFERROR((VLOOKUP(A19,Hoja4!$A$2:$AA$1051,6,FALSE)),"")</f>
        <v>226</v>
      </c>
      <c r="E19" s="42">
        <f>+IFERROR((VLOOKUP(A19,Hoja4!$A$2:$AA$1051,7,FALSE)),"")</f>
        <v>180</v>
      </c>
      <c r="F19" s="42">
        <f>+IFERROR((VLOOKUP(A19,Hoja4!$A$2:$AA$1051,8,FALSE)),"")</f>
        <v>133</v>
      </c>
      <c r="G19" s="42">
        <f>+IFERROR((VLOOKUP(A19,Hoja4!$A$2:$AA$1051,9,FALSE)),"")</f>
        <v>65</v>
      </c>
      <c r="H19" s="42">
        <f>+IFERROR((VLOOKUP(A19,Hoja4!$A$2:$AA$1051,10,FALSE)),"")</f>
        <v>42</v>
      </c>
      <c r="I19" s="42">
        <f>+IFERROR((VLOOKUP(A19,Hoja4!$A$2:$AA$1051,11,FALSE)),"")</f>
        <v>35</v>
      </c>
      <c r="J19" s="42">
        <f>+IFERROR((VLOOKUP(A19,Hoja4!$A$2:$AA$1051,12,FALSE)),"")</f>
        <v>61</v>
      </c>
      <c r="K19" s="149">
        <f>+IFERROR((VLOOKUP(A19,Hoja4!$A$2:$AA$1051,13,FALSE)),"")</f>
        <v>57</v>
      </c>
      <c r="L19" s="144">
        <f>+IFERROR((VLOOKUP(A19,Hoja4!$A$2:$AA$1051,14,FALSE)),"")</f>
        <v>54</v>
      </c>
    </row>
    <row r="20" spans="1:12" x14ac:dyDescent="0.25">
      <c r="A20" s="145">
        <v>9</v>
      </c>
      <c r="B20" s="41">
        <f>+IFERROR((VLOOKUP(A20,Hoja4!$A$2:$M$1051,4,FALSE)),"")</f>
        <v>66440</v>
      </c>
      <c r="C20" s="41" t="str">
        <f>+IFERROR((VLOOKUP(A20,Hoja4!$A$2:$M$1051,5,FALSE)),"")</f>
        <v>MARSELLA</v>
      </c>
      <c r="D20" s="42">
        <f>+IFERROR((VLOOKUP(A20,Hoja4!$A$2:$AA$1051,6,FALSE)),"")</f>
        <v>261</v>
      </c>
      <c r="E20" s="42">
        <f>+IFERROR((VLOOKUP(A20,Hoja4!$A$2:$AA$1051,7,FALSE)),"")</f>
        <v>145</v>
      </c>
      <c r="F20" s="42">
        <f>+IFERROR((VLOOKUP(A20,Hoja4!$A$2:$AA$1051,8,FALSE)),"")</f>
        <v>19</v>
      </c>
      <c r="G20" s="42" t="str">
        <f>+IFERROR((VLOOKUP(A20,Hoja4!$A$2:$AA$1051,9,FALSE)),"")</f>
        <v>-</v>
      </c>
      <c r="H20" s="42" t="str">
        <f>+IFERROR((VLOOKUP(A20,Hoja4!$A$2:$AA$1051,10,FALSE)),"")</f>
        <v>-</v>
      </c>
      <c r="I20" s="42" t="str">
        <f>+IFERROR((VLOOKUP(A20,Hoja4!$A$2:$AA$1051,11,FALSE)),"")</f>
        <v>-</v>
      </c>
      <c r="J20" s="42" t="str">
        <f>+IFERROR((VLOOKUP(A20,Hoja4!$A$2:$AA$1051,12,FALSE)),"")</f>
        <v>-</v>
      </c>
      <c r="K20" s="149">
        <f>+IFERROR((VLOOKUP(A20,Hoja4!$A$2:$AA$1051,13,FALSE)),"")</f>
        <v>2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66456</v>
      </c>
      <c r="C21" s="41" t="str">
        <f>+IFERROR((VLOOKUP(A21,Hoja4!$A$2:$M$1051,5,FALSE)),"")</f>
        <v>MISTRATO</v>
      </c>
      <c r="D21" s="42">
        <f>+IFERROR((VLOOKUP(A21,Hoja4!$A$2:$AA$1051,6,FALSE)),"")</f>
        <v>124</v>
      </c>
      <c r="E21" s="42">
        <f>+IFERROR((VLOOKUP(A21,Hoja4!$A$2:$AA$1051,7,FALSE)),"")</f>
        <v>237</v>
      </c>
      <c r="F21" s="42">
        <f>+IFERROR((VLOOKUP(A21,Hoja4!$A$2:$AA$1051,8,FALSE)),"")</f>
        <v>141</v>
      </c>
      <c r="G21" s="42">
        <f>+IFERROR((VLOOKUP(A21,Hoja4!$A$2:$AA$1051,9,FALSE)),"")</f>
        <v>115</v>
      </c>
      <c r="H21" s="42">
        <f>+IFERROR((VLOOKUP(A21,Hoja4!$A$2:$AA$1051,10,FALSE)),"")</f>
        <v>210</v>
      </c>
      <c r="I21" s="42">
        <f>+IFERROR((VLOOKUP(A21,Hoja4!$A$2:$AA$1051,11,FALSE)),"")</f>
        <v>136</v>
      </c>
      <c r="J21" s="42">
        <f>+IFERROR((VLOOKUP(A21,Hoja4!$A$2:$AA$1051,12,FALSE)),"")</f>
        <v>121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66572</v>
      </c>
      <c r="C22" s="41" t="str">
        <f>+IFERROR((VLOOKUP(A22,Hoja4!$A$2:$M$1051,5,FALSE)),"")</f>
        <v>PUEBLO RICO</v>
      </c>
      <c r="D22" s="42">
        <f>+IFERROR((VLOOKUP(A22,Hoja4!$A$2:$AA$1051,6,FALSE)),"")</f>
        <v>40</v>
      </c>
      <c r="E22" s="42">
        <f>+IFERROR((VLOOKUP(A22,Hoja4!$A$2:$AA$1051,7,FALSE)),"")</f>
        <v>29</v>
      </c>
      <c r="F22" s="42">
        <f>+IFERROR((VLOOKUP(A22,Hoja4!$A$2:$AA$1051,8,FALSE)),"")</f>
        <v>12</v>
      </c>
      <c r="G22" s="42">
        <f>+IFERROR((VLOOKUP(A22,Hoja4!$A$2:$AA$1051,9,FALSE)),"")</f>
        <v>2</v>
      </c>
      <c r="H22" s="42" t="str">
        <f>+IFERROR((VLOOKUP(A22,Hoja4!$A$2:$AA$1051,10,FALSE)),"")</f>
        <v>-</v>
      </c>
      <c r="I22" s="42">
        <f>+IFERROR((VLOOKUP(A22,Hoja4!$A$2:$AA$1051,11,FALSE)),"")</f>
        <v>1</v>
      </c>
      <c r="J22" s="42" t="str">
        <f>+IFERROR((VLOOKUP(A22,Hoja4!$A$2:$AA$1051,12,FALSE)),"")</f>
        <v>-</v>
      </c>
      <c r="K22" s="149">
        <f>+IFERROR((VLOOKUP(A22,Hoja4!$A$2:$AA$1051,13,FALSE)),"")</f>
        <v>17</v>
      </c>
      <c r="L22" s="144">
        <f>+IFERROR((VLOOKUP(A22,Hoja4!$A$2:$AA$1051,14,FALSE)),"")</f>
        <v>33</v>
      </c>
    </row>
    <row r="23" spans="1:12" x14ac:dyDescent="0.25">
      <c r="A23" s="145">
        <v>12</v>
      </c>
      <c r="B23" s="41">
        <f>+IFERROR((VLOOKUP(A23,Hoja4!$A$2:$M$1051,4,FALSE)),"")</f>
        <v>66594</v>
      </c>
      <c r="C23" s="41" t="str">
        <f>+IFERROR((VLOOKUP(A23,Hoja4!$A$2:$M$1051,5,FALSE)),"")</f>
        <v>QUINCHIA</v>
      </c>
      <c r="D23" s="42">
        <f>+IFERROR((VLOOKUP(A23,Hoja4!$A$2:$AA$1051,6,FALSE)),"")</f>
        <v>266</v>
      </c>
      <c r="E23" s="42">
        <f>+IFERROR((VLOOKUP(A23,Hoja4!$A$2:$AA$1051,7,FALSE)),"")</f>
        <v>290</v>
      </c>
      <c r="F23" s="42">
        <f>+IFERROR((VLOOKUP(A23,Hoja4!$A$2:$AA$1051,8,FALSE)),"")</f>
        <v>226</v>
      </c>
      <c r="G23" s="42">
        <f>+IFERROR((VLOOKUP(A23,Hoja4!$A$2:$AA$1051,9,FALSE)),"")</f>
        <v>201</v>
      </c>
      <c r="H23" s="42">
        <f>+IFERROR((VLOOKUP(A23,Hoja4!$A$2:$AA$1051,10,FALSE)),"")</f>
        <v>155</v>
      </c>
      <c r="I23" s="42">
        <f>+IFERROR((VLOOKUP(A23,Hoja4!$A$2:$AA$1051,11,FALSE)),"")</f>
        <v>23</v>
      </c>
      <c r="J23" s="42">
        <f>+IFERROR((VLOOKUP(A23,Hoja4!$A$2:$AA$1051,12,FALSE)),"")</f>
        <v>34</v>
      </c>
      <c r="K23" s="149">
        <f>+IFERROR((VLOOKUP(A23,Hoja4!$A$2:$AA$1051,13,FALSE)),"")</f>
        <v>14</v>
      </c>
      <c r="L23" s="144">
        <f>+IFERROR((VLOOKUP(A23,Hoja4!$A$2:$AA$1051,14,FALSE)),"")</f>
        <v>11</v>
      </c>
    </row>
    <row r="24" spans="1:12" x14ac:dyDescent="0.25">
      <c r="A24" s="145">
        <v>13</v>
      </c>
      <c r="B24" s="41">
        <f>+IFERROR((VLOOKUP(A24,Hoja4!$A$2:$M$1051,4,FALSE)),"")</f>
        <v>66682</v>
      </c>
      <c r="C24" s="41" t="str">
        <f>+IFERROR((VLOOKUP(A24,Hoja4!$A$2:$M$1051,5,FALSE)),"")</f>
        <v>SANTA ROSA DE CABAL</v>
      </c>
      <c r="D24" s="42">
        <f>+IFERROR((VLOOKUP(A24,Hoja4!$A$2:$AA$1051,6,FALSE)),"")</f>
        <v>1919</v>
      </c>
      <c r="E24" s="42">
        <f>+IFERROR((VLOOKUP(A24,Hoja4!$A$2:$AA$1051,7,FALSE)),"")</f>
        <v>1789</v>
      </c>
      <c r="F24" s="42">
        <f>+IFERROR((VLOOKUP(A24,Hoja4!$A$2:$AA$1051,8,FALSE)),"")</f>
        <v>1583</v>
      </c>
      <c r="G24" s="42">
        <f>+IFERROR((VLOOKUP(A24,Hoja4!$A$2:$AA$1051,9,FALSE)),"")</f>
        <v>1704</v>
      </c>
      <c r="H24" s="42">
        <f>+IFERROR((VLOOKUP(A24,Hoja4!$A$2:$AA$1051,10,FALSE)),"")</f>
        <v>1603</v>
      </c>
      <c r="I24" s="42">
        <f>+IFERROR((VLOOKUP(A24,Hoja4!$A$2:$AA$1051,11,FALSE)),"")</f>
        <v>1581</v>
      </c>
      <c r="J24" s="42">
        <f>+IFERROR((VLOOKUP(A24,Hoja4!$A$2:$AA$1051,12,FALSE)),"")</f>
        <v>1322</v>
      </c>
      <c r="K24" s="149">
        <f>+IFERROR((VLOOKUP(A24,Hoja4!$A$2:$AA$1051,13,FALSE)),"")</f>
        <v>1381</v>
      </c>
      <c r="L24" s="144">
        <f>+IFERROR((VLOOKUP(A24,Hoja4!$A$2:$AA$1051,14,FALSE)),"")</f>
        <v>1106</v>
      </c>
    </row>
    <row r="25" spans="1:12" x14ac:dyDescent="0.25">
      <c r="A25" s="145">
        <v>14</v>
      </c>
      <c r="B25" s="41">
        <f>+IFERROR((VLOOKUP(A25,Hoja4!$A$2:$M$1051,4,FALSE)),"")</f>
        <v>66687</v>
      </c>
      <c r="C25" s="41" t="str">
        <f>+IFERROR((VLOOKUP(A25,Hoja4!$A$2:$M$1051,5,FALSE)),"")</f>
        <v>SANTUARIO</v>
      </c>
      <c r="D25" s="42">
        <f>+IFERROR((VLOOKUP(A25,Hoja4!$A$2:$AA$1051,6,FALSE)),"")</f>
        <v>53</v>
      </c>
      <c r="E25" s="42">
        <f>+IFERROR((VLOOKUP(A25,Hoja4!$A$2:$AA$1051,7,FALSE)),"")</f>
        <v>18</v>
      </c>
      <c r="F25" s="42" t="str">
        <f>+IFERROR((VLOOKUP(A25,Hoja4!$A$2:$AA$1051,8,FALSE)),"")</f>
        <v>-</v>
      </c>
      <c r="G25" s="42" t="str">
        <f>+IFERROR((VLOOKUP(A25,Hoja4!$A$2:$AA$1051,9,FALSE)),"")</f>
        <v>-</v>
      </c>
      <c r="H25" s="42">
        <f>+IFERROR((VLOOKUP(A25,Hoja4!$A$2:$AA$1051,10,FALSE)),"")</f>
        <v>32</v>
      </c>
      <c r="I25" s="42">
        <f>+IFERROR((VLOOKUP(A25,Hoja4!$A$2:$AA$1051,11,FALSE)),"")</f>
        <v>37</v>
      </c>
      <c r="J25" s="42">
        <f>+IFERROR((VLOOKUP(A25,Hoja4!$A$2:$AA$1051,12,FALSE)),"")</f>
        <v>32</v>
      </c>
      <c r="K25" s="149">
        <f>+IFERROR((VLOOKUP(A25,Hoja4!$A$2:$AA$1051,13,FALSE)),"")</f>
        <v>9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 t="str">
        <f>+IFERROR((VLOOKUP(A26,Hoja4!$A$2:$M$1051,4,FALSE)),"")</f>
        <v/>
      </c>
      <c r="C26" s="41" t="str">
        <f>+IFERROR((VLOOKUP(A26,Hoja4!$A$2:$M$1051,5,FALSE)),"")</f>
        <v/>
      </c>
      <c r="D26" s="42" t="str">
        <f>+IFERROR((VLOOKUP(A26,Hoja4!$A$2:$AA$1051,6,FALSE)),"")</f>
        <v/>
      </c>
      <c r="E26" s="42" t="str">
        <f>+IFERROR((VLOOKUP(A26,Hoja4!$A$2:$AA$1051,7,FALSE)),"")</f>
        <v/>
      </c>
      <c r="F26" s="42" t="str">
        <f>+IFERROR((VLOOKUP(A26,Hoja4!$A$2:$AA$1051,8,FALSE)),"")</f>
        <v/>
      </c>
      <c r="G26" s="42" t="str">
        <f>+IFERROR((VLOOKUP(A26,Hoja4!$A$2:$AA$1051,9,FALSE)),"")</f>
        <v/>
      </c>
      <c r="H26" s="42" t="str">
        <f>+IFERROR((VLOOKUP(A26,Hoja4!$A$2:$AA$1051,10,FALSE)),"")</f>
        <v/>
      </c>
      <c r="I26" s="42" t="str">
        <f>+IFERROR((VLOOKUP(A26,Hoja4!$A$2:$AA$1051,11,FALSE)),"")</f>
        <v/>
      </c>
      <c r="J26" s="42" t="str">
        <f>+IFERROR((VLOOKUP(A26,Hoja4!$A$2:$AA$1051,12,FALSE)),"")</f>
        <v/>
      </c>
      <c r="K26" s="149" t="str">
        <f>+IFERROR((VLOOKUP(A26,Hoja4!$A$2:$AA$1051,13,FALSE)),"")</f>
        <v/>
      </c>
      <c r="L26" s="144" t="str">
        <f>+IFERROR((VLOOKUP(A26,Hoja4!$A$2:$AA$1051,14,FALSE)),"")</f>
        <v/>
      </c>
    </row>
    <row r="27" spans="1:12" x14ac:dyDescent="0.25">
      <c r="A27" s="145">
        <v>16</v>
      </c>
      <c r="B27" s="41" t="str">
        <f>+IFERROR((VLOOKUP(A27,Hoja4!$A$2:$M$1051,4,FALSE)),"")</f>
        <v/>
      </c>
      <c r="C27" s="41" t="str">
        <f>+IFERROR((VLOOKUP(A27,Hoja4!$A$2:$M$1051,5,FALSE)),"")</f>
        <v/>
      </c>
      <c r="D27" s="42" t="str">
        <f>+IFERROR((VLOOKUP(A27,Hoja4!$A$2:$AA$1051,6,FALSE)),"")</f>
        <v/>
      </c>
      <c r="E27" s="42" t="str">
        <f>+IFERROR((VLOOKUP(A27,Hoja4!$A$2:$AA$1051,7,FALSE)),"")</f>
        <v/>
      </c>
      <c r="F27" s="42" t="str">
        <f>+IFERROR((VLOOKUP(A27,Hoja4!$A$2:$AA$1051,8,FALSE)),"")</f>
        <v/>
      </c>
      <c r="G27" s="42" t="str">
        <f>+IFERROR((VLOOKUP(A27,Hoja4!$A$2:$AA$1051,9,FALSE)),"")</f>
        <v/>
      </c>
      <c r="H27" s="42" t="str">
        <f>+IFERROR((VLOOKUP(A27,Hoja4!$A$2:$AA$1051,10,FALSE)),"")</f>
        <v/>
      </c>
      <c r="I27" s="42" t="str">
        <f>+IFERROR((VLOOKUP(A27,Hoja4!$A$2:$AA$1051,11,FALSE)),"")</f>
        <v/>
      </c>
      <c r="J27" s="42" t="str">
        <f>+IFERROR((VLOOKUP(A27,Hoja4!$A$2:$AA$1051,12,FALSE)),"")</f>
        <v/>
      </c>
      <c r="K27" s="149" t="str">
        <f>+IFERROR((VLOOKUP(A27,Hoja4!$A$2:$AA$1051,13,FALSE)),"")</f>
        <v/>
      </c>
      <c r="L27" s="144" t="str">
        <f>+IFERROR((VLOOKUP(A27,Hoja4!$A$2:$AA$1051,14,FALSE)),"")</f>
        <v/>
      </c>
    </row>
    <row r="28" spans="1:12" x14ac:dyDescent="0.25">
      <c r="A28" s="145">
        <v>17</v>
      </c>
      <c r="B28" s="41" t="str">
        <f>+IFERROR((VLOOKUP(A28,Hoja4!$A$2:$M$1051,4,FALSE)),"")</f>
        <v/>
      </c>
      <c r="C28" s="41" t="str">
        <f>+IFERROR((VLOOKUP(A28,Hoja4!$A$2:$M$1051,5,FALSE)),"")</f>
        <v/>
      </c>
      <c r="D28" s="42" t="str">
        <f>+IFERROR((VLOOKUP(A28,Hoja4!$A$2:$AA$1051,6,FALSE)),"")</f>
        <v/>
      </c>
      <c r="E28" s="42" t="str">
        <f>+IFERROR((VLOOKUP(A28,Hoja4!$A$2:$AA$1051,7,FALSE)),"")</f>
        <v/>
      </c>
      <c r="F28" s="42" t="str">
        <f>+IFERROR((VLOOKUP(A28,Hoja4!$A$2:$AA$1051,8,FALSE)),"")</f>
        <v/>
      </c>
      <c r="G28" s="42" t="str">
        <f>+IFERROR((VLOOKUP(A28,Hoja4!$A$2:$AA$1051,9,FALSE)),"")</f>
        <v/>
      </c>
      <c r="H28" s="42" t="str">
        <f>+IFERROR((VLOOKUP(A28,Hoja4!$A$2:$AA$1051,10,FALSE)),"")</f>
        <v/>
      </c>
      <c r="I28" s="42" t="str">
        <f>+IFERROR((VLOOKUP(A28,Hoja4!$A$2:$AA$1051,11,FALSE)),"")</f>
        <v/>
      </c>
      <c r="J28" s="42" t="str">
        <f>+IFERROR((VLOOKUP(A28,Hoja4!$A$2:$AA$1051,12,FALSE)),"")</f>
        <v/>
      </c>
      <c r="K28" s="149" t="str">
        <f>+IFERROR((VLOOKUP(A28,Hoja4!$A$2:$AA$1051,13,FALSE)),"")</f>
        <v/>
      </c>
      <c r="L28" s="144" t="str">
        <f>+IFERROR((VLOOKUP(A28,Hoja4!$A$2:$AA$1051,14,FALSE)),"")</f>
        <v/>
      </c>
    </row>
    <row r="29" spans="1:12" x14ac:dyDescent="0.25">
      <c r="A29" s="145">
        <v>18</v>
      </c>
      <c r="B29" s="41" t="str">
        <f>+IFERROR((VLOOKUP(A29,Hoja4!$A$2:$M$1051,4,FALSE)),"")</f>
        <v/>
      </c>
      <c r="C29" s="41" t="str">
        <f>+IFERROR((VLOOKUP(A29,Hoja4!$A$2:$M$1051,5,FALSE)),"")</f>
        <v/>
      </c>
      <c r="D29" s="42" t="str">
        <f>+IFERROR((VLOOKUP(A29,Hoja4!$A$2:$AA$1051,6,FALSE)),"")</f>
        <v/>
      </c>
      <c r="E29" s="42" t="str">
        <f>+IFERROR((VLOOKUP(A29,Hoja4!$A$2:$AA$1051,7,FALSE)),"")</f>
        <v/>
      </c>
      <c r="F29" s="42" t="str">
        <f>+IFERROR((VLOOKUP(A29,Hoja4!$A$2:$AA$1051,8,FALSE)),"")</f>
        <v/>
      </c>
      <c r="G29" s="42" t="str">
        <f>+IFERROR((VLOOKUP(A29,Hoja4!$A$2:$AA$1051,9,FALSE)),"")</f>
        <v/>
      </c>
      <c r="H29" s="42" t="str">
        <f>+IFERROR((VLOOKUP(A29,Hoja4!$A$2:$AA$1051,10,FALSE)),"")</f>
        <v/>
      </c>
      <c r="I29" s="42" t="str">
        <f>+IFERROR((VLOOKUP(A29,Hoja4!$A$2:$AA$1051,11,FALSE)),"")</f>
        <v/>
      </c>
      <c r="J29" s="42" t="str">
        <f>+IFERROR((VLOOKUP(A29,Hoja4!$A$2:$AA$1051,12,FALSE)),"")</f>
        <v/>
      </c>
      <c r="K29" s="149" t="str">
        <f>+IFERROR((VLOOKUP(A29,Hoja4!$A$2:$AA$1051,13,FALSE)),"")</f>
        <v/>
      </c>
      <c r="L29" s="144" t="str">
        <f>+IFERROR((VLOOKUP(A29,Hoja4!$A$2:$AA$1051,14,FALSE)),"")</f>
        <v/>
      </c>
    </row>
    <row r="30" spans="1:12" x14ac:dyDescent="0.25">
      <c r="A30" s="145">
        <v>19</v>
      </c>
      <c r="B30" s="41" t="str">
        <f>+IFERROR((VLOOKUP(A30,Hoja4!$A$2:$M$1051,4,FALSE)),"")</f>
        <v/>
      </c>
      <c r="C30" s="41" t="str">
        <f>+IFERROR((VLOOKUP(A30,Hoja4!$A$2:$M$1051,5,FALSE)),"")</f>
        <v/>
      </c>
      <c r="D30" s="42" t="str">
        <f>+IFERROR((VLOOKUP(A30,Hoja4!$A$2:$AA$1051,6,FALSE)),"")</f>
        <v/>
      </c>
      <c r="E30" s="42" t="str">
        <f>+IFERROR((VLOOKUP(A30,Hoja4!$A$2:$AA$1051,7,FALSE)),"")</f>
        <v/>
      </c>
      <c r="F30" s="42" t="str">
        <f>+IFERROR((VLOOKUP(A30,Hoja4!$A$2:$AA$1051,8,FALSE)),"")</f>
        <v/>
      </c>
      <c r="G30" s="42" t="str">
        <f>+IFERROR((VLOOKUP(A30,Hoja4!$A$2:$AA$1051,9,FALSE)),"")</f>
        <v/>
      </c>
      <c r="H30" s="42" t="str">
        <f>+IFERROR((VLOOKUP(A30,Hoja4!$A$2:$AA$1051,10,FALSE)),"")</f>
        <v/>
      </c>
      <c r="I30" s="42" t="str">
        <f>+IFERROR((VLOOKUP(A30,Hoja4!$A$2:$AA$1051,11,FALSE)),"")</f>
        <v/>
      </c>
      <c r="J30" s="42" t="str">
        <f>+IFERROR((VLOOKUP(A30,Hoja4!$A$2:$AA$1051,12,FALSE)),"")</f>
        <v/>
      </c>
      <c r="K30" s="149" t="str">
        <f>+IFERROR((VLOOKUP(A30,Hoja4!$A$2:$AA$1051,13,FALSE)),"")</f>
        <v/>
      </c>
      <c r="L30" s="144" t="str">
        <f>+IFERROR((VLOOKUP(A30,Hoja4!$A$2:$AA$1051,14,FALSE)),"")</f>
        <v/>
      </c>
    </row>
    <row r="31" spans="1:12" x14ac:dyDescent="0.25">
      <c r="A31" s="145">
        <v>20</v>
      </c>
      <c r="B31" s="41" t="str">
        <f>+IFERROR((VLOOKUP(A31,Hoja4!$A$2:$M$1051,4,FALSE)),"")</f>
        <v/>
      </c>
      <c r="C31" s="41" t="str">
        <f>+IFERROR((VLOOKUP(A31,Hoja4!$A$2:$M$1051,5,FALSE)),"")</f>
        <v/>
      </c>
      <c r="D31" s="42" t="str">
        <f>+IFERROR((VLOOKUP(A31,Hoja4!$A$2:$AA$1051,6,FALSE)),"")</f>
        <v/>
      </c>
      <c r="E31" s="42" t="str">
        <f>+IFERROR((VLOOKUP(A31,Hoja4!$A$2:$AA$1051,7,FALSE)),"")</f>
        <v/>
      </c>
      <c r="F31" s="42" t="str">
        <f>+IFERROR((VLOOKUP(A31,Hoja4!$A$2:$AA$1051,8,FALSE)),"")</f>
        <v/>
      </c>
      <c r="G31" s="42" t="str">
        <f>+IFERROR((VLOOKUP(A31,Hoja4!$A$2:$AA$1051,9,FALSE)),"")</f>
        <v/>
      </c>
      <c r="H31" s="42" t="str">
        <f>+IFERROR((VLOOKUP(A31,Hoja4!$A$2:$AA$1051,10,FALSE)),"")</f>
        <v/>
      </c>
      <c r="I31" s="42" t="str">
        <f>+IFERROR((VLOOKUP(A31,Hoja4!$A$2:$AA$1051,11,FALSE)),"")</f>
        <v/>
      </c>
      <c r="J31" s="42" t="str">
        <f>+IFERROR((VLOOKUP(A31,Hoja4!$A$2:$AA$1051,12,FALSE)),"")</f>
        <v/>
      </c>
      <c r="K31" s="149" t="str">
        <f>+IFERROR((VLOOKUP(A31,Hoja4!$A$2:$AA$1051,13,FALSE)),"")</f>
        <v/>
      </c>
      <c r="L31" s="144" t="str">
        <f>+IFERROR((VLOOKUP(A31,Hoja4!$A$2:$AA$1051,14,FALSE)),"")</f>
        <v/>
      </c>
    </row>
    <row r="32" spans="1:12" x14ac:dyDescent="0.25">
      <c r="A32" s="145">
        <v>21</v>
      </c>
      <c r="B32" s="41" t="str">
        <f>+IFERROR((VLOOKUP(A32,Hoja4!$A$2:$M$1051,4,FALSE)),"")</f>
        <v/>
      </c>
      <c r="C32" s="41" t="str">
        <f>+IFERROR((VLOOKUP(A32,Hoja4!$A$2:$M$1051,5,FALSE)),"")</f>
        <v/>
      </c>
      <c r="D32" s="42" t="str">
        <f>+IFERROR((VLOOKUP(A32,Hoja4!$A$2:$AA$1051,6,FALSE)),"")</f>
        <v/>
      </c>
      <c r="E32" s="42" t="str">
        <f>+IFERROR((VLOOKUP(A32,Hoja4!$A$2:$AA$1051,7,FALSE)),"")</f>
        <v/>
      </c>
      <c r="F32" s="42" t="str">
        <f>+IFERROR((VLOOKUP(A32,Hoja4!$A$2:$AA$1051,8,FALSE)),"")</f>
        <v/>
      </c>
      <c r="G32" s="42" t="str">
        <f>+IFERROR((VLOOKUP(A32,Hoja4!$A$2:$AA$1051,9,FALSE)),"")</f>
        <v/>
      </c>
      <c r="H32" s="42" t="str">
        <f>+IFERROR((VLOOKUP(A32,Hoja4!$A$2:$AA$1051,10,FALSE)),"")</f>
        <v/>
      </c>
      <c r="I32" s="42" t="str">
        <f>+IFERROR((VLOOKUP(A32,Hoja4!$A$2:$AA$1051,11,FALSE)),"")</f>
        <v/>
      </c>
      <c r="J32" s="42" t="str">
        <f>+IFERROR((VLOOKUP(A32,Hoja4!$A$2:$AA$1051,12,FALSE)),"")</f>
        <v/>
      </c>
      <c r="K32" s="149" t="str">
        <f>+IFERROR((VLOOKUP(A32,Hoja4!$A$2:$AA$1051,13,FALSE)),"")</f>
        <v/>
      </c>
      <c r="L32" s="144" t="str">
        <f>+IFERROR((VLOOKUP(A32,Hoja4!$A$2:$AA$1051,14,FALSE)),"")</f>
        <v/>
      </c>
    </row>
    <row r="33" spans="1:12" x14ac:dyDescent="0.25">
      <c r="A33" s="145">
        <v>22</v>
      </c>
      <c r="B33" s="41" t="str">
        <f>+IFERROR((VLOOKUP(A33,Hoja4!$A$2:$M$1051,4,FALSE)),"")</f>
        <v/>
      </c>
      <c r="C33" s="41" t="str">
        <f>+IFERROR((VLOOKUP(A33,Hoja4!$A$2:$M$1051,5,FALSE)),"")</f>
        <v/>
      </c>
      <c r="D33" s="42" t="str">
        <f>+IFERROR((VLOOKUP(A33,Hoja4!$A$2:$AA$1051,6,FALSE)),"")</f>
        <v/>
      </c>
      <c r="E33" s="42" t="str">
        <f>+IFERROR((VLOOKUP(A33,Hoja4!$A$2:$AA$1051,7,FALSE)),"")</f>
        <v/>
      </c>
      <c r="F33" s="42" t="str">
        <f>+IFERROR((VLOOKUP(A33,Hoja4!$A$2:$AA$1051,8,FALSE)),"")</f>
        <v/>
      </c>
      <c r="G33" s="42" t="str">
        <f>+IFERROR((VLOOKUP(A33,Hoja4!$A$2:$AA$1051,9,FALSE)),"")</f>
        <v/>
      </c>
      <c r="H33" s="42" t="str">
        <f>+IFERROR((VLOOKUP(A33,Hoja4!$A$2:$AA$1051,10,FALSE)),"")</f>
        <v/>
      </c>
      <c r="I33" s="42" t="str">
        <f>+IFERROR((VLOOKUP(A33,Hoja4!$A$2:$AA$1051,11,FALSE)),"")</f>
        <v/>
      </c>
      <c r="J33" s="42" t="str">
        <f>+IFERROR((VLOOKUP(A33,Hoja4!$A$2:$AA$1051,12,FALSE)),"")</f>
        <v/>
      </c>
      <c r="K33" s="149" t="str">
        <f>+IFERROR((VLOOKUP(A33,Hoja4!$A$2:$AA$1051,13,FALSE)),"")</f>
        <v/>
      </c>
      <c r="L33" s="144" t="str">
        <f>+IFERROR((VLOOKUP(A33,Hoja4!$A$2:$AA$1051,14,FALSE)),"")</f>
        <v/>
      </c>
    </row>
    <row r="34" spans="1:12" x14ac:dyDescent="0.25">
      <c r="A34" s="145">
        <v>23</v>
      </c>
      <c r="B34" s="41" t="str">
        <f>+IFERROR((VLOOKUP(A34,Hoja4!$A$2:$M$1051,4,FALSE)),"")</f>
        <v/>
      </c>
      <c r="C34" s="41" t="str">
        <f>+IFERROR((VLOOKUP(A34,Hoja4!$A$2:$M$1051,5,FALSE)),"")</f>
        <v/>
      </c>
      <c r="D34" s="42" t="str">
        <f>+IFERROR((VLOOKUP(A34,Hoja4!$A$2:$AA$1051,6,FALSE)),"")</f>
        <v/>
      </c>
      <c r="E34" s="42" t="str">
        <f>+IFERROR((VLOOKUP(A34,Hoja4!$A$2:$AA$1051,7,FALSE)),"")</f>
        <v/>
      </c>
      <c r="F34" s="42" t="str">
        <f>+IFERROR((VLOOKUP(A34,Hoja4!$A$2:$AA$1051,8,FALSE)),"")</f>
        <v/>
      </c>
      <c r="G34" s="42" t="str">
        <f>+IFERROR((VLOOKUP(A34,Hoja4!$A$2:$AA$1051,9,FALSE)),"")</f>
        <v/>
      </c>
      <c r="H34" s="42" t="str">
        <f>+IFERROR((VLOOKUP(A34,Hoja4!$A$2:$AA$1051,10,FALSE)),"")</f>
        <v/>
      </c>
      <c r="I34" s="42" t="str">
        <f>+IFERROR((VLOOKUP(A34,Hoja4!$A$2:$AA$1051,11,FALSE)),"")</f>
        <v/>
      </c>
      <c r="J34" s="42" t="str">
        <f>+IFERROR((VLOOKUP(A34,Hoja4!$A$2:$AA$1051,12,FALSE)),"")</f>
        <v/>
      </c>
      <c r="K34" s="149" t="str">
        <f>+IFERROR((VLOOKUP(A34,Hoja4!$A$2:$AA$1051,13,FALSE)),"")</f>
        <v/>
      </c>
      <c r="L34" s="144" t="str">
        <f>+IFERROR((VLOOKUP(A34,Hoja4!$A$2:$AA$1051,14,FALSE)),"")</f>
        <v/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RISARALDA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66001</v>
      </c>
      <c r="C12" s="39" t="str">
        <f>+IFERROR(VLOOKUP($A12,Hoja5!$A$2:$M$2116,4,FALSE),"")</f>
        <v>PEREIRA</v>
      </c>
      <c r="D12" s="163">
        <f>+IFERROR(VLOOKUP($A12,Hoja5!$A$2:$M$2116,5,FALSE),"")</f>
        <v>0.7312580041375234</v>
      </c>
      <c r="E12" s="163">
        <f>+IFERROR(VLOOKUP($A12,Hoja5!$A$2:$M$2116,6,FALSE),"")</f>
        <v>0.7874679550384539</v>
      </c>
      <c r="F12" s="163">
        <f>+IFERROR(VLOOKUP($A12,Hoja5!$A$2:$M$2116,7,FALSE),"")</f>
        <v>0.83336635134465853</v>
      </c>
      <c r="G12" s="163">
        <f>+IFERROR(VLOOKUP($A12,Hoja5!$A$2:$M$2116,8,FALSE),"")</f>
        <v>0.92280614155536134</v>
      </c>
      <c r="H12" s="163">
        <f>+IFERROR(VLOOKUP($A12,Hoja5!$A$2:$M$2116,9,FALSE),"")</f>
        <v>1.0627983934119787</v>
      </c>
      <c r="I12" s="163">
        <f>+IFERROR(VLOOKUP($A12,Hoja5!$A$2:$M$2116,10,FALSE),"")</f>
        <v>1.0723868154418366</v>
      </c>
      <c r="J12" s="163">
        <f>+IFERROR(VLOOKUP($A12,Hoja5!$A$2:$M$2116,11,FALSE),"")</f>
        <v>1.1213341000575043</v>
      </c>
      <c r="K12" s="164">
        <f>+IFERROR(VLOOKUP($A12,Hoja5!$A$2:$M$2116,12,FALSE),"")</f>
        <v>1.1477542950276538</v>
      </c>
      <c r="L12" s="165">
        <f>+IFERROR(VLOOKUP($A12,Hoja5!$A$2:$M$2116,13,FALSE),"")</f>
        <v>1.178010614433441</v>
      </c>
    </row>
    <row r="13" spans="1:12" x14ac:dyDescent="0.25">
      <c r="A13" s="145">
        <v>2</v>
      </c>
      <c r="B13" s="41">
        <f>+IFERROR(VLOOKUP($A13,Hoja5!$A$2:$M$2116,3,FALSE),"")</f>
        <v>66045</v>
      </c>
      <c r="C13" s="41" t="str">
        <f>+IFERROR(VLOOKUP($A13,Hoja5!$A$2:$M$2116,4,FALSE),"")</f>
        <v>APIA</v>
      </c>
      <c r="D13" s="166">
        <f>+IFERROR(VLOOKUP($A13,Hoja5!$A$2:$M$2116,5,FALSE),"")</f>
        <v>6.0298507462686564E-2</v>
      </c>
      <c r="E13" s="166">
        <f>+IFERROR(VLOOKUP($A13,Hoja5!$A$2:$M$2116,6,FALSE),"")</f>
        <v>2.8690974297668859E-2</v>
      </c>
      <c r="F13" s="166">
        <f>+IFERROR(VLOOKUP($A13,Hoja5!$A$2:$M$2116,7,FALSE),"")</f>
        <v>5.7436517533252719E-2</v>
      </c>
      <c r="G13" s="166">
        <f>+IFERROR(VLOOKUP($A13,Hoja5!$A$2:$M$2116,8,FALSE),"")</f>
        <v>3.5539215686274508E-2</v>
      </c>
      <c r="H13" s="166">
        <f>+IFERROR(VLOOKUP($A13,Hoja5!$A$2:$M$2116,9,FALSE),"")</f>
        <v>1.8057285180572851E-2</v>
      </c>
      <c r="I13" s="166">
        <f>+IFERROR(VLOOKUP($A13,Hoja5!$A$2:$M$2116,10,FALSE),"")</f>
        <v>1.0718789407313998E-2</v>
      </c>
      <c r="J13" s="166">
        <f>+IFERROR(VLOOKUP($A13,Hoja5!$A$2:$M$2116,11,FALSE),"")</f>
        <v>0</v>
      </c>
      <c r="K13" s="164">
        <f>+IFERROR(VLOOKUP($A13,Hoja5!$A$2:$M$2116,12,FALSE),"")</f>
        <v>1.8436109345200253E-2</v>
      </c>
      <c r="L13" s="165">
        <f>+IFERROR(VLOOKUP($A13,Hoja5!$A$2:$M$2116,13,FALSE),"")</f>
        <v>1.3282732447817837E-2</v>
      </c>
    </row>
    <row r="14" spans="1:12" x14ac:dyDescent="0.25">
      <c r="A14" s="145">
        <v>3</v>
      </c>
      <c r="B14" s="41">
        <f>+IFERROR(VLOOKUP($A14,Hoja5!$A$2:$M$2116,3,FALSE),"")</f>
        <v>66075</v>
      </c>
      <c r="C14" s="41" t="str">
        <f>+IFERROR(VLOOKUP($A14,Hoja5!$A$2:$M$2116,4,FALSE),"")</f>
        <v>BALBOA</v>
      </c>
      <c r="D14" s="166">
        <f>+IFERROR(VLOOKUP($A14,Hoja5!$A$2:$M$2116,5,FALSE),"")</f>
        <v>0</v>
      </c>
      <c r="E14" s="166">
        <f>+IFERROR(VLOOKUP($A14,Hoja5!$A$2:$M$2116,6,FALSE),"")</f>
        <v>0</v>
      </c>
      <c r="F14" s="166">
        <f>+IFERROR(VLOOKUP($A14,Hoja5!$A$2:$M$2116,7,FALSE),"")</f>
        <v>5.5755395683453238E-2</v>
      </c>
      <c r="G14" s="166">
        <f>+IFERROR(VLOOKUP($A14,Hoja5!$A$2:$M$2116,8,FALSE),"")</f>
        <v>5.6363636363636366E-2</v>
      </c>
      <c r="H14" s="166">
        <f>+IFERROR(VLOOKUP($A14,Hoja5!$A$2:$M$2116,9,FALSE),"")</f>
        <v>0</v>
      </c>
      <c r="I14" s="166">
        <f>+IFERROR(VLOOKUP($A14,Hoja5!$A$2:$M$2116,10,FALSE),"")</f>
        <v>1.8587360594795538E-3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66088</v>
      </c>
      <c r="C15" s="41" t="str">
        <f>+IFERROR(VLOOKUP($A15,Hoja5!$A$2:$M$2116,4,FALSE),"")</f>
        <v>BELEN DE UMBRIA</v>
      </c>
      <c r="D15" s="166">
        <f>+IFERROR(VLOOKUP($A15,Hoja5!$A$2:$M$2116,5,FALSE),"")</f>
        <v>1.7772511848341232E-2</v>
      </c>
      <c r="E15" s="166">
        <f>+IFERROR(VLOOKUP($A15,Hoja5!$A$2:$M$2116,6,FALSE),"")</f>
        <v>3.0805687203791468E-2</v>
      </c>
      <c r="F15" s="166">
        <f>+IFERROR(VLOOKUP($A15,Hoja5!$A$2:$M$2116,7,FALSE),"")</f>
        <v>5.575326215895611E-2</v>
      </c>
      <c r="G15" s="166">
        <f>+IFERROR(VLOOKUP($A15,Hoja5!$A$2:$M$2116,8,FALSE),"")</f>
        <v>4.5274027005559971E-2</v>
      </c>
      <c r="H15" s="166">
        <f>+IFERROR(VLOOKUP($A15,Hoja5!$A$2:$M$2116,9,FALSE),"")</f>
        <v>4.0849018822587103E-2</v>
      </c>
      <c r="I15" s="166">
        <f>+IFERROR(VLOOKUP($A15,Hoja5!$A$2:$M$2116,10,FALSE),"")</f>
        <v>4.0387722132471731E-4</v>
      </c>
      <c r="J15" s="166">
        <f>+IFERROR(VLOOKUP($A15,Hoja5!$A$2:$M$2116,11,FALSE),"")</f>
        <v>0</v>
      </c>
      <c r="K15" s="164">
        <f>+IFERROR(VLOOKUP($A15,Hoja5!$A$2:$M$2116,12,FALSE),"")</f>
        <v>9.5277547638773826E-3</v>
      </c>
      <c r="L15" s="165">
        <f>+IFERROR(VLOOKUP($A15,Hoja5!$A$2:$M$2116,13,FALSE),"")</f>
        <v>9.2359361880772466E-3</v>
      </c>
    </row>
    <row r="16" spans="1:12" x14ac:dyDescent="0.25">
      <c r="A16" s="145">
        <v>5</v>
      </c>
      <c r="B16" s="41">
        <f>+IFERROR(VLOOKUP($A16,Hoja5!$A$2:$M$2116,3,FALSE),"")</f>
        <v>66170</v>
      </c>
      <c r="C16" s="41" t="str">
        <f>+IFERROR(VLOOKUP($A16,Hoja5!$A$2:$M$2116,4,FALSE),"")</f>
        <v>DOSQUEBRADAS</v>
      </c>
      <c r="D16" s="166">
        <f>+IFERROR(VLOOKUP($A16,Hoja5!$A$2:$M$2116,5,FALSE),"")</f>
        <v>0.14833715596330274</v>
      </c>
      <c r="E16" s="166">
        <f>+IFERROR(VLOOKUP($A16,Hoja5!$A$2:$M$2116,6,FALSE),"")</f>
        <v>0.13160133870327301</v>
      </c>
      <c r="F16" s="166">
        <f>+IFERROR(VLOOKUP($A16,Hoja5!$A$2:$M$2116,7,FALSE),"")</f>
        <v>0.11831652487464082</v>
      </c>
      <c r="G16" s="166">
        <f>+IFERROR(VLOOKUP($A16,Hoja5!$A$2:$M$2116,8,FALSE),"")</f>
        <v>0.14875800831741037</v>
      </c>
      <c r="H16" s="166">
        <f>+IFERROR(VLOOKUP($A16,Hoja5!$A$2:$M$2116,9,FALSE),"")</f>
        <v>0.13689069008217944</v>
      </c>
      <c r="I16" s="166">
        <f>+IFERROR(VLOOKUP($A16,Hoja5!$A$2:$M$2116,10,FALSE),"")</f>
        <v>0.16594998302591377</v>
      </c>
      <c r="J16" s="166">
        <f>+IFERROR(VLOOKUP($A16,Hoja5!$A$2:$M$2116,11,FALSE),"")</f>
        <v>0.16577204202832344</v>
      </c>
      <c r="K16" s="164">
        <f>+IFERROR(VLOOKUP($A16,Hoja5!$A$2:$M$2116,12,FALSE),"")</f>
        <v>0.20948913546000925</v>
      </c>
      <c r="L16" s="165">
        <f>+IFERROR(VLOOKUP($A16,Hoja5!$A$2:$M$2116,13,FALSE),"")</f>
        <v>0.2186346322883094</v>
      </c>
    </row>
    <row r="17" spans="1:12" x14ac:dyDescent="0.25">
      <c r="A17" s="145">
        <v>6</v>
      </c>
      <c r="B17" s="41">
        <f>+IFERROR(VLOOKUP($A17,Hoja5!$A$2:$M$2116,3,FALSE),"")</f>
        <v>66318</v>
      </c>
      <c r="C17" s="41" t="str">
        <f>+IFERROR(VLOOKUP($A17,Hoja5!$A$2:$M$2116,4,FALSE),"")</f>
        <v>GUATICA</v>
      </c>
      <c r="D17" s="166">
        <f>+IFERROR(VLOOKUP($A17,Hoja5!$A$2:$M$2116,5,FALSE),"")</f>
        <v>5.8780308596620132E-2</v>
      </c>
      <c r="E17" s="166">
        <f>+IFERROR(VLOOKUP($A17,Hoja5!$A$2:$M$2116,6,FALSE),"")</f>
        <v>5.3834808259587023E-2</v>
      </c>
      <c r="F17" s="166">
        <f>+IFERROR(VLOOKUP($A17,Hoja5!$A$2:$M$2116,7,FALSE),"")</f>
        <v>1.1949215832710979E-2</v>
      </c>
      <c r="G17" s="166">
        <f>+IFERROR(VLOOKUP($A17,Hoja5!$A$2:$M$2116,8,FALSE),"")</f>
        <v>1.1406844106463879E-2</v>
      </c>
      <c r="H17" s="166">
        <f>+IFERROR(VLOOKUP($A17,Hoja5!$A$2:$M$2116,9,FALSE),"")</f>
        <v>0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2.5167785234899327E-2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66383</v>
      </c>
      <c r="C18" s="41" t="str">
        <f>+IFERROR(VLOOKUP($A18,Hoja5!$A$2:$M$2116,4,FALSE),"")</f>
        <v>LA CELIA</v>
      </c>
      <c r="D18" s="166">
        <f>+IFERROR(VLOOKUP($A18,Hoja5!$A$2:$M$2116,5,FALSE),"")</f>
        <v>0.15045395590142671</v>
      </c>
      <c r="E18" s="166">
        <f>+IFERROR(VLOOKUP($A18,Hoja5!$A$2:$M$2116,6,FALSE),"")</f>
        <v>0.1038961038961039</v>
      </c>
      <c r="F18" s="166">
        <f>+IFERROR(VLOOKUP($A18,Hoja5!$A$2:$M$2116,7,FALSE),"")</f>
        <v>3.90625E-3</v>
      </c>
      <c r="G18" s="166">
        <f>+IFERROR(VLOOKUP($A18,Hoja5!$A$2:$M$2116,8,FALSE),"")</f>
        <v>3.9318479685452159E-3</v>
      </c>
      <c r="H18" s="166">
        <f>+IFERROR(VLOOKUP($A18,Hoja5!$A$2:$M$2116,9,FALSE),"")</f>
        <v>0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1.3831258644536654E-3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66400</v>
      </c>
      <c r="C19" s="41" t="str">
        <f>+IFERROR(VLOOKUP($A19,Hoja5!$A$2:$M$2116,4,FALSE),"")</f>
        <v>LA VIRGINIA</v>
      </c>
      <c r="D19" s="166">
        <f>+IFERROR(VLOOKUP($A19,Hoja5!$A$2:$M$2116,5,FALSE),"")</f>
        <v>7.6818490822569682E-2</v>
      </c>
      <c r="E19" s="166">
        <f>+IFERROR(VLOOKUP($A19,Hoja5!$A$2:$M$2116,6,FALSE),"")</f>
        <v>6.1349693251533742E-2</v>
      </c>
      <c r="F19" s="166">
        <f>+IFERROR(VLOOKUP($A19,Hoja5!$A$2:$M$2116,7,FALSE),"")</f>
        <v>4.567307692307692E-2</v>
      </c>
      <c r="G19" s="166">
        <f>+IFERROR(VLOOKUP($A19,Hoja5!$A$2:$M$2116,8,FALSE),"")</f>
        <v>2.259297879735836E-2</v>
      </c>
      <c r="H19" s="166">
        <f>+IFERROR(VLOOKUP($A19,Hoja5!$A$2:$M$2116,9,FALSE),"")</f>
        <v>1.4825273561595482E-2</v>
      </c>
      <c r="I19" s="166">
        <f>+IFERROR(VLOOKUP($A19,Hoja5!$A$2:$M$2116,10,FALSE),"")</f>
        <v>1.221264367816092E-2</v>
      </c>
      <c r="J19" s="166">
        <f>+IFERROR(VLOOKUP($A19,Hoja5!$A$2:$M$2116,11,FALSE),"")</f>
        <v>2.2311631309436721E-2</v>
      </c>
      <c r="K19" s="164">
        <f>+IFERROR(VLOOKUP($A19,Hoja5!$A$2:$M$2116,12,FALSE),"")</f>
        <v>2.1276595744680851E-2</v>
      </c>
      <c r="L19" s="165">
        <f>+IFERROR(VLOOKUP($A19,Hoja5!$A$2:$M$2116,13,FALSE),"")</f>
        <v>2.0555767034640272E-2</v>
      </c>
    </row>
    <row r="20" spans="1:12" x14ac:dyDescent="0.25">
      <c r="A20" s="145">
        <v>9</v>
      </c>
      <c r="B20" s="41">
        <f>+IFERROR(VLOOKUP($A20,Hoja5!$A$2:$M$2116,3,FALSE),"")</f>
        <v>66440</v>
      </c>
      <c r="C20" s="41" t="str">
        <f>+IFERROR(VLOOKUP($A20,Hoja5!$A$2:$M$2116,4,FALSE),"")</f>
        <v>MARSELLA</v>
      </c>
      <c r="D20" s="166">
        <f>+IFERROR(VLOOKUP($A20,Hoja5!$A$2:$M$2116,5,FALSE),"")</f>
        <v>0.12633107454017425</v>
      </c>
      <c r="E20" s="166">
        <f>+IFERROR(VLOOKUP($A20,Hoja5!$A$2:$M$2116,6,FALSE),"")</f>
        <v>6.947771921418304E-2</v>
      </c>
      <c r="F20" s="166">
        <f>+IFERROR(VLOOKUP($A20,Hoja5!$A$2:$M$2116,7,FALSE),"")</f>
        <v>9.0562440419447096E-3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9.8231827111984276E-4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66456</v>
      </c>
      <c r="C21" s="41" t="str">
        <f>+IFERROR(VLOOKUP($A21,Hoja5!$A$2:$M$2116,4,FALSE),"")</f>
        <v>MISTRATO</v>
      </c>
      <c r="D21" s="166">
        <f>+IFERROR(VLOOKUP($A21,Hoja5!$A$2:$M$2116,5,FALSE),"")</f>
        <v>7.9436258808456117E-2</v>
      </c>
      <c r="E21" s="166">
        <f>+IFERROR(VLOOKUP($A21,Hoja5!$A$2:$M$2116,6,FALSE),"")</f>
        <v>0.13204005006257821</v>
      </c>
      <c r="F21" s="166">
        <f>+IFERROR(VLOOKUP($A21,Hoja5!$A$2:$M$2116,7,FALSE),"")</f>
        <v>8.6609336609336604E-2</v>
      </c>
      <c r="G21" s="166">
        <f>+IFERROR(VLOOKUP($A21,Hoja5!$A$2:$M$2116,8,FALSE),"")</f>
        <v>6.9908814589665649E-2</v>
      </c>
      <c r="H21" s="166">
        <f>+IFERROR(VLOOKUP($A21,Hoja5!$A$2:$M$2116,9,FALSE),"")</f>
        <v>0.12688821752265861</v>
      </c>
      <c r="I21" s="166">
        <f>+IFERROR(VLOOKUP($A21,Hoja5!$A$2:$M$2116,10,FALSE),"")</f>
        <v>8.2026537997587454E-2</v>
      </c>
      <c r="J21" s="166">
        <f>+IFERROR(VLOOKUP($A21,Hoja5!$A$2:$M$2116,11,FALSE),"")</f>
        <v>7.3067632850241551E-2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66572</v>
      </c>
      <c r="C22" s="41" t="str">
        <f>+IFERROR(VLOOKUP($A22,Hoja5!$A$2:$M$2116,4,FALSE),"")</f>
        <v>PUEBLO RICO</v>
      </c>
      <c r="D22" s="166">
        <f>+IFERROR(VLOOKUP($A22,Hoja5!$A$2:$M$2116,5,FALSE),"")</f>
        <v>3.1847133757961783E-2</v>
      </c>
      <c r="E22" s="166">
        <f>+IFERROR(VLOOKUP($A22,Hoja5!$A$2:$M$2116,6,FALSE),"")</f>
        <v>2.2463206816421378E-2</v>
      </c>
      <c r="F22" s="166">
        <f>+IFERROR(VLOOKUP($A22,Hoja5!$A$2:$M$2116,7,FALSE),"")</f>
        <v>9.0978013646702046E-3</v>
      </c>
      <c r="G22" s="166">
        <f>+IFERROR(VLOOKUP($A22,Hoja5!$A$2:$M$2116,8,FALSE),"")</f>
        <v>1.4970059880239522E-3</v>
      </c>
      <c r="H22" s="166">
        <f>+IFERROR(VLOOKUP($A22,Hoja5!$A$2:$M$2116,9,FALSE),"")</f>
        <v>0</v>
      </c>
      <c r="I22" s="166">
        <f>+IFERROR(VLOOKUP($A22,Hoja5!$A$2:$M$2116,10,FALSE),"")</f>
        <v>7.347538574577516E-4</v>
      </c>
      <c r="J22" s="166">
        <f>+IFERROR(VLOOKUP($A22,Hoja5!$A$2:$M$2116,11,FALSE),"")</f>
        <v>0</v>
      </c>
      <c r="K22" s="164">
        <f>+IFERROR(VLOOKUP($A22,Hoja5!$A$2:$M$2116,12,FALSE),"")</f>
        <v>1.2454212454212455E-2</v>
      </c>
      <c r="L22" s="165">
        <f>+IFERROR(VLOOKUP($A22,Hoja5!$A$2:$M$2116,13,FALSE),"")</f>
        <v>2.4122807017543858E-2</v>
      </c>
    </row>
    <row r="23" spans="1:12" x14ac:dyDescent="0.25">
      <c r="A23" s="145">
        <v>12</v>
      </c>
      <c r="B23" s="41">
        <f>+IFERROR(VLOOKUP($A23,Hoja5!$A$2:$M$2116,3,FALSE),"")</f>
        <v>66594</v>
      </c>
      <c r="C23" s="41" t="str">
        <f>+IFERROR(VLOOKUP($A23,Hoja5!$A$2:$M$2116,4,FALSE),"")</f>
        <v>QUINCHIA</v>
      </c>
      <c r="D23" s="166">
        <f>+IFERROR(VLOOKUP($A23,Hoja5!$A$2:$M$2116,5,FALSE),"")</f>
        <v>8.6363636363636365E-2</v>
      </c>
      <c r="E23" s="166">
        <f>+IFERROR(VLOOKUP($A23,Hoja5!$A$2:$M$2116,6,FALSE),"")</f>
        <v>9.3790426908150065E-2</v>
      </c>
      <c r="F23" s="166">
        <f>+IFERROR(VLOOKUP($A23,Hoja5!$A$2:$M$2116,7,FALSE),"")</f>
        <v>7.3068218558034276E-2</v>
      </c>
      <c r="G23" s="166">
        <f>+IFERROR(VLOOKUP($A23,Hoja5!$A$2:$M$2116,8,FALSE),"")</f>
        <v>6.5302144249512667E-2</v>
      </c>
      <c r="H23" s="166">
        <f>+IFERROR(VLOOKUP($A23,Hoja5!$A$2:$M$2116,9,FALSE),"")</f>
        <v>5.0803015404785316E-2</v>
      </c>
      <c r="I23" s="166">
        <f>+IFERROR(VLOOKUP($A23,Hoja5!$A$2:$M$2116,10,FALSE),"")</f>
        <v>7.6234670202187608E-3</v>
      </c>
      <c r="J23" s="166">
        <f>+IFERROR(VLOOKUP($A23,Hoja5!$A$2:$M$2116,11,FALSE),"")</f>
        <v>1.1428571428571429E-2</v>
      </c>
      <c r="K23" s="164">
        <f>+IFERROR(VLOOKUP($A23,Hoja5!$A$2:$M$2116,12,FALSE),"")</f>
        <v>4.7797883236599522E-3</v>
      </c>
      <c r="L23" s="165">
        <f>+IFERROR(VLOOKUP($A23,Hoja5!$A$2:$M$2116,13,FALSE),"")</f>
        <v>3.8181187087816732E-3</v>
      </c>
    </row>
    <row r="24" spans="1:12" x14ac:dyDescent="0.25">
      <c r="A24" s="145">
        <v>13</v>
      </c>
      <c r="B24" s="41">
        <f>+IFERROR(VLOOKUP($A24,Hoja5!$A$2:$M$2116,3,FALSE),"")</f>
        <v>66682</v>
      </c>
      <c r="C24" s="41" t="str">
        <f>+IFERROR(VLOOKUP($A24,Hoja5!$A$2:$M$2116,4,FALSE),"")</f>
        <v>SANTA ROSA DE CABAL</v>
      </c>
      <c r="D24" s="166">
        <f>+IFERROR(VLOOKUP($A24,Hoja5!$A$2:$M$2116,5,FALSE),"")</f>
        <v>0.28912911084043846</v>
      </c>
      <c r="E24" s="166">
        <f>+IFERROR(VLOOKUP($A24,Hoja5!$A$2:$M$2116,6,FALSE),"")</f>
        <v>0.26694915254237289</v>
      </c>
      <c r="F24" s="166">
        <f>+IFERROR(VLOOKUP($A24,Hoja5!$A$2:$M$2116,7,FALSE),"")</f>
        <v>0.23691376701966718</v>
      </c>
      <c r="G24" s="166">
        <f>+IFERROR(VLOOKUP($A24,Hoja5!$A$2:$M$2116,8,FALSE),"")</f>
        <v>0.25828519306780179</v>
      </c>
      <c r="H24" s="166">
        <f>+IFERROR(VLOOKUP($A24,Hoja5!$A$2:$M$2116,9,FALSE),"")</f>
        <v>0.24436263230556834</v>
      </c>
      <c r="I24" s="166">
        <f>+IFERROR(VLOOKUP($A24,Hoja5!$A$2:$M$2116,10,FALSE),"")</f>
        <v>0.24468250271696942</v>
      </c>
      <c r="J24" s="166">
        <f>+IFERROR(VLOOKUP($A24,Hoja5!$A$2:$M$2116,11,FALSE),"")</f>
        <v>0.20753824317930925</v>
      </c>
      <c r="K24" s="164">
        <f>+IFERROR(VLOOKUP($A24,Hoja5!$A$2:$M$2116,12,FALSE),"")</f>
        <v>0.22011568123393316</v>
      </c>
      <c r="L24" s="165">
        <f>+IFERROR(VLOOKUP($A24,Hoja5!$A$2:$M$2116,13,FALSE),"")</f>
        <v>0.17876454202851058</v>
      </c>
    </row>
    <row r="25" spans="1:12" x14ac:dyDescent="0.25">
      <c r="A25" s="145">
        <v>14</v>
      </c>
      <c r="B25" s="41">
        <f>+IFERROR(VLOOKUP($A25,Hoja5!$A$2:$M$2116,3,FALSE),"")</f>
        <v>66687</v>
      </c>
      <c r="C25" s="41" t="str">
        <f>+IFERROR(VLOOKUP($A25,Hoja5!$A$2:$M$2116,4,FALSE),"")</f>
        <v>SANTUARIO</v>
      </c>
      <c r="D25" s="166">
        <f>+IFERROR(VLOOKUP($A25,Hoja5!$A$2:$M$2116,5,FALSE),"")</f>
        <v>3.8517441860465115E-2</v>
      </c>
      <c r="E25" s="166">
        <f>+IFERROR(VLOOKUP($A25,Hoja5!$A$2:$M$2116,6,FALSE),"")</f>
        <v>1.300578034682081E-2</v>
      </c>
      <c r="F25" s="166">
        <f>+IFERROR(VLOOKUP($A25,Hoja5!$A$2:$M$2116,7,FALSE),"")</f>
        <v>0</v>
      </c>
      <c r="G25" s="166">
        <f>+IFERROR(VLOOKUP($A25,Hoja5!$A$2:$M$2116,8,FALSE),"")</f>
        <v>0</v>
      </c>
      <c r="H25" s="166">
        <f>+IFERROR(VLOOKUP($A25,Hoja5!$A$2:$M$2116,9,FALSE),"")</f>
        <v>2.347762289068232E-2</v>
      </c>
      <c r="I25" s="166">
        <f>+IFERROR(VLOOKUP($A25,Hoja5!$A$2:$M$2116,10,FALSE),"")</f>
        <v>2.7366863905325445E-2</v>
      </c>
      <c r="J25" s="166">
        <f>+IFERROR(VLOOKUP($A25,Hoja5!$A$2:$M$2116,11,FALSE),"")</f>
        <v>2.3952095808383235E-2</v>
      </c>
      <c r="K25" s="164">
        <f>+IFERROR(VLOOKUP($A25,Hoja5!$A$2:$M$2116,12,FALSE),"")</f>
        <v>6.8078668683812403E-3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 t="str">
        <f>+IFERROR(VLOOKUP($A26,Hoja5!$A$2:$M$2116,3,FALSE),"")</f>
        <v/>
      </c>
      <c r="C26" s="41" t="str">
        <f>+IFERROR(VLOOKUP($A26,Hoja5!$A$2:$M$2116,4,FALSE),"")</f>
        <v/>
      </c>
      <c r="D26" s="166" t="str">
        <f>+IFERROR(VLOOKUP($A26,Hoja5!$A$2:$M$2116,5,FALSE),"")</f>
        <v/>
      </c>
      <c r="E26" s="166" t="str">
        <f>+IFERROR(VLOOKUP($A26,Hoja5!$A$2:$M$2116,6,FALSE),"")</f>
        <v/>
      </c>
      <c r="F26" s="166" t="str">
        <f>+IFERROR(VLOOKUP($A26,Hoja5!$A$2:$M$2116,7,FALSE),"")</f>
        <v/>
      </c>
      <c r="G26" s="166" t="str">
        <f>+IFERROR(VLOOKUP($A26,Hoja5!$A$2:$M$2116,8,FALSE),"")</f>
        <v/>
      </c>
      <c r="H26" s="166" t="str">
        <f>+IFERROR(VLOOKUP($A26,Hoja5!$A$2:$M$2116,9,FALSE),"")</f>
        <v/>
      </c>
      <c r="I26" s="166" t="str">
        <f>+IFERROR(VLOOKUP($A26,Hoja5!$A$2:$M$2116,10,FALSE),"")</f>
        <v/>
      </c>
      <c r="J26" s="166" t="str">
        <f>+IFERROR(VLOOKUP($A26,Hoja5!$A$2:$M$2116,11,FALSE),"")</f>
        <v/>
      </c>
      <c r="K26" s="164" t="str">
        <f>+IFERROR(VLOOKUP($A26,Hoja5!$A$2:$M$2116,12,FALSE),"")</f>
        <v/>
      </c>
      <c r="L26" s="165" t="str">
        <f>+IFERROR(VLOOKUP($A26,Hoja5!$A$2:$M$2116,13,FALSE),"")</f>
        <v/>
      </c>
    </row>
    <row r="27" spans="1:12" x14ac:dyDescent="0.25">
      <c r="A27" s="145">
        <v>16</v>
      </c>
      <c r="B27" s="41" t="str">
        <f>+IFERROR(VLOOKUP($A27,Hoja5!$A$2:$M$2116,3,FALSE),"")</f>
        <v/>
      </c>
      <c r="C27" s="41" t="str">
        <f>+IFERROR(VLOOKUP($A27,Hoja5!$A$2:$M$2116,4,FALSE),"")</f>
        <v/>
      </c>
      <c r="D27" s="166" t="str">
        <f>+IFERROR(VLOOKUP($A27,Hoja5!$A$2:$M$2116,5,FALSE),"")</f>
        <v/>
      </c>
      <c r="E27" s="166" t="str">
        <f>+IFERROR(VLOOKUP($A27,Hoja5!$A$2:$M$2116,6,FALSE),"")</f>
        <v/>
      </c>
      <c r="F27" s="166" t="str">
        <f>+IFERROR(VLOOKUP($A27,Hoja5!$A$2:$M$2116,7,FALSE),"")</f>
        <v/>
      </c>
      <c r="G27" s="166" t="str">
        <f>+IFERROR(VLOOKUP($A27,Hoja5!$A$2:$M$2116,8,FALSE),"")</f>
        <v/>
      </c>
      <c r="H27" s="166" t="str">
        <f>+IFERROR(VLOOKUP($A27,Hoja5!$A$2:$M$2116,9,FALSE),"")</f>
        <v/>
      </c>
      <c r="I27" s="166" t="str">
        <f>+IFERROR(VLOOKUP($A27,Hoja5!$A$2:$M$2116,10,FALSE),"")</f>
        <v/>
      </c>
      <c r="J27" s="166" t="str">
        <f>+IFERROR(VLOOKUP($A27,Hoja5!$A$2:$M$2116,11,FALSE),"")</f>
        <v/>
      </c>
      <c r="K27" s="164" t="str">
        <f>+IFERROR(VLOOKUP($A27,Hoja5!$A$2:$M$2116,12,FALSE),"")</f>
        <v/>
      </c>
      <c r="L27" s="165" t="str">
        <f>+IFERROR(VLOOKUP($A27,Hoja5!$A$2:$M$2116,13,FALSE),"")</f>
        <v/>
      </c>
    </row>
    <row r="28" spans="1:12" x14ac:dyDescent="0.25">
      <c r="A28" s="145">
        <v>17</v>
      </c>
      <c r="B28" s="41" t="str">
        <f>+IFERROR(VLOOKUP($A28,Hoja5!$A$2:$M$2116,3,FALSE),"")</f>
        <v/>
      </c>
      <c r="C28" s="41" t="str">
        <f>+IFERROR(VLOOKUP($A28,Hoja5!$A$2:$M$2116,4,FALSE),"")</f>
        <v/>
      </c>
      <c r="D28" s="166" t="str">
        <f>+IFERROR(VLOOKUP($A28,Hoja5!$A$2:$M$2116,5,FALSE),"")</f>
        <v/>
      </c>
      <c r="E28" s="166" t="str">
        <f>+IFERROR(VLOOKUP($A28,Hoja5!$A$2:$M$2116,6,FALSE),"")</f>
        <v/>
      </c>
      <c r="F28" s="166" t="str">
        <f>+IFERROR(VLOOKUP($A28,Hoja5!$A$2:$M$2116,7,FALSE),"")</f>
        <v/>
      </c>
      <c r="G28" s="166" t="str">
        <f>+IFERROR(VLOOKUP($A28,Hoja5!$A$2:$M$2116,8,FALSE),"")</f>
        <v/>
      </c>
      <c r="H28" s="166" t="str">
        <f>+IFERROR(VLOOKUP($A28,Hoja5!$A$2:$M$2116,9,FALSE),"")</f>
        <v/>
      </c>
      <c r="I28" s="166" t="str">
        <f>+IFERROR(VLOOKUP($A28,Hoja5!$A$2:$M$2116,10,FALSE),"")</f>
        <v/>
      </c>
      <c r="J28" s="166" t="str">
        <f>+IFERROR(VLOOKUP($A28,Hoja5!$A$2:$M$2116,11,FALSE),"")</f>
        <v/>
      </c>
      <c r="K28" s="164" t="str">
        <f>+IFERROR(VLOOKUP($A28,Hoja5!$A$2:$M$2116,12,FALSE),"")</f>
        <v/>
      </c>
      <c r="L28" s="165" t="str">
        <f>+IFERROR(VLOOKUP($A28,Hoja5!$A$2:$M$2116,13,FALSE),"")</f>
        <v/>
      </c>
    </row>
    <row r="29" spans="1:12" x14ac:dyDescent="0.25">
      <c r="A29" s="145">
        <v>18</v>
      </c>
      <c r="B29" s="41" t="str">
        <f>+IFERROR(VLOOKUP($A29,Hoja5!$A$2:$M$2116,3,FALSE),"")</f>
        <v/>
      </c>
      <c r="C29" s="41" t="str">
        <f>+IFERROR(VLOOKUP($A29,Hoja5!$A$2:$M$2116,4,FALSE),"")</f>
        <v/>
      </c>
      <c r="D29" s="166" t="str">
        <f>+IFERROR(VLOOKUP($A29,Hoja5!$A$2:$M$2116,5,FALSE),"")</f>
        <v/>
      </c>
      <c r="E29" s="166" t="str">
        <f>+IFERROR(VLOOKUP($A29,Hoja5!$A$2:$M$2116,6,FALSE),"")</f>
        <v/>
      </c>
      <c r="F29" s="166" t="str">
        <f>+IFERROR(VLOOKUP($A29,Hoja5!$A$2:$M$2116,7,FALSE),"")</f>
        <v/>
      </c>
      <c r="G29" s="166" t="str">
        <f>+IFERROR(VLOOKUP($A29,Hoja5!$A$2:$M$2116,8,FALSE),"")</f>
        <v/>
      </c>
      <c r="H29" s="166" t="str">
        <f>+IFERROR(VLOOKUP($A29,Hoja5!$A$2:$M$2116,9,FALSE),"")</f>
        <v/>
      </c>
      <c r="I29" s="166" t="str">
        <f>+IFERROR(VLOOKUP($A29,Hoja5!$A$2:$M$2116,10,FALSE),"")</f>
        <v/>
      </c>
      <c r="J29" s="166" t="str">
        <f>+IFERROR(VLOOKUP($A29,Hoja5!$A$2:$M$2116,11,FALSE),"")</f>
        <v/>
      </c>
      <c r="K29" s="164" t="str">
        <f>+IFERROR(VLOOKUP($A29,Hoja5!$A$2:$M$2116,12,FALSE),"")</f>
        <v/>
      </c>
      <c r="L29" s="165" t="str">
        <f>+IFERROR(VLOOKUP($A29,Hoja5!$A$2:$M$2116,13,FALSE),"")</f>
        <v/>
      </c>
    </row>
    <row r="30" spans="1:12" x14ac:dyDescent="0.25">
      <c r="A30" s="145">
        <v>19</v>
      </c>
      <c r="B30" s="41" t="str">
        <f>+IFERROR(VLOOKUP($A30,Hoja5!$A$2:$M$2116,3,FALSE),"")</f>
        <v/>
      </c>
      <c r="C30" s="41" t="str">
        <f>+IFERROR(VLOOKUP($A30,Hoja5!$A$2:$M$2116,4,FALSE),"")</f>
        <v/>
      </c>
      <c r="D30" s="166" t="str">
        <f>+IFERROR(VLOOKUP($A30,Hoja5!$A$2:$M$2116,5,FALSE),"")</f>
        <v/>
      </c>
      <c r="E30" s="166" t="str">
        <f>+IFERROR(VLOOKUP($A30,Hoja5!$A$2:$M$2116,6,FALSE),"")</f>
        <v/>
      </c>
      <c r="F30" s="166" t="str">
        <f>+IFERROR(VLOOKUP($A30,Hoja5!$A$2:$M$2116,7,FALSE),"")</f>
        <v/>
      </c>
      <c r="G30" s="166" t="str">
        <f>+IFERROR(VLOOKUP($A30,Hoja5!$A$2:$M$2116,8,FALSE),"")</f>
        <v/>
      </c>
      <c r="H30" s="166" t="str">
        <f>+IFERROR(VLOOKUP($A30,Hoja5!$A$2:$M$2116,9,FALSE),"")</f>
        <v/>
      </c>
      <c r="I30" s="166" t="str">
        <f>+IFERROR(VLOOKUP($A30,Hoja5!$A$2:$M$2116,10,FALSE),"")</f>
        <v/>
      </c>
      <c r="J30" s="166" t="str">
        <f>+IFERROR(VLOOKUP($A30,Hoja5!$A$2:$M$2116,11,FALSE),"")</f>
        <v/>
      </c>
      <c r="K30" s="164" t="str">
        <f>+IFERROR(VLOOKUP($A30,Hoja5!$A$2:$M$2116,12,FALSE),"")</f>
        <v/>
      </c>
      <c r="L30" s="165" t="str">
        <f>+IFERROR(VLOOKUP($A30,Hoja5!$A$2:$M$2116,13,FALSE),"")</f>
        <v/>
      </c>
    </row>
    <row r="31" spans="1:12" x14ac:dyDescent="0.25">
      <c r="A31" s="145">
        <v>20</v>
      </c>
      <c r="B31" s="41" t="str">
        <f>+IFERROR(VLOOKUP($A31,Hoja5!$A$2:$M$2116,3,FALSE),"")</f>
        <v/>
      </c>
      <c r="C31" s="41" t="str">
        <f>+IFERROR(VLOOKUP($A31,Hoja5!$A$2:$M$2116,4,FALSE),"")</f>
        <v/>
      </c>
      <c r="D31" s="166" t="str">
        <f>+IFERROR(VLOOKUP($A31,Hoja5!$A$2:$M$2116,5,FALSE),"")</f>
        <v/>
      </c>
      <c r="E31" s="166" t="str">
        <f>+IFERROR(VLOOKUP($A31,Hoja5!$A$2:$M$2116,6,FALSE),"")</f>
        <v/>
      </c>
      <c r="F31" s="166" t="str">
        <f>+IFERROR(VLOOKUP($A31,Hoja5!$A$2:$M$2116,7,FALSE),"")</f>
        <v/>
      </c>
      <c r="G31" s="166" t="str">
        <f>+IFERROR(VLOOKUP($A31,Hoja5!$A$2:$M$2116,8,FALSE),"")</f>
        <v/>
      </c>
      <c r="H31" s="166" t="str">
        <f>+IFERROR(VLOOKUP($A31,Hoja5!$A$2:$M$2116,9,FALSE),"")</f>
        <v/>
      </c>
      <c r="I31" s="166" t="str">
        <f>+IFERROR(VLOOKUP($A31,Hoja5!$A$2:$M$2116,10,FALSE),"")</f>
        <v/>
      </c>
      <c r="J31" s="166" t="str">
        <f>+IFERROR(VLOOKUP($A31,Hoja5!$A$2:$M$2116,11,FALSE),"")</f>
        <v/>
      </c>
      <c r="K31" s="164" t="str">
        <f>+IFERROR(VLOOKUP($A31,Hoja5!$A$2:$M$2116,12,FALSE),"")</f>
        <v/>
      </c>
      <c r="L31" s="165" t="str">
        <f>+IFERROR(VLOOKUP($A31,Hoja5!$A$2:$M$2116,13,FALSE),"")</f>
        <v/>
      </c>
    </row>
    <row r="32" spans="1:12" x14ac:dyDescent="0.25">
      <c r="A32" s="145">
        <v>21</v>
      </c>
      <c r="B32" s="41" t="str">
        <f>+IFERROR(VLOOKUP($A32,Hoja5!$A$2:$M$2116,3,FALSE),"")</f>
        <v/>
      </c>
      <c r="C32" s="41" t="str">
        <f>+IFERROR(VLOOKUP($A32,Hoja5!$A$2:$M$2116,4,FALSE),"")</f>
        <v/>
      </c>
      <c r="D32" s="166" t="str">
        <f>+IFERROR(VLOOKUP($A32,Hoja5!$A$2:$M$2116,5,FALSE),"")</f>
        <v/>
      </c>
      <c r="E32" s="166" t="str">
        <f>+IFERROR(VLOOKUP($A32,Hoja5!$A$2:$M$2116,6,FALSE),"")</f>
        <v/>
      </c>
      <c r="F32" s="166" t="str">
        <f>+IFERROR(VLOOKUP($A32,Hoja5!$A$2:$M$2116,7,FALSE),"")</f>
        <v/>
      </c>
      <c r="G32" s="166" t="str">
        <f>+IFERROR(VLOOKUP($A32,Hoja5!$A$2:$M$2116,8,FALSE),"")</f>
        <v/>
      </c>
      <c r="H32" s="166" t="str">
        <f>+IFERROR(VLOOKUP($A32,Hoja5!$A$2:$M$2116,9,FALSE),"")</f>
        <v/>
      </c>
      <c r="I32" s="166" t="str">
        <f>+IFERROR(VLOOKUP($A32,Hoja5!$A$2:$M$2116,10,FALSE),"")</f>
        <v/>
      </c>
      <c r="J32" s="166" t="str">
        <f>+IFERROR(VLOOKUP($A32,Hoja5!$A$2:$M$2116,11,FALSE),"")</f>
        <v/>
      </c>
      <c r="K32" s="164" t="str">
        <f>+IFERROR(VLOOKUP($A32,Hoja5!$A$2:$M$2116,12,FALSE),"")</f>
        <v/>
      </c>
      <c r="L32" s="165" t="str">
        <f>+IFERROR(VLOOKUP($A32,Hoja5!$A$2:$M$2116,13,FALSE),"")</f>
        <v/>
      </c>
    </row>
    <row r="33" spans="1:12" x14ac:dyDescent="0.25">
      <c r="A33" s="145">
        <v>22</v>
      </c>
      <c r="B33" s="41" t="str">
        <f>+IFERROR(VLOOKUP($A33,Hoja5!$A$2:$M$2116,3,FALSE),"")</f>
        <v/>
      </c>
      <c r="C33" s="41" t="str">
        <f>+IFERROR(VLOOKUP($A33,Hoja5!$A$2:$M$2116,4,FALSE),"")</f>
        <v/>
      </c>
      <c r="D33" s="166" t="str">
        <f>+IFERROR(VLOOKUP($A33,Hoja5!$A$2:$M$2116,5,FALSE),"")</f>
        <v/>
      </c>
      <c r="E33" s="166" t="str">
        <f>+IFERROR(VLOOKUP($A33,Hoja5!$A$2:$M$2116,6,FALSE),"")</f>
        <v/>
      </c>
      <c r="F33" s="166" t="str">
        <f>+IFERROR(VLOOKUP($A33,Hoja5!$A$2:$M$2116,7,FALSE),"")</f>
        <v/>
      </c>
      <c r="G33" s="166" t="str">
        <f>+IFERROR(VLOOKUP($A33,Hoja5!$A$2:$M$2116,8,FALSE),"")</f>
        <v/>
      </c>
      <c r="H33" s="166" t="str">
        <f>+IFERROR(VLOOKUP($A33,Hoja5!$A$2:$M$2116,9,FALSE),"")</f>
        <v/>
      </c>
      <c r="I33" s="166" t="str">
        <f>+IFERROR(VLOOKUP($A33,Hoja5!$A$2:$M$2116,10,FALSE),"")</f>
        <v/>
      </c>
      <c r="J33" s="166" t="str">
        <f>+IFERROR(VLOOKUP($A33,Hoja5!$A$2:$M$2116,11,FALSE),"")</f>
        <v/>
      </c>
      <c r="K33" s="164" t="str">
        <f>+IFERROR(VLOOKUP($A33,Hoja5!$A$2:$M$2116,12,FALSE),"")</f>
        <v/>
      </c>
      <c r="L33" s="165" t="str">
        <f>+IFERROR(VLOOKUP($A33,Hoja5!$A$2:$M$2116,13,FALSE),"")</f>
        <v/>
      </c>
    </row>
    <row r="34" spans="1:12" x14ac:dyDescent="0.25">
      <c r="A34" s="145">
        <v>23</v>
      </c>
      <c r="B34" s="41" t="str">
        <f>+IFERROR(VLOOKUP($A34,Hoja5!$A$2:$M$2116,3,FALSE),"")</f>
        <v/>
      </c>
      <c r="C34" s="41" t="str">
        <f>+IFERROR(VLOOKUP($A34,Hoja5!$A$2:$M$2116,4,FALSE),"")</f>
        <v/>
      </c>
      <c r="D34" s="166" t="str">
        <f>+IFERROR(VLOOKUP($A34,Hoja5!$A$2:$M$2116,5,FALSE),"")</f>
        <v/>
      </c>
      <c r="E34" s="166" t="str">
        <f>+IFERROR(VLOOKUP($A34,Hoja5!$A$2:$M$2116,6,FALSE),"")</f>
        <v/>
      </c>
      <c r="F34" s="166" t="str">
        <f>+IFERROR(VLOOKUP($A34,Hoja5!$A$2:$M$2116,7,FALSE),"")</f>
        <v/>
      </c>
      <c r="G34" s="166" t="str">
        <f>+IFERROR(VLOOKUP($A34,Hoja5!$A$2:$M$2116,8,FALSE),"")</f>
        <v/>
      </c>
      <c r="H34" s="166" t="str">
        <f>+IFERROR(VLOOKUP($A34,Hoja5!$A$2:$M$2116,9,FALSE),"")</f>
        <v/>
      </c>
      <c r="I34" s="166" t="str">
        <f>+IFERROR(VLOOKUP($A34,Hoja5!$A$2:$M$2116,10,FALSE),"")</f>
        <v/>
      </c>
      <c r="J34" s="166" t="str">
        <f>+IFERROR(VLOOKUP($A34,Hoja5!$A$2:$M$2116,11,FALSE),"")</f>
        <v/>
      </c>
      <c r="K34" s="164" t="str">
        <f>+IFERROR(VLOOKUP($A34,Hoja5!$A$2:$M$2116,12,FALSE),"")</f>
        <v/>
      </c>
      <c r="L34" s="165" t="str">
        <f>+IFERROR(VLOOKUP($A34,Hoja5!$A$2:$M$2116,13,FALSE),"")</f>
        <v/>
      </c>
    </row>
    <row r="35" spans="1:12" x14ac:dyDescent="0.25">
      <c r="A35" s="145">
        <v>24</v>
      </c>
      <c r="B35" s="41" t="str">
        <f>+IFERROR(VLOOKUP($A35,Hoja5!$A$2:$M$2116,3,FALSE),"")</f>
        <v/>
      </c>
      <c r="C35" s="41" t="str">
        <f>+IFERROR(VLOOKUP($A35,Hoja5!$A$2:$M$2116,4,FALSE),"")</f>
        <v/>
      </c>
      <c r="D35" s="166" t="str">
        <f>+IFERROR(VLOOKUP($A35,Hoja5!$A$2:$M$2116,5,FALSE),"")</f>
        <v/>
      </c>
      <c r="E35" s="166" t="str">
        <f>+IFERROR(VLOOKUP($A35,Hoja5!$A$2:$M$2116,6,FALSE),"")</f>
        <v/>
      </c>
      <c r="F35" s="166" t="str">
        <f>+IFERROR(VLOOKUP($A35,Hoja5!$A$2:$M$2116,7,FALSE),"")</f>
        <v/>
      </c>
      <c r="G35" s="166" t="str">
        <f>+IFERROR(VLOOKUP($A35,Hoja5!$A$2:$M$2116,8,FALSE),"")</f>
        <v/>
      </c>
      <c r="H35" s="166" t="str">
        <f>+IFERROR(VLOOKUP($A35,Hoja5!$A$2:$M$2116,9,FALSE),"")</f>
        <v/>
      </c>
      <c r="I35" s="166" t="str">
        <f>+IFERROR(VLOOKUP($A35,Hoja5!$A$2:$M$2116,10,FALSE),"")</f>
        <v/>
      </c>
      <c r="J35" s="166" t="str">
        <f>+IFERROR(VLOOKUP($A35,Hoja5!$A$2:$M$2116,11,FALSE),"")</f>
        <v/>
      </c>
      <c r="K35" s="164" t="str">
        <f>+IFERROR(VLOOKUP($A35,Hoja5!$A$2:$M$2116,12,FALSE),"")</f>
        <v/>
      </c>
      <c r="L35" s="165" t="str">
        <f>+IFERROR(VLOOKUP($A35,Hoja5!$A$2:$M$2116,13,FALSE),"")</f>
        <v/>
      </c>
    </row>
    <row r="36" spans="1:12" x14ac:dyDescent="0.25">
      <c r="A36" s="145">
        <v>25</v>
      </c>
      <c r="B36" s="41" t="str">
        <f>+IFERROR(VLOOKUP($A36,Hoja5!$A$2:$M$2116,3,FALSE),"")</f>
        <v/>
      </c>
      <c r="C36" s="41" t="str">
        <f>+IFERROR(VLOOKUP($A36,Hoja5!$A$2:$M$2116,4,FALSE),"")</f>
        <v/>
      </c>
      <c r="D36" s="166" t="str">
        <f>+IFERROR(VLOOKUP($A36,Hoja5!$A$2:$M$2116,5,FALSE),"")</f>
        <v/>
      </c>
      <c r="E36" s="166" t="str">
        <f>+IFERROR(VLOOKUP($A36,Hoja5!$A$2:$M$2116,6,FALSE),"")</f>
        <v/>
      </c>
      <c r="F36" s="166" t="str">
        <f>+IFERROR(VLOOKUP($A36,Hoja5!$A$2:$M$2116,7,FALSE),"")</f>
        <v/>
      </c>
      <c r="G36" s="166" t="str">
        <f>+IFERROR(VLOOKUP($A36,Hoja5!$A$2:$M$2116,8,FALSE),"")</f>
        <v/>
      </c>
      <c r="H36" s="166" t="str">
        <f>+IFERROR(VLOOKUP($A36,Hoja5!$A$2:$M$2116,9,FALSE),"")</f>
        <v/>
      </c>
      <c r="I36" s="166" t="str">
        <f>+IFERROR(VLOOKUP($A36,Hoja5!$A$2:$M$2116,10,FALSE),"")</f>
        <v/>
      </c>
      <c r="J36" s="166" t="str">
        <f>+IFERROR(VLOOKUP($A36,Hoja5!$A$2:$M$2116,11,FALSE),"")</f>
        <v/>
      </c>
      <c r="K36" s="164" t="str">
        <f>+IFERROR(VLOOKUP($A36,Hoja5!$A$2:$M$2116,12,FALSE),"")</f>
        <v/>
      </c>
      <c r="L36" s="165" t="str">
        <f>+IFERROR(VLOOKUP($A36,Hoja5!$A$2:$M$2116,13,FALSE),"")</f>
        <v/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RISARALDA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66001</v>
      </c>
      <c r="C12" s="39" t="str">
        <f>+UPPER(IFERROR(VLOOKUP($A12,Hoja6!$A$3:$P$1124,4,FALSE),""))</f>
        <v>PEREIRA</v>
      </c>
      <c r="D12" s="40">
        <f>+IFERROR(VLOOKUP($A12,Hoja6!$A$3:$P$1124,8,FALSE),"")</f>
        <v>4893</v>
      </c>
      <c r="E12" s="40">
        <f>+IFERROR(VLOOKUP($A12,Hoja6!$A$3:$P$1124,9,FALSE),"")</f>
        <v>2095</v>
      </c>
      <c r="F12" s="163">
        <f>+IFERROR(VLOOKUP($A12,Hoja6!$A$3:$P$1124,10,FALSE),"")</f>
        <v>0.42816268138156549</v>
      </c>
      <c r="G12" s="40">
        <f>+IFERROR(VLOOKUP($A12,Hoja6!$A$3:$P$1124,11,FALSE),"")</f>
        <v>5037</v>
      </c>
      <c r="H12" s="40">
        <f>+IFERROR(VLOOKUP($A12,Hoja6!$A$3:$P$1124,12,FALSE),"")</f>
        <v>2533</v>
      </c>
      <c r="I12" s="163">
        <f>+IFERROR(VLOOKUP($A12,Hoja6!$A$3:$P$1124,13,FALSE),"")</f>
        <v>0.50287869763748261</v>
      </c>
      <c r="J12" s="40">
        <f>+IFERROR(VLOOKUP($A12,Hoja6!$A$3:$P$1124,14,FALSE),"")</f>
        <v>4816</v>
      </c>
      <c r="K12" s="149">
        <f>+IFERROR(VLOOKUP($A12,Hoja6!$A$3:$P$1124,15,FALSE),"")</f>
        <v>2109</v>
      </c>
      <c r="L12" s="165">
        <f>+IFERROR(VLOOKUP($A12,Hoja6!$A$3:$P$1124,16,FALSE),"")</f>
        <v>0.43791528239202659</v>
      </c>
    </row>
    <row r="13" spans="1:12" x14ac:dyDescent="0.25">
      <c r="A13" s="145">
        <v>2</v>
      </c>
      <c r="B13" s="39">
        <f>+IFERROR(VLOOKUP($A13,Hoja6!$A$3:$P$1124,3,FALSE),"")</f>
        <v>66045</v>
      </c>
      <c r="C13" s="39" t="str">
        <f>+UPPER(IFERROR(VLOOKUP($A13,Hoja6!$A$3:$P$1124,4,FALSE),""))</f>
        <v>APÍA</v>
      </c>
      <c r="D13" s="40">
        <f>+IFERROR(VLOOKUP($A13,Hoja6!$A$3:$P$1124,8,FALSE),"")</f>
        <v>145</v>
      </c>
      <c r="E13" s="40">
        <f>+IFERROR(VLOOKUP($A13,Hoja6!$A$3:$P$1124,9,FALSE),"")</f>
        <v>23</v>
      </c>
      <c r="F13" s="163">
        <f>+IFERROR(VLOOKUP($A13,Hoja6!$A$3:$P$1124,10,FALSE),"")</f>
        <v>0.15862068965517243</v>
      </c>
      <c r="G13" s="40">
        <f>+IFERROR(VLOOKUP($A13,Hoja6!$A$3:$P$1124,11,FALSE),"")</f>
        <v>122</v>
      </c>
      <c r="H13" s="40">
        <f>+IFERROR(VLOOKUP($A13,Hoja6!$A$3:$P$1124,12,FALSE),"")</f>
        <v>32</v>
      </c>
      <c r="I13" s="163">
        <f>+IFERROR(VLOOKUP($A13,Hoja6!$A$3:$P$1124,13,FALSE),"")</f>
        <v>0.26229508196721313</v>
      </c>
      <c r="J13" s="40">
        <f>+IFERROR(VLOOKUP($A13,Hoja6!$A$3:$P$1124,14,FALSE),"")</f>
        <v>144</v>
      </c>
      <c r="K13" s="149">
        <f>+IFERROR(VLOOKUP($A13,Hoja6!$A$3:$P$1124,15,FALSE),"")</f>
        <v>37</v>
      </c>
      <c r="L13" s="165">
        <f>+IFERROR(VLOOKUP($A13,Hoja6!$A$3:$P$1124,16,FALSE),"")</f>
        <v>0.25694444444444442</v>
      </c>
    </row>
    <row r="14" spans="1:12" x14ac:dyDescent="0.25">
      <c r="A14" s="145">
        <v>3</v>
      </c>
      <c r="B14" s="39">
        <f>+IFERROR(VLOOKUP($A14,Hoja6!$A$3:$P$1124,3,FALSE),"")</f>
        <v>66075</v>
      </c>
      <c r="C14" s="39" t="str">
        <f>+UPPER(IFERROR(VLOOKUP($A14,Hoja6!$A$3:$P$1124,4,FALSE),""))</f>
        <v>BALBOA</v>
      </c>
      <c r="D14" s="40">
        <f>+IFERROR(VLOOKUP($A14,Hoja6!$A$3:$P$1124,8,FALSE),"")</f>
        <v>52</v>
      </c>
      <c r="E14" s="40">
        <f>+IFERROR(VLOOKUP($A14,Hoja6!$A$3:$P$1124,9,FALSE),"")</f>
        <v>14</v>
      </c>
      <c r="F14" s="163">
        <f>+IFERROR(VLOOKUP($A14,Hoja6!$A$3:$P$1124,10,FALSE),"")</f>
        <v>0.26923076923076922</v>
      </c>
      <c r="G14" s="40">
        <f>+IFERROR(VLOOKUP($A14,Hoja6!$A$3:$P$1124,11,FALSE),"")</f>
        <v>94</v>
      </c>
      <c r="H14" s="40">
        <f>+IFERROR(VLOOKUP($A14,Hoja6!$A$3:$P$1124,12,FALSE),"")</f>
        <v>26</v>
      </c>
      <c r="I14" s="163">
        <f>+IFERROR(VLOOKUP($A14,Hoja6!$A$3:$P$1124,13,FALSE),"")</f>
        <v>0.27659574468085107</v>
      </c>
      <c r="J14" s="40">
        <f>+IFERROR(VLOOKUP($A14,Hoja6!$A$3:$P$1124,14,FALSE),"")</f>
        <v>85</v>
      </c>
      <c r="K14" s="149">
        <f>+IFERROR(VLOOKUP($A14,Hoja6!$A$3:$P$1124,15,FALSE),"")</f>
        <v>24</v>
      </c>
      <c r="L14" s="165">
        <f>+IFERROR(VLOOKUP($A14,Hoja6!$A$3:$P$1124,16,FALSE),"")</f>
        <v>0.28235294117647058</v>
      </c>
    </row>
    <row r="15" spans="1:12" x14ac:dyDescent="0.25">
      <c r="A15" s="145">
        <v>4</v>
      </c>
      <c r="B15" s="39">
        <f>+IFERROR(VLOOKUP($A15,Hoja6!$A$3:$P$1124,3,FALSE),"")</f>
        <v>66088</v>
      </c>
      <c r="C15" s="39" t="str">
        <f>+UPPER(IFERROR(VLOOKUP($A15,Hoja6!$A$3:$P$1124,4,FALSE),""))</f>
        <v>BELÉN DE UMBRÍA</v>
      </c>
      <c r="D15" s="40">
        <f>+IFERROR(VLOOKUP($A15,Hoja6!$A$3:$P$1124,8,FALSE),"")</f>
        <v>228</v>
      </c>
      <c r="E15" s="40">
        <f>+IFERROR(VLOOKUP($A15,Hoja6!$A$3:$P$1124,9,FALSE),"")</f>
        <v>59</v>
      </c>
      <c r="F15" s="163">
        <f>+IFERROR(VLOOKUP($A15,Hoja6!$A$3:$P$1124,10,FALSE),"")</f>
        <v>0.25877192982456143</v>
      </c>
      <c r="G15" s="40">
        <f>+IFERROR(VLOOKUP($A15,Hoja6!$A$3:$P$1124,11,FALSE),"")</f>
        <v>254</v>
      </c>
      <c r="H15" s="40">
        <f>+IFERROR(VLOOKUP($A15,Hoja6!$A$3:$P$1124,12,FALSE),"")</f>
        <v>57</v>
      </c>
      <c r="I15" s="163">
        <f>+IFERROR(VLOOKUP($A15,Hoja6!$A$3:$P$1124,13,FALSE),"")</f>
        <v>0.22440944881889763</v>
      </c>
      <c r="J15" s="40">
        <f>+IFERROR(VLOOKUP($A15,Hoja6!$A$3:$P$1124,14,FALSE),"")</f>
        <v>272</v>
      </c>
      <c r="K15" s="149">
        <f>+IFERROR(VLOOKUP($A15,Hoja6!$A$3:$P$1124,15,FALSE),"")</f>
        <v>49</v>
      </c>
      <c r="L15" s="165">
        <f>+IFERROR(VLOOKUP($A15,Hoja6!$A$3:$P$1124,16,FALSE),"")</f>
        <v>0.18014705882352941</v>
      </c>
    </row>
    <row r="16" spans="1:12" x14ac:dyDescent="0.25">
      <c r="A16" s="145">
        <v>5</v>
      </c>
      <c r="B16" s="39">
        <f>+IFERROR(VLOOKUP($A16,Hoja6!$A$3:$P$1124,3,FALSE),"")</f>
        <v>66170</v>
      </c>
      <c r="C16" s="39" t="str">
        <f>+UPPER(IFERROR(VLOOKUP($A16,Hoja6!$A$3:$P$1124,4,FALSE),""))</f>
        <v>DOSQUEBRADAS</v>
      </c>
      <c r="D16" s="40">
        <f>+IFERROR(VLOOKUP($A16,Hoja6!$A$3:$P$1124,8,FALSE),"")</f>
        <v>1603</v>
      </c>
      <c r="E16" s="40">
        <f>+IFERROR(VLOOKUP($A16,Hoja6!$A$3:$P$1124,9,FALSE),"")</f>
        <v>675</v>
      </c>
      <c r="F16" s="163">
        <f>+IFERROR(VLOOKUP($A16,Hoja6!$A$3:$P$1124,10,FALSE),"")</f>
        <v>0.42108546475358705</v>
      </c>
      <c r="G16" s="40">
        <f>+IFERROR(VLOOKUP($A16,Hoja6!$A$3:$P$1124,11,FALSE),"")</f>
        <v>1641</v>
      </c>
      <c r="H16" s="40">
        <f>+IFERROR(VLOOKUP($A16,Hoja6!$A$3:$P$1124,12,FALSE),"")</f>
        <v>779</v>
      </c>
      <c r="I16" s="163">
        <f>+IFERROR(VLOOKUP($A16,Hoja6!$A$3:$P$1124,13,FALSE),"")</f>
        <v>0.47471054235222426</v>
      </c>
      <c r="J16" s="40">
        <f>+IFERROR(VLOOKUP($A16,Hoja6!$A$3:$P$1124,14,FALSE),"")</f>
        <v>1761</v>
      </c>
      <c r="K16" s="149">
        <f>+IFERROR(VLOOKUP($A16,Hoja6!$A$3:$P$1124,15,FALSE),"")</f>
        <v>809</v>
      </c>
      <c r="L16" s="165">
        <f>+IFERROR(VLOOKUP($A16,Hoja6!$A$3:$P$1124,16,FALSE),"")</f>
        <v>0.45939806927881888</v>
      </c>
    </row>
    <row r="17" spans="1:12" x14ac:dyDescent="0.25">
      <c r="A17" s="145">
        <v>6</v>
      </c>
      <c r="B17" s="39">
        <f>+IFERROR(VLOOKUP($A17,Hoja6!$A$3:$P$1124,3,FALSE),"")</f>
        <v>66318</v>
      </c>
      <c r="C17" s="39" t="str">
        <f>+UPPER(IFERROR(VLOOKUP($A17,Hoja6!$A$3:$P$1124,4,FALSE),""))</f>
        <v>GUÁTICA</v>
      </c>
      <c r="D17" s="40">
        <f>+IFERROR(VLOOKUP($A17,Hoja6!$A$3:$P$1124,8,FALSE),"")</f>
        <v>153</v>
      </c>
      <c r="E17" s="40">
        <f>+IFERROR(VLOOKUP($A17,Hoja6!$A$3:$P$1124,9,FALSE),"")</f>
        <v>26</v>
      </c>
      <c r="F17" s="163">
        <f>+IFERROR(VLOOKUP($A17,Hoja6!$A$3:$P$1124,10,FALSE),"")</f>
        <v>0.16993464052287582</v>
      </c>
      <c r="G17" s="40">
        <f>+IFERROR(VLOOKUP($A17,Hoja6!$A$3:$P$1124,11,FALSE),"")</f>
        <v>151</v>
      </c>
      <c r="H17" s="40">
        <f>+IFERROR(VLOOKUP($A17,Hoja6!$A$3:$P$1124,12,FALSE),"")</f>
        <v>36</v>
      </c>
      <c r="I17" s="163">
        <f>+IFERROR(VLOOKUP($A17,Hoja6!$A$3:$P$1124,13,FALSE),"")</f>
        <v>0.23841059602649006</v>
      </c>
      <c r="J17" s="40">
        <f>+IFERROR(VLOOKUP($A17,Hoja6!$A$3:$P$1124,14,FALSE),"")</f>
        <v>193</v>
      </c>
      <c r="K17" s="149">
        <f>+IFERROR(VLOOKUP($A17,Hoja6!$A$3:$P$1124,15,FALSE),"")</f>
        <v>38</v>
      </c>
      <c r="L17" s="165">
        <f>+IFERROR(VLOOKUP($A17,Hoja6!$A$3:$P$1124,16,FALSE),"")</f>
        <v>0.19689119170984457</v>
      </c>
    </row>
    <row r="18" spans="1:12" x14ac:dyDescent="0.25">
      <c r="A18" s="145">
        <v>7</v>
      </c>
      <c r="B18" s="39">
        <f>+IFERROR(VLOOKUP($A18,Hoja6!$A$3:$P$1124,3,FALSE),"")</f>
        <v>66383</v>
      </c>
      <c r="C18" s="39" t="str">
        <f>+UPPER(IFERROR(VLOOKUP($A18,Hoja6!$A$3:$P$1124,4,FALSE),""))</f>
        <v>LA CELIA</v>
      </c>
      <c r="D18" s="40">
        <f>+IFERROR(VLOOKUP($A18,Hoja6!$A$3:$P$1124,8,FALSE),"")</f>
        <v>69</v>
      </c>
      <c r="E18" s="40">
        <f>+IFERROR(VLOOKUP($A18,Hoja6!$A$3:$P$1124,9,FALSE),"")</f>
        <v>7</v>
      </c>
      <c r="F18" s="163">
        <f>+IFERROR(VLOOKUP($A18,Hoja6!$A$3:$P$1124,10,FALSE),"")</f>
        <v>0.10144927536231885</v>
      </c>
      <c r="G18" s="40">
        <f>+IFERROR(VLOOKUP($A18,Hoja6!$A$3:$P$1124,11,FALSE),"")</f>
        <v>46</v>
      </c>
      <c r="H18" s="40">
        <f>+IFERROR(VLOOKUP($A18,Hoja6!$A$3:$P$1124,12,FALSE),"")</f>
        <v>12</v>
      </c>
      <c r="I18" s="163">
        <f>+IFERROR(VLOOKUP($A18,Hoja6!$A$3:$P$1124,13,FALSE),"")</f>
        <v>0.2608695652173913</v>
      </c>
      <c r="J18" s="40">
        <f>+IFERROR(VLOOKUP($A18,Hoja6!$A$3:$P$1124,14,FALSE),"")</f>
        <v>68</v>
      </c>
      <c r="K18" s="149">
        <f>+IFERROR(VLOOKUP($A18,Hoja6!$A$3:$P$1124,15,FALSE),"")</f>
        <v>18</v>
      </c>
      <c r="L18" s="165">
        <f>+IFERROR(VLOOKUP($A18,Hoja6!$A$3:$P$1124,16,FALSE),"")</f>
        <v>0.26470588235294118</v>
      </c>
    </row>
    <row r="19" spans="1:12" x14ac:dyDescent="0.25">
      <c r="A19" s="145">
        <v>8</v>
      </c>
      <c r="B19" s="39">
        <f>+IFERROR(VLOOKUP($A19,Hoja6!$A$3:$P$1124,3,FALSE),"")</f>
        <v>66400</v>
      </c>
      <c r="C19" s="39" t="str">
        <f>+UPPER(IFERROR(VLOOKUP($A19,Hoja6!$A$3:$P$1124,4,FALSE),""))</f>
        <v>LA VIRGINIA</v>
      </c>
      <c r="D19" s="40">
        <f>+IFERROR(VLOOKUP($A19,Hoja6!$A$3:$P$1124,8,FALSE),"")</f>
        <v>342</v>
      </c>
      <c r="E19" s="40">
        <f>+IFERROR(VLOOKUP($A19,Hoja6!$A$3:$P$1124,9,FALSE),"")</f>
        <v>94</v>
      </c>
      <c r="F19" s="163">
        <f>+IFERROR(VLOOKUP($A19,Hoja6!$A$3:$P$1124,10,FALSE),"")</f>
        <v>0.27485380116959063</v>
      </c>
      <c r="G19" s="40">
        <f>+IFERROR(VLOOKUP($A19,Hoja6!$A$3:$P$1124,11,FALSE),"")</f>
        <v>307</v>
      </c>
      <c r="H19" s="40">
        <f>+IFERROR(VLOOKUP($A19,Hoja6!$A$3:$P$1124,12,FALSE),"")</f>
        <v>117</v>
      </c>
      <c r="I19" s="163">
        <f>+IFERROR(VLOOKUP($A19,Hoja6!$A$3:$P$1124,13,FALSE),"")</f>
        <v>0.38110749185667753</v>
      </c>
      <c r="J19" s="40">
        <f>+IFERROR(VLOOKUP($A19,Hoja6!$A$3:$P$1124,14,FALSE),"")</f>
        <v>373</v>
      </c>
      <c r="K19" s="149">
        <f>+IFERROR(VLOOKUP($A19,Hoja6!$A$3:$P$1124,15,FALSE),"")</f>
        <v>135</v>
      </c>
      <c r="L19" s="165">
        <f>+IFERROR(VLOOKUP($A19,Hoja6!$A$3:$P$1124,16,FALSE),"")</f>
        <v>0.36193029490616624</v>
      </c>
    </row>
    <row r="20" spans="1:12" x14ac:dyDescent="0.25">
      <c r="A20" s="145">
        <v>9</v>
      </c>
      <c r="B20" s="39">
        <f>+IFERROR(VLOOKUP($A20,Hoja6!$A$3:$P$1124,3,FALSE),"")</f>
        <v>66440</v>
      </c>
      <c r="C20" s="39" t="str">
        <f>+UPPER(IFERROR(VLOOKUP($A20,Hoja6!$A$3:$P$1124,4,FALSE),""))</f>
        <v>MARSELLA</v>
      </c>
      <c r="D20" s="40">
        <f>+IFERROR(VLOOKUP($A20,Hoja6!$A$3:$P$1124,8,FALSE),"")</f>
        <v>181</v>
      </c>
      <c r="E20" s="40">
        <f>+IFERROR(VLOOKUP($A20,Hoja6!$A$3:$P$1124,9,FALSE),"")</f>
        <v>41</v>
      </c>
      <c r="F20" s="163">
        <f>+IFERROR(VLOOKUP($A20,Hoja6!$A$3:$P$1124,10,FALSE),"")</f>
        <v>0.22651933701657459</v>
      </c>
      <c r="G20" s="40">
        <f>+IFERROR(VLOOKUP($A20,Hoja6!$A$3:$P$1124,11,FALSE),"")</f>
        <v>142</v>
      </c>
      <c r="H20" s="40">
        <f>+IFERROR(VLOOKUP($A20,Hoja6!$A$3:$P$1124,12,FALSE),"")</f>
        <v>53</v>
      </c>
      <c r="I20" s="163">
        <f>+IFERROR(VLOOKUP($A20,Hoja6!$A$3:$P$1124,13,FALSE),"")</f>
        <v>0.37323943661971831</v>
      </c>
      <c r="J20" s="40">
        <f>+IFERROR(VLOOKUP($A20,Hoja6!$A$3:$P$1124,14,FALSE),"")</f>
        <v>125</v>
      </c>
      <c r="K20" s="149">
        <f>+IFERROR(VLOOKUP($A20,Hoja6!$A$3:$P$1124,15,FALSE),"")</f>
        <v>33</v>
      </c>
      <c r="L20" s="165">
        <f>+IFERROR(VLOOKUP($A20,Hoja6!$A$3:$P$1124,16,FALSE),"")</f>
        <v>0.26400000000000001</v>
      </c>
    </row>
    <row r="21" spans="1:12" x14ac:dyDescent="0.25">
      <c r="A21" s="145">
        <v>10</v>
      </c>
      <c r="B21" s="39">
        <f>+IFERROR(VLOOKUP($A21,Hoja6!$A$3:$P$1124,3,FALSE),"")</f>
        <v>66456</v>
      </c>
      <c r="C21" s="39" t="str">
        <f>+UPPER(IFERROR(VLOOKUP($A21,Hoja6!$A$3:$P$1124,4,FALSE),""))</f>
        <v>MISTRATÓ</v>
      </c>
      <c r="D21" s="40">
        <f>+IFERROR(VLOOKUP($A21,Hoja6!$A$3:$P$1124,8,FALSE),"")</f>
        <v>130</v>
      </c>
      <c r="E21" s="40">
        <f>+IFERROR(VLOOKUP($A21,Hoja6!$A$3:$P$1124,9,FALSE),"")</f>
        <v>18</v>
      </c>
      <c r="F21" s="163">
        <f>+IFERROR(VLOOKUP($A21,Hoja6!$A$3:$P$1124,10,FALSE),"")</f>
        <v>0.13846153846153847</v>
      </c>
      <c r="G21" s="40">
        <f>+IFERROR(VLOOKUP($A21,Hoja6!$A$3:$P$1124,11,FALSE),"")</f>
        <v>124</v>
      </c>
      <c r="H21" s="40">
        <f>+IFERROR(VLOOKUP($A21,Hoja6!$A$3:$P$1124,12,FALSE),"")</f>
        <v>35</v>
      </c>
      <c r="I21" s="163">
        <f>+IFERROR(VLOOKUP($A21,Hoja6!$A$3:$P$1124,13,FALSE),"")</f>
        <v>0.28225806451612906</v>
      </c>
      <c r="J21" s="40">
        <f>+IFERROR(VLOOKUP($A21,Hoja6!$A$3:$P$1124,14,FALSE),"")</f>
        <v>123</v>
      </c>
      <c r="K21" s="149">
        <f>+IFERROR(VLOOKUP($A21,Hoja6!$A$3:$P$1124,15,FALSE),"")</f>
        <v>37</v>
      </c>
      <c r="L21" s="165">
        <f>+IFERROR(VLOOKUP($A21,Hoja6!$A$3:$P$1124,16,FALSE),"")</f>
        <v>0.30081300813008133</v>
      </c>
    </row>
    <row r="22" spans="1:12" x14ac:dyDescent="0.25">
      <c r="A22" s="145">
        <v>11</v>
      </c>
      <c r="B22" s="39">
        <f>+IFERROR(VLOOKUP($A22,Hoja6!$A$3:$P$1124,3,FALSE),"")</f>
        <v>66572</v>
      </c>
      <c r="C22" s="39" t="str">
        <f>+UPPER(IFERROR(VLOOKUP($A22,Hoja6!$A$3:$P$1124,4,FALSE),""))</f>
        <v>PUEBLO RICO</v>
      </c>
      <c r="D22" s="40">
        <f>+IFERROR(VLOOKUP($A22,Hoja6!$A$3:$P$1124,8,FALSE),"")</f>
        <v>117</v>
      </c>
      <c r="E22" s="40">
        <f>+IFERROR(VLOOKUP($A22,Hoja6!$A$3:$P$1124,9,FALSE),"")</f>
        <v>21</v>
      </c>
      <c r="F22" s="163">
        <f>+IFERROR(VLOOKUP($A22,Hoja6!$A$3:$P$1124,10,FALSE),"")</f>
        <v>0.17948717948717949</v>
      </c>
      <c r="G22" s="40">
        <f>+IFERROR(VLOOKUP($A22,Hoja6!$A$3:$P$1124,11,FALSE),"")</f>
        <v>138</v>
      </c>
      <c r="H22" s="40">
        <f>+IFERROR(VLOOKUP($A22,Hoja6!$A$3:$P$1124,12,FALSE),"")</f>
        <v>40</v>
      </c>
      <c r="I22" s="163">
        <f>+IFERROR(VLOOKUP($A22,Hoja6!$A$3:$P$1124,13,FALSE),"")</f>
        <v>0.28985507246376813</v>
      </c>
      <c r="J22" s="40">
        <f>+IFERROR(VLOOKUP($A22,Hoja6!$A$3:$P$1124,14,FALSE),"")</f>
        <v>147</v>
      </c>
      <c r="K22" s="149">
        <f>+IFERROR(VLOOKUP($A22,Hoja6!$A$3:$P$1124,15,FALSE),"")</f>
        <v>29</v>
      </c>
      <c r="L22" s="165">
        <f>+IFERROR(VLOOKUP($A22,Hoja6!$A$3:$P$1124,16,FALSE),"")</f>
        <v>0.19727891156462585</v>
      </c>
    </row>
    <row r="23" spans="1:12" x14ac:dyDescent="0.25">
      <c r="A23" s="145">
        <v>12</v>
      </c>
      <c r="B23" s="39">
        <f>+IFERROR(VLOOKUP($A23,Hoja6!$A$3:$P$1124,3,FALSE),"")</f>
        <v>66594</v>
      </c>
      <c r="C23" s="39" t="str">
        <f>+UPPER(IFERROR(VLOOKUP($A23,Hoja6!$A$3:$P$1124,4,FALSE),""))</f>
        <v>QUINCHÍA</v>
      </c>
      <c r="D23" s="40">
        <f>+IFERROR(VLOOKUP($A23,Hoja6!$A$3:$P$1124,8,FALSE),"")</f>
        <v>365</v>
      </c>
      <c r="E23" s="40">
        <f>+IFERROR(VLOOKUP($A23,Hoja6!$A$3:$P$1124,9,FALSE),"")</f>
        <v>59</v>
      </c>
      <c r="F23" s="163">
        <f>+IFERROR(VLOOKUP($A23,Hoja6!$A$3:$P$1124,10,FALSE),"")</f>
        <v>0.16164383561643836</v>
      </c>
      <c r="G23" s="40">
        <f>+IFERROR(VLOOKUP($A23,Hoja6!$A$3:$P$1124,11,FALSE),"")</f>
        <v>354</v>
      </c>
      <c r="H23" s="40">
        <f>+IFERROR(VLOOKUP($A23,Hoja6!$A$3:$P$1124,12,FALSE),"")</f>
        <v>62</v>
      </c>
      <c r="I23" s="163">
        <f>+IFERROR(VLOOKUP($A23,Hoja6!$A$3:$P$1124,13,FALSE),"")</f>
        <v>0.1751412429378531</v>
      </c>
      <c r="J23" s="40">
        <f>+IFERROR(VLOOKUP($A23,Hoja6!$A$3:$P$1124,14,FALSE),"")</f>
        <v>385</v>
      </c>
      <c r="K23" s="149">
        <f>+IFERROR(VLOOKUP($A23,Hoja6!$A$3:$P$1124,15,FALSE),"")</f>
        <v>62</v>
      </c>
      <c r="L23" s="165">
        <f>+IFERROR(VLOOKUP($A23,Hoja6!$A$3:$P$1124,16,FALSE),"")</f>
        <v>0.16103896103896104</v>
      </c>
    </row>
    <row r="24" spans="1:12" x14ac:dyDescent="0.25">
      <c r="A24" s="145">
        <v>13</v>
      </c>
      <c r="B24" s="39">
        <f>+IFERROR(VLOOKUP($A24,Hoja6!$A$3:$P$1124,3,FALSE),"")</f>
        <v>66682</v>
      </c>
      <c r="C24" s="39" t="str">
        <f>+UPPER(IFERROR(VLOOKUP($A24,Hoja6!$A$3:$P$1124,4,FALSE),""))</f>
        <v>SANTA ROSA DE CABAL</v>
      </c>
      <c r="D24" s="40">
        <f>+IFERROR(VLOOKUP($A24,Hoja6!$A$3:$P$1124,8,FALSE),"")</f>
        <v>654</v>
      </c>
      <c r="E24" s="40">
        <f>+IFERROR(VLOOKUP($A24,Hoja6!$A$3:$P$1124,9,FALSE),"")</f>
        <v>231</v>
      </c>
      <c r="F24" s="163">
        <f>+IFERROR(VLOOKUP($A24,Hoja6!$A$3:$P$1124,10,FALSE),"")</f>
        <v>0.35321100917431192</v>
      </c>
      <c r="G24" s="40">
        <f>+IFERROR(VLOOKUP($A24,Hoja6!$A$3:$P$1124,11,FALSE),"")</f>
        <v>697</v>
      </c>
      <c r="H24" s="40">
        <f>+IFERROR(VLOOKUP($A24,Hoja6!$A$3:$P$1124,12,FALSE),"")</f>
        <v>316</v>
      </c>
      <c r="I24" s="163">
        <f>+IFERROR(VLOOKUP($A24,Hoja6!$A$3:$P$1124,13,FALSE),"")</f>
        <v>0.4533715925394548</v>
      </c>
      <c r="J24" s="40">
        <f>+IFERROR(VLOOKUP($A24,Hoja6!$A$3:$P$1124,14,FALSE),"")</f>
        <v>698</v>
      </c>
      <c r="K24" s="149">
        <f>+IFERROR(VLOOKUP($A24,Hoja6!$A$3:$P$1124,15,FALSE),"")</f>
        <v>309</v>
      </c>
      <c r="L24" s="165">
        <f>+IFERROR(VLOOKUP($A24,Hoja6!$A$3:$P$1124,16,FALSE),"")</f>
        <v>0.44269340974212035</v>
      </c>
    </row>
    <row r="25" spans="1:12" x14ac:dyDescent="0.25">
      <c r="A25" s="145">
        <v>14</v>
      </c>
      <c r="B25" s="39">
        <f>+IFERROR(VLOOKUP($A25,Hoja6!$A$3:$P$1124,3,FALSE),"")</f>
        <v>66687</v>
      </c>
      <c r="C25" s="39" t="str">
        <f>+UPPER(IFERROR(VLOOKUP($A25,Hoja6!$A$3:$P$1124,4,FALSE),""))</f>
        <v>SANTUARIO</v>
      </c>
      <c r="D25" s="40">
        <f>+IFERROR(VLOOKUP($A25,Hoja6!$A$3:$P$1124,8,FALSE),"")</f>
        <v>117</v>
      </c>
      <c r="E25" s="40">
        <f>+IFERROR(VLOOKUP($A25,Hoja6!$A$3:$P$1124,9,FALSE),"")</f>
        <v>23</v>
      </c>
      <c r="F25" s="163">
        <f>+IFERROR(VLOOKUP($A25,Hoja6!$A$3:$P$1124,10,FALSE),"")</f>
        <v>0.19658119658119658</v>
      </c>
      <c r="G25" s="40">
        <f>+IFERROR(VLOOKUP($A25,Hoja6!$A$3:$P$1124,11,FALSE),"")</f>
        <v>92</v>
      </c>
      <c r="H25" s="40">
        <f>+IFERROR(VLOOKUP($A25,Hoja6!$A$3:$P$1124,12,FALSE),"")</f>
        <v>30</v>
      </c>
      <c r="I25" s="163">
        <f>+IFERROR(VLOOKUP($A25,Hoja6!$A$3:$P$1124,13,FALSE),"")</f>
        <v>0.32608695652173914</v>
      </c>
      <c r="J25" s="40">
        <f>+IFERROR(VLOOKUP($A25,Hoja6!$A$3:$P$1124,14,FALSE),"")</f>
        <v>101</v>
      </c>
      <c r="K25" s="149">
        <f>+IFERROR(VLOOKUP($A25,Hoja6!$A$3:$P$1124,15,FALSE),"")</f>
        <v>21</v>
      </c>
      <c r="L25" s="165">
        <f>+IFERROR(VLOOKUP($A25,Hoja6!$A$3:$P$1124,16,FALSE),"")</f>
        <v>0.20792079207920791</v>
      </c>
    </row>
    <row r="26" spans="1:12" x14ac:dyDescent="0.25">
      <c r="A26" s="145">
        <v>15</v>
      </c>
      <c r="B26" s="39" t="str">
        <f>+IFERROR(VLOOKUP($A26,Hoja6!$A$3:$P$1124,3,FALSE),"")</f>
        <v/>
      </c>
      <c r="C26" s="39" t="str">
        <f>+UPPER(IFERROR(VLOOKUP($A26,Hoja6!$A$3:$P$1124,4,FALSE),""))</f>
        <v/>
      </c>
      <c r="D26" s="40" t="str">
        <f>+IFERROR(VLOOKUP($A26,Hoja6!$A$3:$P$1124,8,FALSE),"")</f>
        <v/>
      </c>
      <c r="E26" s="40" t="str">
        <f>+IFERROR(VLOOKUP($A26,Hoja6!$A$3:$P$1124,9,FALSE),"")</f>
        <v/>
      </c>
      <c r="F26" s="163" t="str">
        <f>+IFERROR(VLOOKUP($A26,Hoja6!$A$3:$P$1124,10,FALSE),"")</f>
        <v/>
      </c>
      <c r="G26" s="40" t="str">
        <f>+IFERROR(VLOOKUP($A26,Hoja6!$A$3:$P$1124,11,FALSE),"")</f>
        <v/>
      </c>
      <c r="H26" s="40" t="str">
        <f>+IFERROR(VLOOKUP($A26,Hoja6!$A$3:$P$1124,12,FALSE),"")</f>
        <v/>
      </c>
      <c r="I26" s="163" t="str">
        <f>+IFERROR(VLOOKUP($A26,Hoja6!$A$3:$P$1124,13,FALSE),"")</f>
        <v/>
      </c>
      <c r="J26" s="40" t="str">
        <f>+IFERROR(VLOOKUP($A26,Hoja6!$A$3:$P$1124,14,FALSE),"")</f>
        <v/>
      </c>
      <c r="K26" s="149" t="str">
        <f>+IFERROR(VLOOKUP($A26,Hoja6!$A$3:$P$1124,15,FALSE),"")</f>
        <v/>
      </c>
      <c r="L26" s="165" t="str">
        <f>+IFERROR(VLOOKUP($A26,Hoja6!$A$3:$P$1124,16,FALSE),"")</f>
        <v/>
      </c>
    </row>
    <row r="27" spans="1:12" x14ac:dyDescent="0.25">
      <c r="A27" s="145">
        <v>16</v>
      </c>
      <c r="B27" s="39" t="str">
        <f>+IFERROR(VLOOKUP($A27,Hoja6!$A$3:$P$1124,3,FALSE),"")</f>
        <v/>
      </c>
      <c r="C27" s="39" t="str">
        <f>+UPPER(IFERROR(VLOOKUP($A27,Hoja6!$A$3:$P$1124,4,FALSE),""))</f>
        <v/>
      </c>
      <c r="D27" s="40" t="str">
        <f>+IFERROR(VLOOKUP($A27,Hoja6!$A$3:$P$1124,8,FALSE),"")</f>
        <v/>
      </c>
      <c r="E27" s="40" t="str">
        <f>+IFERROR(VLOOKUP($A27,Hoja6!$A$3:$P$1124,9,FALSE),"")</f>
        <v/>
      </c>
      <c r="F27" s="163" t="str">
        <f>+IFERROR(VLOOKUP($A27,Hoja6!$A$3:$P$1124,10,FALSE),"")</f>
        <v/>
      </c>
      <c r="G27" s="40" t="str">
        <f>+IFERROR(VLOOKUP($A27,Hoja6!$A$3:$P$1124,11,FALSE),"")</f>
        <v/>
      </c>
      <c r="H27" s="40" t="str">
        <f>+IFERROR(VLOOKUP($A27,Hoja6!$A$3:$P$1124,12,FALSE),"")</f>
        <v/>
      </c>
      <c r="I27" s="163" t="str">
        <f>+IFERROR(VLOOKUP($A27,Hoja6!$A$3:$P$1124,13,FALSE),"")</f>
        <v/>
      </c>
      <c r="J27" s="40" t="str">
        <f>+IFERROR(VLOOKUP($A27,Hoja6!$A$3:$P$1124,14,FALSE),"")</f>
        <v/>
      </c>
      <c r="K27" s="149" t="str">
        <f>+IFERROR(VLOOKUP($A27,Hoja6!$A$3:$P$1124,15,FALSE),"")</f>
        <v/>
      </c>
      <c r="L27" s="165" t="str">
        <f>+IFERROR(VLOOKUP($A27,Hoja6!$A$3:$P$1124,16,FALSE),"")</f>
        <v/>
      </c>
    </row>
    <row r="28" spans="1:12" x14ac:dyDescent="0.25">
      <c r="A28" s="145">
        <v>17</v>
      </c>
      <c r="B28" s="39" t="str">
        <f>+IFERROR(VLOOKUP($A28,Hoja6!$A$3:$P$1124,3,FALSE),"")</f>
        <v/>
      </c>
      <c r="C28" s="39" t="str">
        <f>+UPPER(IFERROR(VLOOKUP($A28,Hoja6!$A$3:$P$1124,4,FALSE),""))</f>
        <v/>
      </c>
      <c r="D28" s="40" t="str">
        <f>+IFERROR(VLOOKUP($A28,Hoja6!$A$3:$P$1124,8,FALSE),"")</f>
        <v/>
      </c>
      <c r="E28" s="40" t="str">
        <f>+IFERROR(VLOOKUP($A28,Hoja6!$A$3:$P$1124,9,FALSE),"")</f>
        <v/>
      </c>
      <c r="F28" s="163" t="str">
        <f>+IFERROR(VLOOKUP($A28,Hoja6!$A$3:$P$1124,10,FALSE),"")</f>
        <v/>
      </c>
      <c r="G28" s="40" t="str">
        <f>+IFERROR(VLOOKUP($A28,Hoja6!$A$3:$P$1124,11,FALSE),"")</f>
        <v/>
      </c>
      <c r="H28" s="40" t="str">
        <f>+IFERROR(VLOOKUP($A28,Hoja6!$A$3:$P$1124,12,FALSE),"")</f>
        <v/>
      </c>
      <c r="I28" s="163" t="str">
        <f>+IFERROR(VLOOKUP($A28,Hoja6!$A$3:$P$1124,13,FALSE),"")</f>
        <v/>
      </c>
      <c r="J28" s="40" t="str">
        <f>+IFERROR(VLOOKUP($A28,Hoja6!$A$3:$P$1124,14,FALSE),"")</f>
        <v/>
      </c>
      <c r="K28" s="149" t="str">
        <f>+IFERROR(VLOOKUP($A28,Hoja6!$A$3:$P$1124,15,FALSE),"")</f>
        <v/>
      </c>
      <c r="L28" s="165" t="str">
        <f>+IFERROR(VLOOKUP($A28,Hoja6!$A$3:$P$1124,16,FALSE),"")</f>
        <v/>
      </c>
    </row>
    <row r="29" spans="1:12" x14ac:dyDescent="0.25">
      <c r="A29" s="145">
        <v>18</v>
      </c>
      <c r="B29" s="39" t="str">
        <f>+IFERROR(VLOOKUP($A29,Hoja6!$A$3:$P$1124,3,FALSE),"")</f>
        <v/>
      </c>
      <c r="C29" s="39" t="str">
        <f>+UPPER(IFERROR(VLOOKUP($A29,Hoja6!$A$3:$P$1124,4,FALSE),""))</f>
        <v/>
      </c>
      <c r="D29" s="40" t="str">
        <f>+IFERROR(VLOOKUP($A29,Hoja6!$A$3:$P$1124,8,FALSE),"")</f>
        <v/>
      </c>
      <c r="E29" s="40" t="str">
        <f>+IFERROR(VLOOKUP($A29,Hoja6!$A$3:$P$1124,9,FALSE),"")</f>
        <v/>
      </c>
      <c r="F29" s="163" t="str">
        <f>+IFERROR(VLOOKUP($A29,Hoja6!$A$3:$P$1124,10,FALSE),"")</f>
        <v/>
      </c>
      <c r="G29" s="40" t="str">
        <f>+IFERROR(VLOOKUP($A29,Hoja6!$A$3:$P$1124,11,FALSE),"")</f>
        <v/>
      </c>
      <c r="H29" s="40" t="str">
        <f>+IFERROR(VLOOKUP($A29,Hoja6!$A$3:$P$1124,12,FALSE),"")</f>
        <v/>
      </c>
      <c r="I29" s="163" t="str">
        <f>+IFERROR(VLOOKUP($A29,Hoja6!$A$3:$P$1124,13,FALSE),"")</f>
        <v/>
      </c>
      <c r="J29" s="40" t="str">
        <f>+IFERROR(VLOOKUP($A29,Hoja6!$A$3:$P$1124,14,FALSE),"")</f>
        <v/>
      </c>
      <c r="K29" s="149" t="str">
        <f>+IFERROR(VLOOKUP($A29,Hoja6!$A$3:$P$1124,15,FALSE),"")</f>
        <v/>
      </c>
      <c r="L29" s="165" t="str">
        <f>+IFERROR(VLOOKUP($A29,Hoja6!$A$3:$P$1124,16,FALSE),"")</f>
        <v/>
      </c>
    </row>
    <row r="30" spans="1:12" x14ac:dyDescent="0.25">
      <c r="A30" s="145">
        <v>19</v>
      </c>
      <c r="B30" s="39" t="str">
        <f>+IFERROR(VLOOKUP($A30,Hoja6!$A$3:$P$1124,3,FALSE),"")</f>
        <v/>
      </c>
      <c r="C30" s="39" t="str">
        <f>+UPPER(IFERROR(VLOOKUP($A30,Hoja6!$A$3:$P$1124,4,FALSE),""))</f>
        <v/>
      </c>
      <c r="D30" s="40" t="str">
        <f>+IFERROR(VLOOKUP($A30,Hoja6!$A$3:$P$1124,8,FALSE),"")</f>
        <v/>
      </c>
      <c r="E30" s="40" t="str">
        <f>+IFERROR(VLOOKUP($A30,Hoja6!$A$3:$P$1124,9,FALSE),"")</f>
        <v/>
      </c>
      <c r="F30" s="163" t="str">
        <f>+IFERROR(VLOOKUP($A30,Hoja6!$A$3:$P$1124,10,FALSE),"")</f>
        <v/>
      </c>
      <c r="G30" s="40" t="str">
        <f>+IFERROR(VLOOKUP($A30,Hoja6!$A$3:$P$1124,11,FALSE),"")</f>
        <v/>
      </c>
      <c r="H30" s="40" t="str">
        <f>+IFERROR(VLOOKUP($A30,Hoja6!$A$3:$P$1124,12,FALSE),"")</f>
        <v/>
      </c>
      <c r="I30" s="163" t="str">
        <f>+IFERROR(VLOOKUP($A30,Hoja6!$A$3:$P$1124,13,FALSE),"")</f>
        <v/>
      </c>
      <c r="J30" s="40" t="str">
        <f>+IFERROR(VLOOKUP($A30,Hoja6!$A$3:$P$1124,14,FALSE),"")</f>
        <v/>
      </c>
      <c r="K30" s="149" t="str">
        <f>+IFERROR(VLOOKUP($A30,Hoja6!$A$3:$P$1124,15,FALSE),"")</f>
        <v/>
      </c>
      <c r="L30" s="165" t="str">
        <f>+IFERROR(VLOOKUP($A30,Hoja6!$A$3:$P$1124,16,FALSE),"")</f>
        <v/>
      </c>
    </row>
    <row r="31" spans="1:12" x14ac:dyDescent="0.25">
      <c r="A31" s="145">
        <v>20</v>
      </c>
      <c r="B31" s="39" t="str">
        <f>+IFERROR(VLOOKUP($A31,Hoja6!$A$3:$P$1124,3,FALSE),"")</f>
        <v/>
      </c>
      <c r="C31" s="39" t="str">
        <f>+UPPER(IFERROR(VLOOKUP($A31,Hoja6!$A$3:$P$1124,4,FALSE),""))</f>
        <v/>
      </c>
      <c r="D31" s="40" t="str">
        <f>+IFERROR(VLOOKUP($A31,Hoja6!$A$3:$P$1124,8,FALSE),"")</f>
        <v/>
      </c>
      <c r="E31" s="40" t="str">
        <f>+IFERROR(VLOOKUP($A31,Hoja6!$A$3:$P$1124,9,FALSE),"")</f>
        <v/>
      </c>
      <c r="F31" s="163" t="str">
        <f>+IFERROR(VLOOKUP($A31,Hoja6!$A$3:$P$1124,10,FALSE),"")</f>
        <v/>
      </c>
      <c r="G31" s="40" t="str">
        <f>+IFERROR(VLOOKUP($A31,Hoja6!$A$3:$P$1124,11,FALSE),"")</f>
        <v/>
      </c>
      <c r="H31" s="40" t="str">
        <f>+IFERROR(VLOOKUP($A31,Hoja6!$A$3:$P$1124,12,FALSE),"")</f>
        <v/>
      </c>
      <c r="I31" s="163" t="str">
        <f>+IFERROR(VLOOKUP($A31,Hoja6!$A$3:$P$1124,13,FALSE),"")</f>
        <v/>
      </c>
      <c r="J31" s="40" t="str">
        <f>+IFERROR(VLOOKUP($A31,Hoja6!$A$3:$P$1124,14,FALSE),"")</f>
        <v/>
      </c>
      <c r="K31" s="149" t="str">
        <f>+IFERROR(VLOOKUP($A31,Hoja6!$A$3:$P$1124,15,FALSE),"")</f>
        <v/>
      </c>
      <c r="L31" s="165" t="str">
        <f>+IFERROR(VLOOKUP($A31,Hoja6!$A$3:$P$1124,16,FALSE),"")</f>
        <v/>
      </c>
    </row>
    <row r="32" spans="1:12" x14ac:dyDescent="0.25">
      <c r="A32" s="145">
        <v>21</v>
      </c>
      <c r="B32" s="39" t="str">
        <f>+IFERROR(VLOOKUP($A32,Hoja6!$A$3:$P$1124,3,FALSE),"")</f>
        <v/>
      </c>
      <c r="C32" s="39" t="str">
        <f>+UPPER(IFERROR(VLOOKUP($A32,Hoja6!$A$3:$P$1124,4,FALSE),""))</f>
        <v/>
      </c>
      <c r="D32" s="40" t="str">
        <f>+IFERROR(VLOOKUP($A32,Hoja6!$A$3:$P$1124,8,FALSE),"")</f>
        <v/>
      </c>
      <c r="E32" s="40" t="str">
        <f>+IFERROR(VLOOKUP($A32,Hoja6!$A$3:$P$1124,9,FALSE),"")</f>
        <v/>
      </c>
      <c r="F32" s="163" t="str">
        <f>+IFERROR(VLOOKUP($A32,Hoja6!$A$3:$P$1124,10,FALSE),"")</f>
        <v/>
      </c>
      <c r="G32" s="40" t="str">
        <f>+IFERROR(VLOOKUP($A32,Hoja6!$A$3:$P$1124,11,FALSE),"")</f>
        <v/>
      </c>
      <c r="H32" s="40" t="str">
        <f>+IFERROR(VLOOKUP($A32,Hoja6!$A$3:$P$1124,12,FALSE),"")</f>
        <v/>
      </c>
      <c r="I32" s="163" t="str">
        <f>+IFERROR(VLOOKUP($A32,Hoja6!$A$3:$P$1124,13,FALSE),"")</f>
        <v/>
      </c>
      <c r="J32" s="40" t="str">
        <f>+IFERROR(VLOOKUP($A32,Hoja6!$A$3:$P$1124,14,FALSE),"")</f>
        <v/>
      </c>
      <c r="K32" s="149" t="str">
        <f>+IFERROR(VLOOKUP($A32,Hoja6!$A$3:$P$1124,15,FALSE),"")</f>
        <v/>
      </c>
      <c r="L32" s="165" t="str">
        <f>+IFERROR(VLOOKUP($A32,Hoja6!$A$3:$P$1124,16,FALSE),"")</f>
        <v/>
      </c>
    </row>
    <row r="33" spans="1:12" x14ac:dyDescent="0.25">
      <c r="A33" s="145">
        <v>22</v>
      </c>
      <c r="B33" s="39" t="str">
        <f>+IFERROR(VLOOKUP($A33,Hoja6!$A$3:$P$1124,3,FALSE),"")</f>
        <v/>
      </c>
      <c r="C33" s="39" t="str">
        <f>+UPPER(IFERROR(VLOOKUP($A33,Hoja6!$A$3:$P$1124,4,FALSE),""))</f>
        <v/>
      </c>
      <c r="D33" s="40" t="str">
        <f>+IFERROR(VLOOKUP($A33,Hoja6!$A$3:$P$1124,8,FALSE),"")</f>
        <v/>
      </c>
      <c r="E33" s="40" t="str">
        <f>+IFERROR(VLOOKUP($A33,Hoja6!$A$3:$P$1124,9,FALSE),"")</f>
        <v/>
      </c>
      <c r="F33" s="163" t="str">
        <f>+IFERROR(VLOOKUP($A33,Hoja6!$A$3:$P$1124,10,FALSE),"")</f>
        <v/>
      </c>
      <c r="G33" s="40" t="str">
        <f>+IFERROR(VLOOKUP($A33,Hoja6!$A$3:$P$1124,11,FALSE),"")</f>
        <v/>
      </c>
      <c r="H33" s="40" t="str">
        <f>+IFERROR(VLOOKUP($A33,Hoja6!$A$3:$P$1124,12,FALSE),"")</f>
        <v/>
      </c>
      <c r="I33" s="163" t="str">
        <f>+IFERROR(VLOOKUP($A33,Hoja6!$A$3:$P$1124,13,FALSE),"")</f>
        <v/>
      </c>
      <c r="J33" s="40" t="str">
        <f>+IFERROR(VLOOKUP($A33,Hoja6!$A$3:$P$1124,14,FALSE),"")</f>
        <v/>
      </c>
      <c r="K33" s="149" t="str">
        <f>+IFERROR(VLOOKUP($A33,Hoja6!$A$3:$P$1124,15,FALSE),"")</f>
        <v/>
      </c>
      <c r="L33" s="165" t="str">
        <f>+IFERROR(VLOOKUP($A33,Hoja6!$A$3:$P$1124,16,FALSE),"")</f>
        <v/>
      </c>
    </row>
    <row r="34" spans="1:12" x14ac:dyDescent="0.25">
      <c r="A34" s="145">
        <v>23</v>
      </c>
      <c r="B34" s="39" t="str">
        <f>+IFERROR(VLOOKUP($A34,Hoja6!$A$3:$P$1124,3,FALSE),"")</f>
        <v/>
      </c>
      <c r="C34" s="39" t="str">
        <f>+UPPER(IFERROR(VLOOKUP($A34,Hoja6!$A$3:$P$1124,4,FALSE),""))</f>
        <v/>
      </c>
      <c r="D34" s="40" t="str">
        <f>+IFERROR(VLOOKUP($A34,Hoja6!$A$3:$P$1124,8,FALSE),"")</f>
        <v/>
      </c>
      <c r="E34" s="40" t="str">
        <f>+IFERROR(VLOOKUP($A34,Hoja6!$A$3:$P$1124,9,FALSE),"")</f>
        <v/>
      </c>
      <c r="F34" s="163" t="str">
        <f>+IFERROR(VLOOKUP($A34,Hoja6!$A$3:$P$1124,10,FALSE),"")</f>
        <v/>
      </c>
      <c r="G34" s="40" t="str">
        <f>+IFERROR(VLOOKUP($A34,Hoja6!$A$3:$P$1124,11,FALSE),"")</f>
        <v/>
      </c>
      <c r="H34" s="40" t="str">
        <f>+IFERROR(VLOOKUP($A34,Hoja6!$A$3:$P$1124,12,FALSE),"")</f>
        <v/>
      </c>
      <c r="I34" s="163" t="str">
        <f>+IFERROR(VLOOKUP($A34,Hoja6!$A$3:$P$1124,13,FALSE),"")</f>
        <v/>
      </c>
      <c r="J34" s="40" t="str">
        <f>+IFERROR(VLOOKUP($A34,Hoja6!$A$3:$P$1124,14,FALSE),"")</f>
        <v/>
      </c>
      <c r="K34" s="149" t="str">
        <f>+IFERROR(VLOOKUP($A34,Hoja6!$A$3:$P$1124,15,FALSE),"")</f>
        <v/>
      </c>
      <c r="L34" s="165" t="str">
        <f>+IFERROR(VLOOKUP($A34,Hoja6!$A$3:$P$1124,16,FALSE),"")</f>
        <v/>
      </c>
    </row>
    <row r="35" spans="1:12" x14ac:dyDescent="0.25">
      <c r="A35" s="145">
        <v>24</v>
      </c>
      <c r="B35" s="39" t="str">
        <f>+IFERROR(VLOOKUP($A35,Hoja6!$A$3:$P$1124,3,FALSE),"")</f>
        <v/>
      </c>
      <c r="C35" s="39" t="str">
        <f>+UPPER(IFERROR(VLOOKUP($A35,Hoja6!$A$3:$P$1124,4,FALSE),""))</f>
        <v/>
      </c>
      <c r="D35" s="40" t="str">
        <f>+IFERROR(VLOOKUP($A35,Hoja6!$A$3:$P$1124,8,FALSE),"")</f>
        <v/>
      </c>
      <c r="E35" s="40" t="str">
        <f>+IFERROR(VLOOKUP($A35,Hoja6!$A$3:$P$1124,9,FALSE),"")</f>
        <v/>
      </c>
      <c r="F35" s="163" t="str">
        <f>+IFERROR(VLOOKUP($A35,Hoja6!$A$3:$P$1124,10,FALSE),"")</f>
        <v/>
      </c>
      <c r="G35" s="40" t="str">
        <f>+IFERROR(VLOOKUP($A35,Hoja6!$A$3:$P$1124,11,FALSE),"")</f>
        <v/>
      </c>
      <c r="H35" s="40" t="str">
        <f>+IFERROR(VLOOKUP($A35,Hoja6!$A$3:$P$1124,12,FALSE),"")</f>
        <v/>
      </c>
      <c r="I35" s="163" t="str">
        <f>+IFERROR(VLOOKUP($A35,Hoja6!$A$3:$P$1124,13,FALSE),"")</f>
        <v/>
      </c>
      <c r="J35" s="40" t="str">
        <f>+IFERROR(VLOOKUP($A35,Hoja6!$A$3:$P$1124,14,FALSE),"")</f>
        <v/>
      </c>
      <c r="K35" s="149" t="str">
        <f>+IFERROR(VLOOKUP($A35,Hoja6!$A$3:$P$1124,15,FALSE),"")</f>
        <v/>
      </c>
      <c r="L35" s="165" t="str">
        <f>+IFERROR(VLOOKUP($A35,Hoja6!$A$3:$P$1124,16,FALSE),"")</f>
        <v/>
      </c>
    </row>
    <row r="36" spans="1:12" x14ac:dyDescent="0.25">
      <c r="A36" s="145">
        <v>25</v>
      </c>
      <c r="B36" s="39" t="str">
        <f>+IFERROR(VLOOKUP($A36,Hoja6!$A$3:$P$1124,3,FALSE),"")</f>
        <v/>
      </c>
      <c r="C36" s="39" t="str">
        <f>+UPPER(IFERROR(VLOOKUP($A36,Hoja6!$A$3:$P$1124,4,FALSE),""))</f>
        <v/>
      </c>
      <c r="D36" s="40" t="str">
        <f>+IFERROR(VLOOKUP($A36,Hoja6!$A$3:$P$1124,8,FALSE),"")</f>
        <v/>
      </c>
      <c r="E36" s="40" t="str">
        <f>+IFERROR(VLOOKUP($A36,Hoja6!$A$3:$P$1124,9,FALSE),"")</f>
        <v/>
      </c>
      <c r="F36" s="163" t="str">
        <f>+IFERROR(VLOOKUP($A36,Hoja6!$A$3:$P$1124,10,FALSE),"")</f>
        <v/>
      </c>
      <c r="G36" s="40" t="str">
        <f>+IFERROR(VLOOKUP($A36,Hoja6!$A$3:$P$1124,11,FALSE),"")</f>
        <v/>
      </c>
      <c r="H36" s="40" t="str">
        <f>+IFERROR(VLOOKUP($A36,Hoja6!$A$3:$P$1124,12,FALSE),"")</f>
        <v/>
      </c>
      <c r="I36" s="163" t="str">
        <f>+IFERROR(VLOOKUP($A36,Hoja6!$A$3:$P$1124,13,FALSE),"")</f>
        <v/>
      </c>
      <c r="J36" s="40" t="str">
        <f>+IFERROR(VLOOKUP($A36,Hoja6!$A$3:$P$1124,14,FALSE),"")</f>
        <v/>
      </c>
      <c r="K36" s="149" t="str">
        <f>+IFERROR(VLOOKUP($A36,Hoja6!$A$3:$P$1124,15,FALSE),"")</f>
        <v/>
      </c>
      <c r="L36" s="165" t="str">
        <f>+IFERROR(VLOOKUP($A36,Hoja6!$A$3:$P$1124,16,FALSE),"")</f>
        <v/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1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2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3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4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5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6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7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8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9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10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11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12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13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14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15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16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17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18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19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20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21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22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23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24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25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26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27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28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29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29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29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29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29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29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29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29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29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29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29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29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29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29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29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29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29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29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29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29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29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29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29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29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29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29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29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29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29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29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29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29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29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29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29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29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29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29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29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29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29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29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29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29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29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29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29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29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29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29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29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29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29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29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29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29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29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29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29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29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29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29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29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29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29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29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29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29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29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29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29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29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29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29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29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29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29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29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29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29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29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29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29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29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29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29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29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29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29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29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29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29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29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29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29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29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29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29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29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29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29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29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29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29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29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29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29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29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29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29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29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29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29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29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29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29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29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29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29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29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29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29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29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29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29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29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29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29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29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29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29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29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29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29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29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29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29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29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29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29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29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29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29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29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29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29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29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29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29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29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29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29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29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29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29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29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29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29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29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29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29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29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29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29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29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29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29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29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29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29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29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29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29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29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29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29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29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29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29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29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29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29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29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29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29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29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29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29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29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29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29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29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29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29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29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29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29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29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29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29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29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29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29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1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2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3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4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5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6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7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8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9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10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11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12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13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14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14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14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14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14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14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14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14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14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14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14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14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14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14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14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14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14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14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14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14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14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14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14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14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14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14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14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14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14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14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14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14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14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14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14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14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14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14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14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14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14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14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14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14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14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14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14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14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14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14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14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14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14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14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14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14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14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14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14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14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14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14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14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14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14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14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14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14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14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14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14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14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14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14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14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14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14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14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14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14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14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14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14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14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14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14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14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14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14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14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14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14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14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14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14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14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14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14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14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14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14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14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14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14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14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14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14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14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14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14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14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14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14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14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14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14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14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14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14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14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14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14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14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14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14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14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14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14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14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14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14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14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14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14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14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14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14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14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14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14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14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14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14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14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14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14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14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14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14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14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14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14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14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14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14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14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14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14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14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14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14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14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14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14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14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14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14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14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14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14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14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14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14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14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14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14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14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14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14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14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14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14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14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14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14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14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14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14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14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14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14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14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14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14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14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14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14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14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14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14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14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14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14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14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14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14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14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14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14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14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14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14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14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14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14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14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14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14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14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14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14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14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14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14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14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14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14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14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14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14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14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14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14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14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14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14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14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14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14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14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14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14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14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14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14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14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14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1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2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3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4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5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6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7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8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9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10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11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12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13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14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14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14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14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14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14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14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14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14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14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14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14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14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14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14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14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14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14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14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14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14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14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14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14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14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14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14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14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14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14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14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14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14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14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14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14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14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14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14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14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14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14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14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14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14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14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14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14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14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14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14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14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14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14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14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14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14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14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14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14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14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14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14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14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14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14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14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14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14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14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14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14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14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14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14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14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14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14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14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14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14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14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14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14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14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14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14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14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14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14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14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14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14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14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14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14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14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14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14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14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14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14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14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14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14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14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14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14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14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14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14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14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14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14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14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14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14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14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14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14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14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14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14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14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14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14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14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14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14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14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14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14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14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14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14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14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14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14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14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14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14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14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14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14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14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14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14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14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14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14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14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14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14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14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14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14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14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14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14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14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14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14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14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14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14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14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14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14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14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14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14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14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14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14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14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14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14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14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14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14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14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14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14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14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14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14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14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14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14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14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14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14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14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14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14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14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14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14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14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14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14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14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14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14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14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14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14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14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14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14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14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14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14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14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14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14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14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14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14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14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14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14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14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14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14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14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14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14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14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14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14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14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14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14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14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14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14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14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14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14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14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14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14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14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14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14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14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14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14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14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14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14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14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14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14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14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14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14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14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14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14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14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14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14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14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14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14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14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14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14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14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14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14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14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14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14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14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14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1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2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3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4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5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6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7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8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9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10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11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12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13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14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14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14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14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14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14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14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14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14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14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14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14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14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14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14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14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14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14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14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14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14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14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14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14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14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14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14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14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14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14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14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14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14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14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14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14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14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14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14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14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14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14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14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14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14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14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14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14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14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14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14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14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14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14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14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14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14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14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14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14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14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14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14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14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14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14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14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14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14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14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14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14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14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14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14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14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14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14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14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14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14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14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14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14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14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14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14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14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14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14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14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14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14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14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14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14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14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14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14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14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14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14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14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14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14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14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14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14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14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14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14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14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14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14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14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14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14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14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14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14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14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14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14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14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14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14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14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14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14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14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14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14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14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14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14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14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14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14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14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14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14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14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14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14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14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14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14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14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14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14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14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14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14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14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14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14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14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14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14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14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14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14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14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14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14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14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14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14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14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14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14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14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14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14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14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14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14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14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14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14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14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14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14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14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14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14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14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14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14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14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14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14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14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14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14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14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14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14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14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14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14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14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14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14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14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14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14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14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14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14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14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14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14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14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14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14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14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14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14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14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14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14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14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14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14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14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14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14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14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14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14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14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14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14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14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14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14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14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14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14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14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14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14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14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14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14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14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14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14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14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14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14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14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14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14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14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14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14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14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14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14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14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14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14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14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14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14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14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14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14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14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14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14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14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14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14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14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14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2020-03-03T19:20:39Z</dcterms:modified>
</cp:coreProperties>
</file>