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F07614B7-0D4C-442C-A7B5-D8304F379212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<sst xmlns="http://schemas.openxmlformats.org/spreadsheetml/2006/main" count="11658" uniqueCount="2539">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</sst>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QUINDIO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308</v>
      </c>
      <c r="B9" s="5">
        <v>63</v>
      </c>
      <c r="C9" s="3" t="s">
        <v>308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63</v>
      </c>
      <c r="B11" s="6"/>
      <c r="C11" s="11" t="str">
        <f>+C9</f>
        <v>QUINDIO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QUINDIO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30138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29180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958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0.63228602383531962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0.47252199900381869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0.50627908842882363</v>
      </c>
      <c r="D25" s="190">
        <v>0.50222266520482406</v>
      </c>
      <c r="E25" s="190">
        <v>0.56099603261628028</v>
      </c>
      <c r="F25" s="190">
        <v>0.58610732333360072</v>
      </c>
      <c r="G25" s="190">
        <v>0.54733068697342835</v>
      </c>
      <c r="H25" s="191">
        <v>0.58788986304745083</v>
      </c>
      <c r="I25" s="191">
        <v>0.61733522561255583</v>
      </c>
      <c r="J25" s="192">
        <v>0.56891676411183156</v>
      </c>
      <c r="K25" s="75">
        <v>0.63228602383531962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5671</v>
      </c>
      <c r="D33" s="74">
        <v>2493</v>
      </c>
      <c r="E33" s="75">
        <v>0.43960500793510843</v>
      </c>
      <c r="F33" s="73">
        <v>6105</v>
      </c>
      <c r="G33" s="74">
        <v>2988</v>
      </c>
      <c r="H33" s="75">
        <v>0.48943488943488944</v>
      </c>
      <c r="I33" s="73">
        <v>6023</v>
      </c>
      <c r="J33" s="74">
        <v>2846</v>
      </c>
      <c r="K33" s="75">
        <v>0.47252199900381869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19859</v>
      </c>
      <c r="D40" s="85">
        <v>19170</v>
      </c>
      <c r="E40" s="85">
        <v>21813</v>
      </c>
      <c r="F40" s="85">
        <v>22669</v>
      </c>
      <c r="G40" s="85">
        <v>20260</v>
      </c>
      <c r="H40" s="86">
        <v>21605</v>
      </c>
      <c r="I40" s="86">
        <v>22229</v>
      </c>
      <c r="J40" s="87">
        <v>20313</v>
      </c>
      <c r="K40" s="88">
        <v>23530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5596</v>
      </c>
      <c r="D41" s="21">
        <v>6565</v>
      </c>
      <c r="E41" s="21">
        <v>6833</v>
      </c>
      <c r="F41" s="21">
        <v>7065</v>
      </c>
      <c r="G41" s="21">
        <v>7551</v>
      </c>
      <c r="H41" s="22">
        <v>8115</v>
      </c>
      <c r="I41" s="22">
        <v>7895</v>
      </c>
      <c r="J41" s="59">
        <v>6875</v>
      </c>
      <c r="K41" s="89">
        <v>6608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25455</v>
      </c>
      <c r="D42" s="91">
        <f t="shared" ref="D42:K42" si="0">+SUM(D40:D41)</f>
        <v>25735</v>
      </c>
      <c r="E42" s="91">
        <f t="shared" si="0"/>
        <v>28646</v>
      </c>
      <c r="F42" s="91">
        <f t="shared" si="0"/>
        <v>29734</v>
      </c>
      <c r="G42" s="91">
        <f t="shared" si="0"/>
        <v>27811</v>
      </c>
      <c r="H42" s="92">
        <f t="shared" si="0"/>
        <v>29720</v>
      </c>
      <c r="I42" s="92">
        <f t="shared" si="0"/>
        <v>30124</v>
      </c>
      <c r="J42" s="93">
        <f t="shared" ref="J42" si="1">+SUM(J40:J41)</f>
        <v>27188</v>
      </c>
      <c r="K42" s="94">
        <f t="shared" si="0"/>
        <v>30138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25237</v>
      </c>
      <c r="D47" s="85">
        <f t="shared" ref="D47:K47" si="2">+SUM(D54:D56)</f>
        <v>25194</v>
      </c>
      <c r="E47" s="85">
        <f t="shared" si="2"/>
        <v>28139</v>
      </c>
      <c r="F47" s="85">
        <f t="shared" si="2"/>
        <v>29228</v>
      </c>
      <c r="G47" s="85">
        <f t="shared" si="2"/>
        <v>27025</v>
      </c>
      <c r="H47" s="86">
        <f t="shared" si="2"/>
        <v>28632</v>
      </c>
      <c r="I47" s="86">
        <f t="shared" si="2"/>
        <v>29579</v>
      </c>
      <c r="J47" s="87">
        <f t="shared" ref="J47" si="3">+SUM(J54:J56)</f>
        <v>26759</v>
      </c>
      <c r="K47" s="88">
        <f t="shared" si="2"/>
        <v>29180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218</v>
      </c>
      <c r="D48" s="21">
        <f t="shared" ref="D48:K48" si="4">+SUM(D57:D59)</f>
        <v>541</v>
      </c>
      <c r="E48" s="21">
        <f t="shared" si="4"/>
        <v>507</v>
      </c>
      <c r="F48" s="21">
        <f t="shared" si="4"/>
        <v>506</v>
      </c>
      <c r="G48" s="21">
        <f t="shared" si="4"/>
        <v>786</v>
      </c>
      <c r="H48" s="22">
        <f t="shared" si="4"/>
        <v>1088</v>
      </c>
      <c r="I48" s="22">
        <f t="shared" si="4"/>
        <v>545</v>
      </c>
      <c r="J48" s="59">
        <f t="shared" ref="J48" si="5">+SUM(J57:J59)</f>
        <v>429</v>
      </c>
      <c r="K48" s="89">
        <f t="shared" si="4"/>
        <v>958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25455</v>
      </c>
      <c r="D49" s="91">
        <f t="shared" ref="D49:K49" si="6">+SUM(D47:D48)</f>
        <v>25735</v>
      </c>
      <c r="E49" s="91">
        <f t="shared" si="6"/>
        <v>28646</v>
      </c>
      <c r="F49" s="91">
        <f t="shared" si="6"/>
        <v>29734</v>
      </c>
      <c r="G49" s="91">
        <f t="shared" si="6"/>
        <v>27811</v>
      </c>
      <c r="H49" s="92">
        <f t="shared" si="6"/>
        <v>29720</v>
      </c>
      <c r="I49" s="92">
        <f t="shared" si="6"/>
        <v>30124</v>
      </c>
      <c r="J49" s="93">
        <f t="shared" ref="J49" si="7">+SUM(J47:J48)</f>
        <v>27188</v>
      </c>
      <c r="K49" s="94">
        <f t="shared" si="6"/>
        <v>30138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2628</v>
      </c>
      <c r="D54" s="96">
        <v>1171</v>
      </c>
      <c r="E54" s="96">
        <v>1471</v>
      </c>
      <c r="F54" s="96">
        <v>1242</v>
      </c>
      <c r="G54" s="96">
        <v>1330</v>
      </c>
      <c r="H54" s="97">
        <v>1455</v>
      </c>
      <c r="I54" s="97">
        <v>1092</v>
      </c>
      <c r="J54" s="98">
        <v>1014</v>
      </c>
      <c r="K54" s="99">
        <v>1181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6849</v>
      </c>
      <c r="D55" s="25">
        <v>6389</v>
      </c>
      <c r="E55" s="25">
        <v>7516</v>
      </c>
      <c r="F55" s="25">
        <v>7592</v>
      </c>
      <c r="G55" s="25">
        <v>8524</v>
      </c>
      <c r="H55" s="26">
        <v>9157</v>
      </c>
      <c r="I55" s="26">
        <v>9601</v>
      </c>
      <c r="J55" s="60">
        <v>10045</v>
      </c>
      <c r="K55" s="101">
        <v>10258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15760</v>
      </c>
      <c r="D56" s="25">
        <v>17634</v>
      </c>
      <c r="E56" s="25">
        <v>19152</v>
      </c>
      <c r="F56" s="25">
        <v>20394</v>
      </c>
      <c r="G56" s="25">
        <v>17171</v>
      </c>
      <c r="H56" s="26">
        <v>18020</v>
      </c>
      <c r="I56" s="26">
        <v>18886</v>
      </c>
      <c r="J56" s="60">
        <v>15700</v>
      </c>
      <c r="K56" s="101">
        <v>17741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191</v>
      </c>
      <c r="D57" s="25">
        <v>408</v>
      </c>
      <c r="E57" s="25">
        <v>387</v>
      </c>
      <c r="F57" s="25">
        <v>386</v>
      </c>
      <c r="G57" s="25">
        <v>529</v>
      </c>
      <c r="H57" s="26">
        <v>799</v>
      </c>
      <c r="I57" s="26">
        <v>423</v>
      </c>
      <c r="J57" s="60">
        <v>221</v>
      </c>
      <c r="K57" s="101">
        <v>571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22</v>
      </c>
      <c r="D58" s="25">
        <v>129</v>
      </c>
      <c r="E58" s="25">
        <v>120</v>
      </c>
      <c r="F58" s="25">
        <v>105</v>
      </c>
      <c r="G58" s="25">
        <v>246</v>
      </c>
      <c r="H58" s="26">
        <v>273</v>
      </c>
      <c r="I58" s="26">
        <v>122</v>
      </c>
      <c r="J58" s="60">
        <v>199</v>
      </c>
      <c r="K58" s="101">
        <v>361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5</v>
      </c>
      <c r="D59" s="25">
        <v>4</v>
      </c>
      <c r="E59" s="25">
        <v>0</v>
      </c>
      <c r="F59" s="25">
        <v>15</v>
      </c>
      <c r="G59" s="25">
        <v>11</v>
      </c>
      <c r="H59" s="26">
        <v>16</v>
      </c>
      <c r="I59" s="26">
        <v>0</v>
      </c>
      <c r="J59" s="60">
        <v>9</v>
      </c>
      <c r="K59" s="101">
        <v>26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25455</v>
      </c>
      <c r="D60" s="103">
        <f t="shared" ref="D60:I60" si="8">+SUM(D54:D59)</f>
        <v>25735</v>
      </c>
      <c r="E60" s="103">
        <f t="shared" si="8"/>
        <v>28646</v>
      </c>
      <c r="F60" s="103">
        <f t="shared" si="8"/>
        <v>29734</v>
      </c>
      <c r="G60" s="103">
        <f t="shared" si="8"/>
        <v>27811</v>
      </c>
      <c r="H60" s="104">
        <f t="shared" si="8"/>
        <v>29720</v>
      </c>
      <c r="I60" s="104">
        <f t="shared" si="8"/>
        <v>30124</v>
      </c>
      <c r="J60" s="105">
        <f t="shared" ref="J60" si="9">+SUM(J54:J59)</f>
        <v>27188</v>
      </c>
      <c r="K60" s="106">
        <f t="shared" ref="K60" si="10">+SUM(K54:K59)</f>
        <v>30138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318</v>
      </c>
      <c r="D65" s="96">
        <v>1028</v>
      </c>
      <c r="E65" s="96">
        <v>1013</v>
      </c>
      <c r="F65" s="96">
        <v>831</v>
      </c>
      <c r="G65" s="96">
        <v>811</v>
      </c>
      <c r="H65" s="97">
        <v>768</v>
      </c>
      <c r="I65" s="97">
        <v>703</v>
      </c>
      <c r="J65" s="98">
        <v>537</v>
      </c>
      <c r="K65" s="99">
        <v>562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544</v>
      </c>
      <c r="D66" s="25">
        <v>580</v>
      </c>
      <c r="E66" s="25">
        <v>629</v>
      </c>
      <c r="F66" s="25">
        <v>609</v>
      </c>
      <c r="G66" s="25">
        <v>607</v>
      </c>
      <c r="H66" s="26">
        <v>695</v>
      </c>
      <c r="I66" s="26">
        <v>690</v>
      </c>
      <c r="J66" s="60">
        <v>692</v>
      </c>
      <c r="K66" s="101">
        <v>873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2367</v>
      </c>
      <c r="D67" s="25">
        <v>2835</v>
      </c>
      <c r="E67" s="25">
        <v>3222</v>
      </c>
      <c r="F67" s="25">
        <v>3551</v>
      </c>
      <c r="G67" s="25">
        <v>3435</v>
      </c>
      <c r="H67" s="26">
        <v>3864</v>
      </c>
      <c r="I67" s="26">
        <v>3879</v>
      </c>
      <c r="J67" s="60">
        <v>3092</v>
      </c>
      <c r="K67" s="101">
        <v>3396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1772</v>
      </c>
      <c r="D68" s="25">
        <v>2218</v>
      </c>
      <c r="E68" s="25">
        <v>2642</v>
      </c>
      <c r="F68" s="25">
        <v>3208</v>
      </c>
      <c r="G68" s="25">
        <v>2059</v>
      </c>
      <c r="H68" s="26">
        <v>2138</v>
      </c>
      <c r="I68" s="26">
        <v>2143</v>
      </c>
      <c r="J68" s="60">
        <v>1994</v>
      </c>
      <c r="K68" s="101">
        <v>2086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3721</v>
      </c>
      <c r="D69" s="25">
        <v>4120</v>
      </c>
      <c r="E69" s="25">
        <v>4258</v>
      </c>
      <c r="F69" s="25">
        <v>4667</v>
      </c>
      <c r="G69" s="25">
        <v>5075</v>
      </c>
      <c r="H69" s="26">
        <v>5039</v>
      </c>
      <c r="I69" s="26">
        <v>5281</v>
      </c>
      <c r="J69" s="60">
        <v>4219</v>
      </c>
      <c r="K69" s="101">
        <v>4883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10397</v>
      </c>
      <c r="D70" s="25">
        <v>9099</v>
      </c>
      <c r="E70" s="25">
        <v>9752</v>
      </c>
      <c r="F70" s="25">
        <v>9338</v>
      </c>
      <c r="G70" s="25">
        <v>7565</v>
      </c>
      <c r="H70" s="26">
        <v>8345</v>
      </c>
      <c r="I70" s="26">
        <v>8751</v>
      </c>
      <c r="J70" s="60">
        <v>8241</v>
      </c>
      <c r="K70" s="101">
        <v>9082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5530</v>
      </c>
      <c r="D71" s="25">
        <v>4965</v>
      </c>
      <c r="E71" s="25">
        <v>6158</v>
      </c>
      <c r="F71" s="25">
        <v>6423</v>
      </c>
      <c r="G71" s="25">
        <v>7018</v>
      </c>
      <c r="H71" s="26">
        <v>7551</v>
      </c>
      <c r="I71" s="26">
        <v>7325</v>
      </c>
      <c r="J71" s="60">
        <v>7294</v>
      </c>
      <c r="K71" s="101">
        <v>7918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806</v>
      </c>
      <c r="D72" s="25">
        <v>890</v>
      </c>
      <c r="E72" s="25">
        <v>972</v>
      </c>
      <c r="F72" s="25">
        <v>1107</v>
      </c>
      <c r="G72" s="25">
        <v>1241</v>
      </c>
      <c r="H72" s="26">
        <v>1320</v>
      </c>
      <c r="I72" s="26">
        <v>1352</v>
      </c>
      <c r="J72" s="60">
        <v>1119</v>
      </c>
      <c r="K72" s="101">
        <v>1338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25455</v>
      </c>
      <c r="D73" s="103">
        <f t="shared" ref="D73:K73" si="11">+SUM(D65:D72)</f>
        <v>25735</v>
      </c>
      <c r="E73" s="103">
        <f t="shared" si="11"/>
        <v>28646</v>
      </c>
      <c r="F73" s="103">
        <f t="shared" si="11"/>
        <v>29734</v>
      </c>
      <c r="G73" s="103">
        <f t="shared" si="11"/>
        <v>27811</v>
      </c>
      <c r="H73" s="104">
        <f t="shared" si="11"/>
        <v>29720</v>
      </c>
      <c r="I73" s="104">
        <f t="shared" si="11"/>
        <v>30124</v>
      </c>
      <c r="J73" s="105">
        <f t="shared" ref="J73" si="12">+SUM(J65:J72)</f>
        <v>27188</v>
      </c>
      <c r="K73" s="106">
        <f t="shared" si="11"/>
        <v>30138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18362</v>
      </c>
      <c r="D78" s="96">
        <v>17979</v>
      </c>
      <c r="E78" s="96">
        <v>19743</v>
      </c>
      <c r="F78" s="96">
        <v>20369</v>
      </c>
      <c r="G78" s="96">
        <v>22131</v>
      </c>
      <c r="H78" s="97">
        <v>23992</v>
      </c>
      <c r="I78" s="97">
        <v>22835</v>
      </c>
      <c r="J78" s="97">
        <v>21317</v>
      </c>
      <c r="K78" s="99">
        <v>23849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6424</v>
      </c>
      <c r="D79" s="25">
        <v>6985</v>
      </c>
      <c r="E79" s="25">
        <v>7942</v>
      </c>
      <c r="F79" s="25">
        <v>8357</v>
      </c>
      <c r="G79" s="25">
        <v>4531</v>
      </c>
      <c r="H79" s="26">
        <v>4853</v>
      </c>
      <c r="I79" s="26">
        <v>4983</v>
      </c>
      <c r="J79" s="26">
        <v>3482</v>
      </c>
      <c r="K79" s="101">
        <v>3280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669</v>
      </c>
      <c r="D80" s="25">
        <v>771</v>
      </c>
      <c r="E80" s="25">
        <v>961</v>
      </c>
      <c r="F80" s="25">
        <v>1008</v>
      </c>
      <c r="G80" s="25">
        <v>1149</v>
      </c>
      <c r="H80" s="26">
        <v>875</v>
      </c>
      <c r="I80" s="26">
        <v>2306</v>
      </c>
      <c r="J80" s="26">
        <v>2389</v>
      </c>
      <c r="K80" s="101">
        <v>3009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25455</v>
      </c>
      <c r="D81" s="103">
        <f t="shared" ref="D81:K81" si="13">+SUM(D78:D80)</f>
        <v>25735</v>
      </c>
      <c r="E81" s="103">
        <f t="shared" si="13"/>
        <v>28646</v>
      </c>
      <c r="F81" s="103">
        <f t="shared" si="13"/>
        <v>29734</v>
      </c>
      <c r="G81" s="103">
        <f t="shared" si="13"/>
        <v>27811</v>
      </c>
      <c r="H81" s="104">
        <f t="shared" si="13"/>
        <v>29720</v>
      </c>
      <c r="I81" s="104">
        <f t="shared" si="13"/>
        <v>30124</v>
      </c>
      <c r="J81" s="104">
        <f t="shared" ref="J81" si="14">+SUM(J78:J80)</f>
        <v>27188</v>
      </c>
      <c r="K81" s="106">
        <f t="shared" si="13"/>
        <v>30138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11830</v>
      </c>
      <c r="D86" s="85">
        <v>11647</v>
      </c>
      <c r="E86" s="85">
        <v>12965</v>
      </c>
      <c r="F86" s="85">
        <v>13311</v>
      </c>
      <c r="G86" s="85">
        <v>12877</v>
      </c>
      <c r="H86" s="86">
        <v>13755</v>
      </c>
      <c r="I86" s="86">
        <v>13909</v>
      </c>
      <c r="J86" s="87">
        <v>12962</v>
      </c>
      <c r="K86" s="88">
        <v>14271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13625</v>
      </c>
      <c r="D87" s="21">
        <v>14088</v>
      </c>
      <c r="E87" s="21">
        <v>15681</v>
      </c>
      <c r="F87" s="21">
        <v>16423</v>
      </c>
      <c r="G87" s="21">
        <v>14934</v>
      </c>
      <c r="H87" s="22">
        <v>15965</v>
      </c>
      <c r="I87" s="22">
        <v>16215</v>
      </c>
      <c r="J87" s="59">
        <v>14226</v>
      </c>
      <c r="K87" s="89">
        <v>15867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25455</v>
      </c>
      <c r="D88" s="91">
        <f t="shared" ref="D88:K88" si="15">+SUM(D86:D87)</f>
        <v>25735</v>
      </c>
      <c r="E88" s="91">
        <f t="shared" si="15"/>
        <v>28646</v>
      </c>
      <c r="F88" s="91">
        <f t="shared" si="15"/>
        <v>29734</v>
      </c>
      <c r="G88" s="91">
        <f t="shared" si="15"/>
        <v>27811</v>
      </c>
      <c r="H88" s="92">
        <f t="shared" si="15"/>
        <v>29720</v>
      </c>
      <c r="I88" s="92">
        <f t="shared" si="15"/>
        <v>30124</v>
      </c>
      <c r="J88" s="93">
        <f t="shared" ref="J88" si="16">+SUM(J86:J87)</f>
        <v>27188</v>
      </c>
      <c r="K88" s="94">
        <f t="shared" si="15"/>
        <v>30138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1181</v>
      </c>
      <c r="D93" s="110">
        <v>0</v>
      </c>
      <c r="E93" s="111">
        <f>+IF(C93=0,"",(D93/C93))</f>
        <v>0</v>
      </c>
      <c r="F93" s="2"/>
      <c r="G93" s="253" t="s">
        <v>34</v>
      </c>
      <c r="H93" s="255"/>
      <c r="I93" s="116">
        <v>16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10258</v>
      </c>
      <c r="D94" s="112">
        <v>664</v>
      </c>
      <c r="E94" s="113">
        <f t="shared" ref="E94:E99" si="18">+IF(C94=0,"",(D94/C94))</f>
        <v>6.4729966855137447E-2</v>
      </c>
      <c r="F94" s="2"/>
      <c r="G94" s="256" t="s">
        <v>35</v>
      </c>
      <c r="H94" s="258"/>
      <c r="I94" s="117">
        <v>75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17741</v>
      </c>
      <c r="D95" s="112">
        <v>15417</v>
      </c>
      <c r="E95" s="113">
        <f t="shared" si="18"/>
        <v>0.86900400202919792</v>
      </c>
      <c r="F95" s="2"/>
      <c r="G95" s="256" t="s">
        <v>36</v>
      </c>
      <c r="H95" s="258"/>
      <c r="I95" s="117">
        <v>81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571</v>
      </c>
      <c r="D96" s="112">
        <v>200</v>
      </c>
      <c r="E96" s="113">
        <f t="shared" si="18"/>
        <v>0.35026269702276708</v>
      </c>
      <c r="F96" s="2"/>
      <c r="G96" s="256" t="s">
        <v>37</v>
      </c>
      <c r="H96" s="258"/>
      <c r="I96" s="117">
        <v>28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361</v>
      </c>
      <c r="D97" s="112">
        <v>337</v>
      </c>
      <c r="E97" s="113">
        <f t="shared" si="18"/>
        <v>0.93351800554016617</v>
      </c>
      <c r="F97" s="2"/>
      <c r="G97" s="256" t="s">
        <v>38</v>
      </c>
      <c r="H97" s="258"/>
      <c r="I97" s="117">
        <v>15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26</v>
      </c>
      <c r="D98" s="112">
        <v>26</v>
      </c>
      <c r="E98" s="113">
        <f t="shared" si="18"/>
        <v>1</v>
      </c>
      <c r="F98" s="2"/>
      <c r="G98" s="256" t="s">
        <v>39</v>
      </c>
      <c r="H98" s="258"/>
      <c r="I98" s="117">
        <v>2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30138</v>
      </c>
      <c r="D99" s="114">
        <f>+SUM(D93:D98)</f>
        <v>16644</v>
      </c>
      <c r="E99" s="115">
        <f t="shared" si="18"/>
        <v>0.55225960581325906</v>
      </c>
      <c r="F99" s="2"/>
      <c r="G99" s="259" t="s">
        <v>26</v>
      </c>
      <c r="H99" s="261"/>
      <c r="I99" s="118">
        <f>+SUM(I93:I98)</f>
        <v>217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252</v>
      </c>
      <c r="D104" s="96">
        <v>427</v>
      </c>
      <c r="E104" s="96">
        <v>343</v>
      </c>
      <c r="F104" s="96">
        <v>302</v>
      </c>
      <c r="G104" s="97">
        <v>322</v>
      </c>
      <c r="H104" s="97">
        <v>257</v>
      </c>
      <c r="I104" s="98">
        <v>406</v>
      </c>
      <c r="J104" s="128">
        <v>391</v>
      </c>
      <c r="K104" s="99">
        <v>266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413</v>
      </c>
      <c r="D105" s="25">
        <v>1317</v>
      </c>
      <c r="E105" s="25">
        <v>1403</v>
      </c>
      <c r="F105" s="25">
        <v>1403</v>
      </c>
      <c r="G105" s="26">
        <v>1496</v>
      </c>
      <c r="H105" s="26">
        <v>1541</v>
      </c>
      <c r="I105" s="60">
        <v>1763</v>
      </c>
      <c r="J105" s="129">
        <v>2071</v>
      </c>
      <c r="K105" s="101">
        <v>1590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1839</v>
      </c>
      <c r="D106" s="25">
        <v>2234</v>
      </c>
      <c r="E106" s="25">
        <v>1954</v>
      </c>
      <c r="F106" s="25">
        <v>2618</v>
      </c>
      <c r="G106" s="26">
        <v>2604</v>
      </c>
      <c r="H106" s="26">
        <v>2429</v>
      </c>
      <c r="I106" s="60">
        <v>1667</v>
      </c>
      <c r="J106" s="129">
        <v>2163</v>
      </c>
      <c r="K106" s="101">
        <v>2792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158</v>
      </c>
      <c r="D107" s="25">
        <v>174</v>
      </c>
      <c r="E107" s="25">
        <v>265</v>
      </c>
      <c r="F107" s="25">
        <v>382</v>
      </c>
      <c r="G107" s="26">
        <v>439</v>
      </c>
      <c r="H107" s="26">
        <v>499</v>
      </c>
      <c r="I107" s="60">
        <v>275</v>
      </c>
      <c r="J107" s="129">
        <v>232</v>
      </c>
      <c r="K107" s="101">
        <v>410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8</v>
      </c>
      <c r="D108" s="25">
        <v>13</v>
      </c>
      <c r="E108" s="25">
        <v>23</v>
      </c>
      <c r="F108" s="25">
        <v>39</v>
      </c>
      <c r="G108" s="26">
        <v>59</v>
      </c>
      <c r="H108" s="26">
        <v>67</v>
      </c>
      <c r="I108" s="60">
        <v>54</v>
      </c>
      <c r="J108" s="129">
        <v>51</v>
      </c>
      <c r="K108" s="101">
        <v>131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2</v>
      </c>
      <c r="G109" s="26">
        <v>2</v>
      </c>
      <c r="H109" s="26">
        <v>0</v>
      </c>
      <c r="I109" s="60">
        <v>0</v>
      </c>
      <c r="J109" s="129">
        <v>2</v>
      </c>
      <c r="K109" s="101">
        <v>6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2670</v>
      </c>
      <c r="D110" s="103">
        <f t="shared" ref="D110:I110" si="19">+SUM(D104:D109)</f>
        <v>4165</v>
      </c>
      <c r="E110" s="103">
        <f t="shared" si="19"/>
        <v>3988</v>
      </c>
      <c r="F110" s="103">
        <f t="shared" si="19"/>
        <v>4746</v>
      </c>
      <c r="G110" s="104">
        <f t="shared" si="19"/>
        <v>4922</v>
      </c>
      <c r="H110" s="104">
        <f t="shared" si="19"/>
        <v>4793</v>
      </c>
      <c r="I110" s="105">
        <f t="shared" si="19"/>
        <v>4165</v>
      </c>
      <c r="J110" s="130">
        <f>+SUM(J104:J109)</f>
        <v>4910</v>
      </c>
      <c r="K110" s="106">
        <f t="shared" ref="K110" si="20">+SUM(K104:K109)</f>
        <v>5195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0.108</v>
      </c>
      <c r="D115" s="67">
        <v>0.113</v>
      </c>
      <c r="E115" s="67">
        <v>0.104</v>
      </c>
      <c r="F115" s="67">
        <v>0.126</v>
      </c>
      <c r="G115" s="67">
        <v>8.77E-2</v>
      </c>
      <c r="H115" s="68">
        <v>7.1999999999999995E-2</v>
      </c>
      <c r="I115" s="68">
        <v>8.5199999999999998E-2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QUINDIO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1112</v>
      </c>
      <c r="C12" s="33">
        <f>+IFERROR((VLOOKUP(A12,Hoja3!$A$2:$J$841,5,FALSE)),"")</f>
        <v>1112</v>
      </c>
      <c r="D12" s="34" t="str">
        <f>+IFERROR((VLOOKUP(A12,Hoja3!$A$2:$J$841,6,FALSE)),"")</f>
        <v>UNIVERSIDAD DE CALDAS</v>
      </c>
      <c r="E12" s="35"/>
      <c r="F12" s="36"/>
      <c r="G12" s="33" t="str">
        <f>+IFERROR((VLOOKUP(A12,Hoja3!$A$2:$J$841,7,FALSE)),"")</f>
        <v>CALDAS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</v>
      </c>
    </row>
    <row r="13" spans="1:10" x14ac:dyDescent="0.25">
      <c r="A13" s="134">
        <v>2</v>
      </c>
      <c r="B13" s="32">
        <f>+IFERROR((VLOOKUP(A13,Hoja3!$A$2:$J$841,4,FALSE)),"")</f>
        <v>1208</v>
      </c>
      <c r="C13" s="33">
        <f>+IFERROR((VLOOKUP(A13,Hoja3!$A$2:$J$841,5,FALSE)),"")</f>
        <v>1208</v>
      </c>
      <c r="D13" s="34" t="str">
        <f>+IFERROR((VLOOKUP(A13,Hoja3!$A$2:$J$841,6,FALSE)),"")</f>
        <v>UNIVERSIDAD DEL QUINDIO</v>
      </c>
      <c r="E13" s="35"/>
      <c r="F13" s="36"/>
      <c r="G13" s="33" t="str">
        <f>+IFERROR((VLOOKUP(A13,Hoja3!$A$2:$J$841,7,FALSE)),"")</f>
        <v>QUINDIO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13511</v>
      </c>
    </row>
    <row r="14" spans="1:10" x14ac:dyDescent="0.25">
      <c r="A14" s="134">
        <v>3</v>
      </c>
      <c r="B14" s="32">
        <f>+IFERROR((VLOOKUP(A14,Hoja3!$A$2:$J$841,4,FALSE)),"")</f>
        <v>1704</v>
      </c>
      <c r="C14" s="33">
        <f>+IFERROR((VLOOKUP(A14,Hoja3!$A$2:$J$841,5,FALSE)),"")</f>
        <v>1704</v>
      </c>
      <c r="D14" s="34" t="str">
        <f>+IFERROR((VLOOKUP(A14,Hoja3!$A$2:$J$841,6,FALSE)),"")</f>
        <v>UNIVERSIDAD SANTO TOMAS</v>
      </c>
      <c r="E14" s="35"/>
      <c r="F14" s="36"/>
      <c r="G14" s="33" t="str">
        <f>+IFERROR((VLOOKUP(A14,Hoja3!$A$2:$J$841,7,FALSE)),"")</f>
        <v>BOGOTA D.C</v>
      </c>
      <c r="H14" s="33" t="str">
        <f>+IFERROR((VLOOKUP(A14,Hoja3!$A$2:$J$841,8,FALSE)),"")</f>
        <v>PRIVADA</v>
      </c>
      <c r="I14" s="37" t="str">
        <f>+IFERROR((VLOOKUP(A14,Hoja3!$A$2:$J$841,9,FALSE)),"")</f>
        <v>Universidad</v>
      </c>
      <c r="J14" s="135">
        <f>+IFERROR((VLOOKUP(A14,Hoja3!$A$2:$J$841,10,FALSE)),"")</f>
        <v>56</v>
      </c>
    </row>
    <row r="15" spans="1:10" x14ac:dyDescent="0.25">
      <c r="A15" s="134">
        <v>4</v>
      </c>
      <c r="B15" s="32">
        <f>+IFERROR((VLOOKUP(A15,Hoja3!$A$2:$J$841,4,FALSE)),"")</f>
        <v>1710</v>
      </c>
      <c r="C15" s="33">
        <f>+IFERROR((VLOOKUP(A15,Hoja3!$A$2:$J$841,5,FALSE)),"")</f>
        <v>1710</v>
      </c>
      <c r="D15" s="34" t="str">
        <f>+IFERROR((VLOOKUP(A15,Hoja3!$A$2:$J$841,6,FALSE)),"")</f>
        <v>UNIVERSIDAD PONTIFICIA BOLIVARIANA</v>
      </c>
      <c r="E15" s="35"/>
      <c r="F15" s="36"/>
      <c r="G15" s="33" t="str">
        <f>+IFERROR((VLOOKUP(A15,Hoja3!$A$2:$J$841,7,FALSE)),"")</f>
        <v>ANTIOQUIA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135</v>
      </c>
    </row>
    <row r="16" spans="1:10" x14ac:dyDescent="0.25">
      <c r="A16" s="134">
        <v>5</v>
      </c>
      <c r="B16" s="32">
        <f>+IFERROR((VLOOKUP(A16,Hoja3!$A$2:$J$841,4,FALSE)),"")</f>
        <v>1718</v>
      </c>
      <c r="C16" s="33">
        <f>+IFERROR((VLOOKUP(A16,Hoja3!$A$2:$J$841,5,FALSE)),"")</f>
        <v>1716</v>
      </c>
      <c r="D16" s="34" t="str">
        <f>+IFERROR((VLOOKUP(A16,Hoja3!$A$2:$J$841,6,FALSE)),"")</f>
        <v>UNIVERSIDAD DE SAN BUENAVENTURA</v>
      </c>
      <c r="E16" s="35"/>
      <c r="F16" s="36"/>
      <c r="G16" s="33" t="str">
        <f>+IFERROR((VLOOKUP(A16,Hoja3!$A$2:$J$841,7,FALSE)),"")</f>
        <v>VALLE DEL CAUCA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9</v>
      </c>
    </row>
    <row r="17" spans="1:10" x14ac:dyDescent="0.25">
      <c r="A17" s="134">
        <v>6</v>
      </c>
      <c r="B17" s="32">
        <f>+IFERROR((VLOOKUP(A17,Hoja3!$A$2:$J$841,4,FALSE)),"")</f>
        <v>1718</v>
      </c>
      <c r="C17" s="33">
        <f>+IFERROR((VLOOKUP(A17,Hoja3!$A$2:$J$841,5,FALSE)),"")</f>
        <v>1717</v>
      </c>
      <c r="D17" s="35" t="str">
        <f>+IFERROR((VLOOKUP(A17,Hoja3!$A$2:$J$841,6,FALSE)),"")</f>
        <v>UNIVERSIDAD DE SAN BUENAVENTURA</v>
      </c>
      <c r="E17" s="35"/>
      <c r="F17" s="36"/>
      <c r="G17" s="33" t="str">
        <f>+IFERROR((VLOOKUP(A17,Hoja3!$A$2:$J$841,7,FALSE)),"")</f>
        <v>ANTIOQUIA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566</v>
      </c>
    </row>
    <row r="18" spans="1:10" x14ac:dyDescent="0.25">
      <c r="A18" s="134">
        <v>7</v>
      </c>
      <c r="B18" s="32">
        <f>+IFERROR((VLOOKUP(A18,Hoja3!$A$2:$J$841,4,FALSE)),"")</f>
        <v>1801</v>
      </c>
      <c r="C18" s="33">
        <f>+IFERROR((VLOOKUP(A18,Hoja3!$A$2:$J$841,5,FALSE)),"")</f>
        <v>1802</v>
      </c>
      <c r="D18" s="35" t="str">
        <f>+IFERROR((VLOOKUP(A18,Hoja3!$A$2:$J$841,6,FALSE)),"")</f>
        <v>UNIVERSIDAD LA GRAN COLOMBIA</v>
      </c>
      <c r="E18" s="35"/>
      <c r="F18" s="36"/>
      <c r="G18" s="33" t="str">
        <f>+IFERROR((VLOOKUP(A18,Hoja3!$A$2:$J$841,7,FALSE)),"")</f>
        <v>QUINDIO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2611</v>
      </c>
    </row>
    <row r="19" spans="1:10" x14ac:dyDescent="0.25">
      <c r="A19" s="134">
        <v>8</v>
      </c>
      <c r="B19" s="32">
        <f>+IFERROR((VLOOKUP(A19,Hoja3!$A$2:$J$841,4,FALSE)),"")</f>
        <v>1823</v>
      </c>
      <c r="C19" s="33">
        <f>+IFERROR((VLOOKUP(A19,Hoja3!$A$2:$J$841,5,FALSE)),"")</f>
        <v>1823</v>
      </c>
      <c r="D19" s="35" t="str">
        <f>+IFERROR((VLOOKUP(A19,Hoja3!$A$2:$J$841,6,FALSE)),"")</f>
        <v>UNIVERSIDAD AUTONOMA DE BUCARAMANGA-UNAB-</v>
      </c>
      <c r="E19" s="35"/>
      <c r="F19" s="36"/>
      <c r="G19" s="33" t="str">
        <f>+IFERROR((VLOOKUP(A19,Hoja3!$A$2:$J$841,7,FALSE)),"")</f>
        <v>SANTANDER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35</v>
      </c>
    </row>
    <row r="20" spans="1:10" x14ac:dyDescent="0.25">
      <c r="A20" s="134">
        <v>9</v>
      </c>
      <c r="B20" s="32">
        <f>+IFERROR((VLOOKUP(A20,Hoja3!$A$2:$J$841,4,FALSE)),"")</f>
        <v>1826</v>
      </c>
      <c r="C20" s="33">
        <f>+IFERROR((VLOOKUP(A20,Hoja3!$A$2:$J$841,5,FALSE)),"")</f>
        <v>1826</v>
      </c>
      <c r="D20" s="35" t="str">
        <f>+IFERROR((VLOOKUP(A20,Hoja3!$A$2:$J$841,6,FALSE)),"")</f>
        <v>UNIVERSIDAD ANTONIO NARI¿O</v>
      </c>
      <c r="E20" s="35"/>
      <c r="F20" s="36"/>
      <c r="G20" s="33" t="str">
        <f>+IFERROR((VLOOKUP(A20,Hoja3!$A$2:$J$841,7,FALSE)),"")</f>
        <v>BOGOTA D.C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244</v>
      </c>
    </row>
    <row r="21" spans="1:10" x14ac:dyDescent="0.25">
      <c r="A21" s="134">
        <v>10</v>
      </c>
      <c r="B21" s="32">
        <f>+IFERROR((VLOOKUP(A21,Hoja3!$A$2:$J$841,4,FALSE)),"")</f>
        <v>2104</v>
      </c>
      <c r="C21" s="33">
        <f>+IFERROR((VLOOKUP(A21,Hoja3!$A$2:$J$841,5,FALSE)),"")</f>
        <v>2104</v>
      </c>
      <c r="D21" s="35" t="str">
        <f>+IFERROR((VLOOKUP(A21,Hoja3!$A$2:$J$841,6,FALSE)),"")</f>
        <v>ESCUELA SUPERIOR DE ADMINISTRACION PUBLICA-ESAP-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OFICIAL</v>
      </c>
      <c r="I21" s="37" t="str">
        <f>+IFERROR((VLOOKUP(A21,Hoja3!$A$2:$J$841,9,FALSE)),"")</f>
        <v>Institución Universitaria/Escuela Tecnológica</v>
      </c>
      <c r="J21" s="135">
        <f>+IFERROR((VLOOKUP(A21,Hoja3!$A$2:$J$841,10,FALSE)),"")</f>
        <v>181</v>
      </c>
    </row>
    <row r="22" spans="1:10" x14ac:dyDescent="0.25">
      <c r="A22" s="134">
        <v>11</v>
      </c>
      <c r="B22" s="32">
        <f>+IFERROR((VLOOKUP(A22,Hoja3!$A$2:$J$841,4,FALSE)),"")</f>
        <v>2708</v>
      </c>
      <c r="C22" s="33">
        <f>+IFERROR((VLOOKUP(A22,Hoja3!$A$2:$J$841,5,FALSE)),"")</f>
        <v>2708</v>
      </c>
      <c r="D22" s="35" t="str">
        <f>+IFERROR((VLOOKUP(A22,Hoja3!$A$2:$J$841,6,FALSE)),"")</f>
        <v>UNIVERSIDAD CES</v>
      </c>
      <c r="E22" s="35"/>
      <c r="F22" s="36"/>
      <c r="G22" s="33" t="str">
        <f>+IFERROR((VLOOKUP(A22,Hoja3!$A$2:$J$841,7,FALSE)),"")</f>
        <v>ANTIOQUIA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42</v>
      </c>
    </row>
    <row r="23" spans="1:10" x14ac:dyDescent="0.25">
      <c r="A23" s="134">
        <v>12</v>
      </c>
      <c r="B23" s="32">
        <f>+IFERROR((VLOOKUP(A23,Hoja3!$A$2:$J$841,4,FALSE)),"")</f>
        <v>2709</v>
      </c>
      <c r="C23" s="33">
        <f>+IFERROR((VLOOKUP(A23,Hoja3!$A$2:$J$841,5,FALSE)),"")</f>
        <v>2709</v>
      </c>
      <c r="D23" s="35" t="str">
        <f>+IFERROR((VLOOKUP(A23,Hoja3!$A$2:$J$841,6,FALSE)),"")</f>
        <v>FUNDACION UNIVERSITARIA SAN MARTIN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PRIVADA</v>
      </c>
      <c r="I23" s="37" t="str">
        <f>+IFERROR((VLOOKUP(A23,Hoja3!$A$2:$J$841,9,FALSE)),"")</f>
        <v>Institución Universitaria/Escuela Tecnológica</v>
      </c>
      <c r="J23" s="135">
        <f>+IFERROR((VLOOKUP(A23,Hoja3!$A$2:$J$841,10,FALSE)),"")</f>
        <v>53</v>
      </c>
    </row>
    <row r="24" spans="1:10" x14ac:dyDescent="0.25">
      <c r="A24" s="134">
        <v>13</v>
      </c>
      <c r="B24" s="32">
        <f>+IFERROR((VLOOKUP(A24,Hoja3!$A$2:$J$841,4,FALSE)),"")</f>
        <v>2812</v>
      </c>
      <c r="C24" s="33">
        <f>+IFERROR((VLOOKUP(A24,Hoja3!$A$2:$J$841,5,FALSE)),"")</f>
        <v>2812</v>
      </c>
      <c r="D24" s="35" t="str">
        <f>+IFERROR((VLOOKUP(A24,Hoja3!$A$2:$J$841,6,FALSE)),"")</f>
        <v>UNIVERSIDAD EAN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PRIVADA</v>
      </c>
      <c r="I24" s="37" t="str">
        <f>+IFERROR((VLOOKUP(A24,Hoja3!$A$2:$J$841,9,FALSE)),"")</f>
        <v>Universidad</v>
      </c>
      <c r="J24" s="135">
        <f>+IFERROR((VLOOKUP(A24,Hoja3!$A$2:$J$841,10,FALSE)),"")</f>
        <v>18</v>
      </c>
    </row>
    <row r="25" spans="1:10" x14ac:dyDescent="0.25">
      <c r="A25" s="134">
        <v>14</v>
      </c>
      <c r="B25" s="32">
        <f>+IFERROR((VLOOKUP(A25,Hoja3!$A$2:$J$841,4,FALSE)),"")</f>
        <v>2840</v>
      </c>
      <c r="C25" s="33">
        <f>+IFERROR((VLOOKUP(A25,Hoja3!$A$2:$J$841,5,FALSE)),"")</f>
        <v>2840</v>
      </c>
      <c r="D25" s="35" t="str">
        <f>+IFERROR((VLOOKUP(A25,Hoja3!$A$2:$J$841,6,FALSE)),"")</f>
        <v>CORPORACION UNIVERSITARIA EMPRESARIAL ALEXANDER VON HUMBOLDT - CUE</v>
      </c>
      <c r="E25" s="35"/>
      <c r="F25" s="36"/>
      <c r="G25" s="33" t="str">
        <f>+IFERROR((VLOOKUP(A25,Hoja3!$A$2:$J$841,7,FALSE)),"")</f>
        <v>QUINDIO</v>
      </c>
      <c r="H25" s="33" t="str">
        <f>+IFERROR((VLOOKUP(A25,Hoja3!$A$2:$J$841,8,FALSE)),"")</f>
        <v>PRIVADA</v>
      </c>
      <c r="I25" s="37" t="str">
        <f>+IFERROR((VLOOKUP(A25,Hoja3!$A$2:$J$841,9,FALSE)),"")</f>
        <v>Institución Universitaria/Escuela Tecnológica</v>
      </c>
      <c r="J25" s="135">
        <f>+IFERROR((VLOOKUP(A25,Hoja3!$A$2:$J$841,10,FALSE)),"")</f>
        <v>1177</v>
      </c>
    </row>
    <row r="26" spans="1:10" x14ac:dyDescent="0.25">
      <c r="A26" s="134">
        <v>15</v>
      </c>
      <c r="B26" s="32">
        <f>+IFERROR((VLOOKUP(A26,Hoja3!$A$2:$J$841,4,FALSE)),"")</f>
        <v>4101</v>
      </c>
      <c r="C26" s="33">
        <f>+IFERROR((VLOOKUP(A26,Hoja3!$A$2:$J$841,5,FALSE)),"")</f>
        <v>4101</v>
      </c>
      <c r="D26" s="35" t="str">
        <f>+IFERROR((VLOOKUP(A26,Hoja3!$A$2:$J$841,6,FALSE)),"")</f>
        <v>INSTITUTO DE EDUCACION TECNICA PROFESIONAL DE ROLDANILLO</v>
      </c>
      <c r="E26" s="35"/>
      <c r="F26" s="36"/>
      <c r="G26" s="33" t="str">
        <f>+IFERROR((VLOOKUP(A26,Hoja3!$A$2:$J$841,7,FALSE)),"")</f>
        <v>VALLE DEL CAUCA</v>
      </c>
      <c r="H26" s="33" t="str">
        <f>+IFERROR((VLOOKUP(A26,Hoja3!$A$2:$J$841,8,FALSE)),"")</f>
        <v>OFICIAL</v>
      </c>
      <c r="I26" s="37" t="str">
        <f>+IFERROR((VLOOKUP(A26,Hoja3!$A$2:$J$841,9,FALSE)),"")</f>
        <v>Institución Técnica Profesional</v>
      </c>
      <c r="J26" s="135">
        <f>+IFERROR((VLOOKUP(A26,Hoja3!$A$2:$J$841,10,FALSE)),"")</f>
        <v>433</v>
      </c>
    </row>
    <row r="27" spans="1:10" x14ac:dyDescent="0.25">
      <c r="A27" s="134">
        <v>16</v>
      </c>
      <c r="B27" s="32">
        <f>+IFERROR((VLOOKUP(A27,Hoja3!$A$2:$J$841,4,FALSE)),"")</f>
        <v>4709</v>
      </c>
      <c r="C27" s="33">
        <f>+IFERROR((VLOOKUP(A27,Hoja3!$A$2:$J$841,5,FALSE)),"")</f>
        <v>4709</v>
      </c>
      <c r="D27" s="35" t="str">
        <f>+IFERROR((VLOOKUP(A27,Hoja3!$A$2:$J$841,6,FALSE)),"")</f>
        <v>INSTITUCION UNIVERSITARIA EAM</v>
      </c>
      <c r="E27" s="35"/>
      <c r="F27" s="36"/>
      <c r="G27" s="33" t="str">
        <f>+IFERROR((VLOOKUP(A27,Hoja3!$A$2:$J$841,7,FALSE)),"")</f>
        <v>QUINDIO</v>
      </c>
      <c r="H27" s="33" t="str">
        <f>+IFERROR((VLOOKUP(A27,Hoja3!$A$2:$J$841,8,FALSE)),"")</f>
        <v>PRIVADA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1660</v>
      </c>
    </row>
    <row r="28" spans="1:10" x14ac:dyDescent="0.25">
      <c r="A28" s="134">
        <v>17</v>
      </c>
      <c r="B28" s="32">
        <f>+IFERROR((VLOOKUP(A28,Hoja3!$A$2:$J$841,4,FALSE)),"")</f>
        <v>4813</v>
      </c>
      <c r="C28" s="33">
        <f>+IFERROR((VLOOKUP(A28,Hoja3!$A$2:$J$841,5,FALSE)),"")</f>
        <v>4813</v>
      </c>
      <c r="D28" s="35" t="str">
        <f>+IFERROR((VLOOKUP(A28,Hoja3!$A$2:$J$841,6,FALSE)),"")</f>
        <v>CORPORACION UNIFICADA NACIONAL DE EDUCACION SUPERIOR-CUN-</v>
      </c>
      <c r="E28" s="35"/>
      <c r="F28" s="36"/>
      <c r="G28" s="33" t="str">
        <f>+IFERROR((VLOOKUP(A28,Hoja3!$A$2:$J$841,7,FALSE)),"")</f>
        <v>BOGOTA D.C</v>
      </c>
      <c r="H28" s="33" t="str">
        <f>+IFERROR((VLOOKUP(A28,Hoja3!$A$2:$J$841,8,FALSE)),"")</f>
        <v>PRIVADA</v>
      </c>
      <c r="I28" s="37" t="str">
        <f>+IFERROR((VLOOKUP(A28,Hoja3!$A$2:$J$841,9,FALSE)),"")</f>
        <v>Institución Técnica Profesional</v>
      </c>
      <c r="J28" s="135">
        <f>+IFERROR((VLOOKUP(A28,Hoja3!$A$2:$J$841,10,FALSE)),"")</f>
        <v>2</v>
      </c>
    </row>
    <row r="29" spans="1:10" x14ac:dyDescent="0.25">
      <c r="A29" s="134">
        <v>18</v>
      </c>
      <c r="B29" s="32">
        <f>+IFERROR((VLOOKUP(A29,Hoja3!$A$2:$J$841,4,FALSE)),"")</f>
        <v>9110</v>
      </c>
      <c r="C29" s="33">
        <f>+IFERROR((VLOOKUP(A29,Hoja3!$A$2:$J$841,5,FALSE)),"")</f>
        <v>9110</v>
      </c>
      <c r="D29" s="35" t="str">
        <f>+IFERROR((VLOOKUP(A29,Hoja3!$A$2:$J$841,6,FALSE)),"")</f>
        <v>SERVICIO NACIONAL DE APRENDIZAJE-SENA-</v>
      </c>
      <c r="E29" s="35"/>
      <c r="F29" s="36"/>
      <c r="G29" s="33" t="str">
        <f>+IFERROR((VLOOKUP(A29,Hoja3!$A$2:$J$841,7,FALSE)),"")</f>
        <v>BOGOTA D.C</v>
      </c>
      <c r="H29" s="33" t="str">
        <f>+IFERROR((VLOOKUP(A29,Hoja3!$A$2:$J$841,8,FALSE)),"")</f>
        <v>OFICIAL</v>
      </c>
      <c r="I29" s="37" t="str">
        <f>+IFERROR((VLOOKUP(A29,Hoja3!$A$2:$J$841,9,FALSE)),"")</f>
        <v>Institución Tecnológica</v>
      </c>
      <c r="J29" s="135">
        <f>+IFERROR((VLOOKUP(A29,Hoja3!$A$2:$J$841,10,FALSE)),"")</f>
        <v>9404</v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QUINDIO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63001</v>
      </c>
      <c r="C12" s="39" t="str">
        <f>+IFERROR((VLOOKUP(A12,Hoja4!$A$2:$M$1051,5,FALSE)),"")</f>
        <v>ARMENIA</v>
      </c>
      <c r="D12" s="40">
        <f>+IFERROR((VLOOKUP(A12,Hoja4!$A$2:$AA$1051,6,FALSE)),"")</f>
        <v>23086</v>
      </c>
      <c r="E12" s="40">
        <f>+IFERROR((VLOOKUP(A12,Hoja4!$A$2:$AA$1051,7,FALSE)),"")</f>
        <v>24207</v>
      </c>
      <c r="F12" s="40">
        <f>+IFERROR((VLOOKUP(A12,Hoja4!$A$2:$AA$1051,8,FALSE)),"")</f>
        <v>26457</v>
      </c>
      <c r="G12" s="40">
        <f>+IFERROR((VLOOKUP(A12,Hoja4!$A$2:$AA$1051,9,FALSE)),"")</f>
        <v>28676</v>
      </c>
      <c r="H12" s="40">
        <f>+IFERROR((VLOOKUP(A12,Hoja4!$A$2:$AA$1051,10,FALSE)),"")</f>
        <v>27096</v>
      </c>
      <c r="I12" s="40">
        <f>+IFERROR((VLOOKUP(A12,Hoja4!$A$2:$AA$1051,11,FALSE)),"")</f>
        <v>29139</v>
      </c>
      <c r="J12" s="40">
        <f>+IFERROR((VLOOKUP(A12,Hoja4!$A$2:$AA$1051,12,FALSE)),"")</f>
        <v>29625</v>
      </c>
      <c r="K12" s="149">
        <f>+IFERROR((VLOOKUP(A12,Hoja4!$A$2:$AA$1051,13,FALSE)),"")</f>
        <v>26798</v>
      </c>
      <c r="L12" s="144">
        <f>+IFERROR((VLOOKUP(A12,Hoja4!$A$2:$AA$1051,14,FALSE)),"")</f>
        <v>29477</v>
      </c>
    </row>
    <row r="13" spans="1:12" x14ac:dyDescent="0.25">
      <c r="A13" s="145">
        <v>2</v>
      </c>
      <c r="B13" s="41">
        <f>+IFERROR((VLOOKUP(A13,Hoja4!$A$2:$M$1051,4,FALSE)),"")</f>
        <v>63111</v>
      </c>
      <c r="C13" s="41" t="str">
        <f>+IFERROR((VLOOKUP(A13,Hoja4!$A$2:$M$1051,5,FALSE)),"")</f>
        <v>BUENAVISTA</v>
      </c>
      <c r="D13" s="42" t="str">
        <f>+IFERROR((VLOOKUP(A13,Hoja4!$A$2:$AA$1051,6,FALSE)),"")</f>
        <v>-</v>
      </c>
      <c r="E13" s="42">
        <f>+IFERROR((VLOOKUP(A13,Hoja4!$A$2:$AA$1051,7,FALSE)),"")</f>
        <v>19</v>
      </c>
      <c r="F13" s="42">
        <f>+IFERROR((VLOOKUP(A13,Hoja4!$A$2:$AA$1051,8,FALSE)),"")</f>
        <v>52</v>
      </c>
      <c r="G13" s="42">
        <f>+IFERROR((VLOOKUP(A13,Hoja4!$A$2:$AA$1051,9,FALSE)),"")</f>
        <v>10</v>
      </c>
      <c r="H13" s="42" t="str">
        <f>+IFERROR((VLOOKUP(A13,Hoja4!$A$2:$AA$1051,10,FALSE)),"")</f>
        <v>-</v>
      </c>
      <c r="I13" s="42">
        <f>+IFERROR((VLOOKUP(A13,Hoja4!$A$2:$AA$1051,11,FALSE)),"")</f>
        <v>1</v>
      </c>
      <c r="J13" s="42">
        <f>+IFERROR((VLOOKUP(A13,Hoja4!$A$2:$AA$1051,12,FALSE)),"")</f>
        <v>21</v>
      </c>
      <c r="K13" s="149">
        <f>+IFERROR((VLOOKUP(A13,Hoja4!$A$2:$AA$1051,13,FALSE)),"")</f>
        <v>29</v>
      </c>
      <c r="L13" s="144">
        <f>+IFERROR((VLOOKUP(A13,Hoja4!$A$2:$AA$1051,14,FALSE)),"")</f>
        <v>22</v>
      </c>
    </row>
    <row r="14" spans="1:12" x14ac:dyDescent="0.25">
      <c r="A14" s="145">
        <v>3</v>
      </c>
      <c r="B14" s="41">
        <f>+IFERROR((VLOOKUP(A14,Hoja4!$A$2:$M$1051,4,FALSE)),"")</f>
        <v>63130</v>
      </c>
      <c r="C14" s="41" t="str">
        <f>+IFERROR((VLOOKUP(A14,Hoja4!$A$2:$M$1051,5,FALSE)),"")</f>
        <v>CALARCA</v>
      </c>
      <c r="D14" s="42">
        <f>+IFERROR((VLOOKUP(A14,Hoja4!$A$2:$AA$1051,6,FALSE)),"")</f>
        <v>661</v>
      </c>
      <c r="E14" s="42">
        <f>+IFERROR((VLOOKUP(A14,Hoja4!$A$2:$AA$1051,7,FALSE)),"")</f>
        <v>258</v>
      </c>
      <c r="F14" s="42">
        <f>+IFERROR((VLOOKUP(A14,Hoja4!$A$2:$AA$1051,8,FALSE)),"")</f>
        <v>480</v>
      </c>
      <c r="G14" s="42">
        <f>+IFERROR((VLOOKUP(A14,Hoja4!$A$2:$AA$1051,9,FALSE)),"")</f>
        <v>219</v>
      </c>
      <c r="H14" s="42">
        <f>+IFERROR((VLOOKUP(A14,Hoja4!$A$2:$AA$1051,10,FALSE)),"")</f>
        <v>64</v>
      </c>
      <c r="I14" s="42">
        <f>+IFERROR((VLOOKUP(A14,Hoja4!$A$2:$AA$1051,11,FALSE)),"")</f>
        <v>52</v>
      </c>
      <c r="J14" s="42">
        <f>+IFERROR((VLOOKUP(A14,Hoja4!$A$2:$AA$1051,12,FALSE)),"")</f>
        <v>34</v>
      </c>
      <c r="K14" s="149">
        <f>+IFERROR((VLOOKUP(A14,Hoja4!$A$2:$AA$1051,13,FALSE)),"")</f>
        <v>29</v>
      </c>
      <c r="L14" s="144">
        <f>+IFERROR((VLOOKUP(A14,Hoja4!$A$2:$AA$1051,14,FALSE)),"")</f>
        <v>93</v>
      </c>
    </row>
    <row r="15" spans="1:12" x14ac:dyDescent="0.25">
      <c r="A15" s="145">
        <v>4</v>
      </c>
      <c r="B15" s="41">
        <f>+IFERROR((VLOOKUP(A15,Hoja4!$A$2:$M$1051,4,FALSE)),"")</f>
        <v>63190</v>
      </c>
      <c r="C15" s="41" t="str">
        <f>+IFERROR((VLOOKUP(A15,Hoja4!$A$2:$M$1051,5,FALSE)),"")</f>
        <v>CIRCASIA</v>
      </c>
      <c r="D15" s="42">
        <f>+IFERROR((VLOOKUP(A15,Hoja4!$A$2:$AA$1051,6,FALSE)),"")</f>
        <v>507</v>
      </c>
      <c r="E15" s="42">
        <f>+IFERROR((VLOOKUP(A15,Hoja4!$A$2:$AA$1051,7,FALSE)),"")</f>
        <v>362</v>
      </c>
      <c r="F15" s="42">
        <f>+IFERROR((VLOOKUP(A15,Hoja4!$A$2:$AA$1051,8,FALSE)),"")</f>
        <v>451</v>
      </c>
      <c r="G15" s="42">
        <f>+IFERROR((VLOOKUP(A15,Hoja4!$A$2:$AA$1051,9,FALSE)),"")</f>
        <v>325</v>
      </c>
      <c r="H15" s="42">
        <f>+IFERROR((VLOOKUP(A15,Hoja4!$A$2:$AA$1051,10,FALSE)),"")</f>
        <v>257</v>
      </c>
      <c r="I15" s="42">
        <f>+IFERROR((VLOOKUP(A15,Hoja4!$A$2:$AA$1051,11,FALSE)),"")</f>
        <v>219</v>
      </c>
      <c r="J15" s="42">
        <f>+IFERROR((VLOOKUP(A15,Hoja4!$A$2:$AA$1051,12,FALSE)),"")</f>
        <v>198</v>
      </c>
      <c r="K15" s="149">
        <f>+IFERROR((VLOOKUP(A15,Hoja4!$A$2:$AA$1051,13,FALSE)),"")</f>
        <v>183</v>
      </c>
      <c r="L15" s="144">
        <f>+IFERROR((VLOOKUP(A15,Hoja4!$A$2:$AA$1051,14,FALSE)),"")</f>
        <v>187</v>
      </c>
    </row>
    <row r="16" spans="1:12" x14ac:dyDescent="0.25">
      <c r="A16" s="145">
        <v>5</v>
      </c>
      <c r="B16" s="41">
        <f>+IFERROR((VLOOKUP(A16,Hoja4!$A$2:$M$1051,4,FALSE)),"")</f>
        <v>63212</v>
      </c>
      <c r="C16" s="41" t="str">
        <f>+IFERROR((VLOOKUP(A16,Hoja4!$A$2:$M$1051,5,FALSE)),"")</f>
        <v>CORDOBA</v>
      </c>
      <c r="D16" s="42">
        <f>+IFERROR((VLOOKUP(A16,Hoja4!$A$2:$AA$1051,6,FALSE)),"")</f>
        <v>124</v>
      </c>
      <c r="E16" s="42">
        <f>+IFERROR((VLOOKUP(A16,Hoja4!$A$2:$AA$1051,7,FALSE)),"")</f>
        <v>51</v>
      </c>
      <c r="F16" s="42">
        <f>+IFERROR((VLOOKUP(A16,Hoja4!$A$2:$AA$1051,8,FALSE)),"")</f>
        <v>49</v>
      </c>
      <c r="G16" s="42" t="str">
        <f>+IFERROR((VLOOKUP(A16,Hoja4!$A$2:$AA$1051,9,FALSE)),"")</f>
        <v>-</v>
      </c>
      <c r="H16" s="42" t="str">
        <f>+IFERROR((VLOOKUP(A16,Hoja4!$A$2:$AA$1051,10,FALSE)),"")</f>
        <v>-</v>
      </c>
      <c r="I16" s="42">
        <f>+IFERROR((VLOOKUP(A16,Hoja4!$A$2:$AA$1051,11,FALSE)),"")</f>
        <v>1</v>
      </c>
      <c r="J16" s="42" t="str">
        <f>+IFERROR((VLOOKUP(A16,Hoja4!$A$2:$AA$1051,12,FALSE)),"")</f>
        <v>-</v>
      </c>
      <c r="K16" s="149">
        <f>+IFERROR((VLOOKUP(A16,Hoja4!$A$2:$AA$1051,13,FALSE)),"")</f>
        <v>1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63272</v>
      </c>
      <c r="C17" s="41" t="str">
        <f>+IFERROR((VLOOKUP(A17,Hoja4!$A$2:$M$1051,5,FALSE)),"")</f>
        <v>FILANDIA</v>
      </c>
      <c r="D17" s="42">
        <f>+IFERROR((VLOOKUP(A17,Hoja4!$A$2:$AA$1051,6,FALSE)),"")</f>
        <v>57</v>
      </c>
      <c r="E17" s="42">
        <f>+IFERROR((VLOOKUP(A17,Hoja4!$A$2:$AA$1051,7,FALSE)),"")</f>
        <v>51</v>
      </c>
      <c r="F17" s="42">
        <f>+IFERROR((VLOOKUP(A17,Hoja4!$A$2:$AA$1051,8,FALSE)),"")</f>
        <v>84</v>
      </c>
      <c r="G17" s="42">
        <f>+IFERROR((VLOOKUP(A17,Hoja4!$A$2:$AA$1051,9,FALSE)),"")</f>
        <v>25</v>
      </c>
      <c r="H17" s="42">
        <f>+IFERROR((VLOOKUP(A17,Hoja4!$A$2:$AA$1051,10,FALSE)),"")</f>
        <v>11</v>
      </c>
      <c r="I17" s="42" t="str">
        <f>+IFERROR((VLOOKUP(A17,Hoja4!$A$2:$AA$1051,11,FALSE)),"")</f>
        <v>-</v>
      </c>
      <c r="J17" s="42">
        <f>+IFERROR((VLOOKUP(A17,Hoja4!$A$2:$AA$1051,12,FALSE)),"")</f>
        <v>1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63302</v>
      </c>
      <c r="C18" s="41" t="str">
        <f>+IFERROR((VLOOKUP(A18,Hoja4!$A$2:$M$1051,5,FALSE)),"")</f>
        <v>GENOVA</v>
      </c>
      <c r="D18" s="42" t="str">
        <f>+IFERROR((VLOOKUP(A18,Hoja4!$A$2:$AA$1051,6,FALSE)),"")</f>
        <v>-</v>
      </c>
      <c r="E18" s="42">
        <f>+IFERROR((VLOOKUP(A18,Hoja4!$A$2:$AA$1051,7,FALSE)),"")</f>
        <v>62</v>
      </c>
      <c r="F18" s="42">
        <f>+IFERROR((VLOOKUP(A18,Hoja4!$A$2:$AA$1051,8,FALSE)),"")</f>
        <v>83</v>
      </c>
      <c r="G18" s="42">
        <f>+IFERROR((VLOOKUP(A18,Hoja4!$A$2:$AA$1051,9,FALSE)),"")</f>
        <v>39</v>
      </c>
      <c r="H18" s="42">
        <f>+IFERROR((VLOOKUP(A18,Hoja4!$A$2:$AA$1051,10,FALSE)),"")</f>
        <v>12</v>
      </c>
      <c r="I18" s="42">
        <f>+IFERROR((VLOOKUP(A18,Hoja4!$A$2:$AA$1051,11,FALSE)),"")</f>
        <v>12</v>
      </c>
      <c r="J18" s="42">
        <f>+IFERROR((VLOOKUP(A18,Hoja4!$A$2:$AA$1051,12,FALSE)),"")</f>
        <v>10</v>
      </c>
      <c r="K18" s="149">
        <f>+IFERROR((VLOOKUP(A18,Hoja4!$A$2:$AA$1051,13,FALSE)),"")</f>
        <v>14</v>
      </c>
      <c r="L18" s="144">
        <f>+IFERROR((VLOOKUP(A18,Hoja4!$A$2:$AA$1051,14,FALSE)),"")</f>
        <v>45</v>
      </c>
    </row>
    <row r="19" spans="1:12" x14ac:dyDescent="0.25">
      <c r="A19" s="145">
        <v>8</v>
      </c>
      <c r="B19" s="41">
        <f>+IFERROR((VLOOKUP(A19,Hoja4!$A$2:$M$1051,4,FALSE)),"")</f>
        <v>63401</v>
      </c>
      <c r="C19" s="41" t="str">
        <f>+IFERROR((VLOOKUP(A19,Hoja4!$A$2:$M$1051,5,FALSE)),"")</f>
        <v>LA TEBAIDA</v>
      </c>
      <c r="D19" s="42">
        <f>+IFERROR((VLOOKUP(A19,Hoja4!$A$2:$AA$1051,6,FALSE)),"")</f>
        <v>147</v>
      </c>
      <c r="E19" s="42">
        <f>+IFERROR((VLOOKUP(A19,Hoja4!$A$2:$AA$1051,7,FALSE)),"")</f>
        <v>124</v>
      </c>
      <c r="F19" s="42">
        <f>+IFERROR((VLOOKUP(A19,Hoja4!$A$2:$AA$1051,8,FALSE)),"")</f>
        <v>143</v>
      </c>
      <c r="G19" s="42">
        <f>+IFERROR((VLOOKUP(A19,Hoja4!$A$2:$AA$1051,9,FALSE)),"")</f>
        <v>100</v>
      </c>
      <c r="H19" s="42">
        <f>+IFERROR((VLOOKUP(A19,Hoja4!$A$2:$AA$1051,10,FALSE)),"")</f>
        <v>28</v>
      </c>
      <c r="I19" s="42">
        <f>+IFERROR((VLOOKUP(A19,Hoja4!$A$2:$AA$1051,11,FALSE)),"")</f>
        <v>1</v>
      </c>
      <c r="J19" s="42" t="str">
        <f>+IFERROR((VLOOKUP(A19,Hoja4!$A$2:$AA$1051,12,FALSE)),"")</f>
        <v>-</v>
      </c>
      <c r="K19" s="149">
        <f>+IFERROR((VLOOKUP(A19,Hoja4!$A$2:$AA$1051,13,FALSE)),"")</f>
        <v>1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63470</v>
      </c>
      <c r="C20" s="41" t="str">
        <f>+IFERROR((VLOOKUP(A20,Hoja4!$A$2:$M$1051,5,FALSE)),"")</f>
        <v>MONTENEGRO</v>
      </c>
      <c r="D20" s="42">
        <f>+IFERROR((VLOOKUP(A20,Hoja4!$A$2:$AA$1051,6,FALSE)),"")</f>
        <v>365</v>
      </c>
      <c r="E20" s="42">
        <f>+IFERROR((VLOOKUP(A20,Hoja4!$A$2:$AA$1051,7,FALSE)),"")</f>
        <v>222</v>
      </c>
      <c r="F20" s="42">
        <f>+IFERROR((VLOOKUP(A20,Hoja4!$A$2:$AA$1051,8,FALSE)),"")</f>
        <v>247</v>
      </c>
      <c r="G20" s="42">
        <f>+IFERROR((VLOOKUP(A20,Hoja4!$A$2:$AA$1051,9,FALSE)),"")</f>
        <v>108</v>
      </c>
      <c r="H20" s="42">
        <f>+IFERROR((VLOOKUP(A20,Hoja4!$A$2:$AA$1051,10,FALSE)),"")</f>
        <v>31</v>
      </c>
      <c r="I20" s="42">
        <f>+IFERROR((VLOOKUP(A20,Hoja4!$A$2:$AA$1051,11,FALSE)),"")</f>
        <v>4</v>
      </c>
      <c r="J20" s="42">
        <f>+IFERROR((VLOOKUP(A20,Hoja4!$A$2:$AA$1051,12,FALSE)),"")</f>
        <v>1</v>
      </c>
      <c r="K20" s="149">
        <f>+IFERROR((VLOOKUP(A20,Hoja4!$A$2:$AA$1051,13,FALSE)),"")</f>
        <v>8</v>
      </c>
      <c r="L20" s="144">
        <f>+IFERROR((VLOOKUP(A20,Hoja4!$A$2:$AA$1051,14,FALSE)),"")</f>
        <v>110</v>
      </c>
    </row>
    <row r="21" spans="1:12" x14ac:dyDescent="0.25">
      <c r="A21" s="145">
        <v>10</v>
      </c>
      <c r="B21" s="41">
        <f>+IFERROR((VLOOKUP(A21,Hoja4!$A$2:$M$1051,4,FALSE)),"")</f>
        <v>63548</v>
      </c>
      <c r="C21" s="41" t="str">
        <f>+IFERROR((VLOOKUP(A21,Hoja4!$A$2:$M$1051,5,FALSE)),"")</f>
        <v>PIJAO</v>
      </c>
      <c r="D21" s="42">
        <f>+IFERROR((VLOOKUP(A21,Hoja4!$A$2:$AA$1051,6,FALSE)),"")</f>
        <v>153</v>
      </c>
      <c r="E21" s="42">
        <f>+IFERROR((VLOOKUP(A21,Hoja4!$A$2:$AA$1051,7,FALSE)),"")</f>
        <v>22</v>
      </c>
      <c r="F21" s="42">
        <f>+IFERROR((VLOOKUP(A21,Hoja4!$A$2:$AA$1051,8,FALSE)),"")</f>
        <v>53</v>
      </c>
      <c r="G21" s="42">
        <f>+IFERROR((VLOOKUP(A21,Hoja4!$A$2:$AA$1051,9,FALSE)),"")</f>
        <v>1</v>
      </c>
      <c r="H21" s="42" t="str">
        <f>+IFERROR((VLOOKUP(A21,Hoja4!$A$2:$AA$1051,10,FALSE)),"")</f>
        <v>-</v>
      </c>
      <c r="I21" s="42">
        <f>+IFERROR((VLOOKUP(A21,Hoja4!$A$2:$AA$1051,11,FALSE)),"")</f>
        <v>1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34</v>
      </c>
    </row>
    <row r="22" spans="1:12" x14ac:dyDescent="0.25">
      <c r="A22" s="145">
        <v>11</v>
      </c>
      <c r="B22" s="41">
        <f>+IFERROR((VLOOKUP(A22,Hoja4!$A$2:$M$1051,4,FALSE)),"")</f>
        <v>63594</v>
      </c>
      <c r="C22" s="41" t="str">
        <f>+IFERROR((VLOOKUP(A22,Hoja4!$A$2:$M$1051,5,FALSE)),"")</f>
        <v>QUIMBAYA</v>
      </c>
      <c r="D22" s="42">
        <f>+IFERROR((VLOOKUP(A22,Hoja4!$A$2:$AA$1051,6,FALSE)),"")</f>
        <v>355</v>
      </c>
      <c r="E22" s="42">
        <f>+IFERROR((VLOOKUP(A22,Hoja4!$A$2:$AA$1051,7,FALSE)),"")</f>
        <v>357</v>
      </c>
      <c r="F22" s="42">
        <f>+IFERROR((VLOOKUP(A22,Hoja4!$A$2:$AA$1051,8,FALSE)),"")</f>
        <v>509</v>
      </c>
      <c r="G22" s="42">
        <f>+IFERROR((VLOOKUP(A22,Hoja4!$A$2:$AA$1051,9,FALSE)),"")</f>
        <v>231</v>
      </c>
      <c r="H22" s="42">
        <f>+IFERROR((VLOOKUP(A22,Hoja4!$A$2:$AA$1051,10,FALSE)),"")</f>
        <v>312</v>
      </c>
      <c r="I22" s="42">
        <f>+IFERROR((VLOOKUP(A22,Hoja4!$A$2:$AA$1051,11,FALSE)),"")</f>
        <v>290</v>
      </c>
      <c r="J22" s="42">
        <f>+IFERROR((VLOOKUP(A22,Hoja4!$A$2:$AA$1051,12,FALSE)),"")</f>
        <v>234</v>
      </c>
      <c r="K22" s="149">
        <f>+IFERROR((VLOOKUP(A22,Hoja4!$A$2:$AA$1051,13,FALSE)),"")</f>
        <v>125</v>
      </c>
      <c r="L22" s="144">
        <f>+IFERROR((VLOOKUP(A22,Hoja4!$A$2:$AA$1051,14,FALSE)),"")</f>
        <v>135</v>
      </c>
    </row>
    <row r="23" spans="1:12" x14ac:dyDescent="0.25">
      <c r="A23" s="145">
        <v>12</v>
      </c>
      <c r="B23" s="41">
        <f>+IFERROR((VLOOKUP(A23,Hoja4!$A$2:$M$1051,4,FALSE)),"")</f>
        <v>63690</v>
      </c>
      <c r="C23" s="41" t="str">
        <f>+IFERROR((VLOOKUP(A23,Hoja4!$A$2:$M$1051,5,FALSE)),"")</f>
        <v>SALENTO</v>
      </c>
      <c r="D23" s="42" t="str">
        <f>+IFERROR((VLOOKUP(A23,Hoja4!$A$2:$AA$1051,6,FALSE)),"")</f>
        <v>-</v>
      </c>
      <c r="E23" s="42" t="str">
        <f>+IFERROR((VLOOKUP(A23,Hoja4!$A$2:$AA$1051,7,FALSE)),"")</f>
        <v>-</v>
      </c>
      <c r="F23" s="42">
        <f>+IFERROR((VLOOKUP(A23,Hoja4!$A$2:$AA$1051,8,FALSE)),"")</f>
        <v>38</v>
      </c>
      <c r="G23" s="42" t="str">
        <f>+IFERROR((VLOOKUP(A23,Hoja4!$A$2:$AA$1051,9,FALSE)),"")</f>
        <v>-</v>
      </c>
      <c r="H23" s="42" t="str">
        <f>+IFERROR((VLOOKUP(A23,Hoja4!$A$2:$AA$1051,10,FALSE)),"")</f>
        <v>-</v>
      </c>
      <c r="I23" s="42" t="str">
        <f>+IFERROR((VLOOKUP(A23,Hoja4!$A$2:$AA$1051,11,FALSE)),"")</f>
        <v>-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35</v>
      </c>
    </row>
    <row r="24" spans="1:12" x14ac:dyDescent="0.25">
      <c r="A24" s="145">
        <v>13</v>
      </c>
      <c r="B24" s="41" t="str">
        <f>+IFERROR((VLOOKUP(A24,Hoja4!$A$2:$M$1051,4,FALSE)),"")</f>
        <v/>
      </c>
      <c r="C24" s="41" t="str">
        <f>+IFERROR((VLOOKUP(A24,Hoja4!$A$2:$M$1051,5,FALSE)),"")</f>
        <v/>
      </c>
      <c r="D24" s="42" t="str">
        <f>+IFERROR((VLOOKUP(A24,Hoja4!$A$2:$AA$1051,6,FALSE)),"")</f>
        <v/>
      </c>
      <c r="E24" s="42" t="str">
        <f>+IFERROR((VLOOKUP(A24,Hoja4!$A$2:$AA$1051,7,FALSE)),"")</f>
        <v/>
      </c>
      <c r="F24" s="42" t="str">
        <f>+IFERROR((VLOOKUP(A24,Hoja4!$A$2:$AA$1051,8,FALSE)),"")</f>
        <v/>
      </c>
      <c r="G24" s="42" t="str">
        <f>+IFERROR((VLOOKUP(A24,Hoja4!$A$2:$AA$1051,9,FALSE)),"")</f>
        <v/>
      </c>
      <c r="H24" s="42" t="str">
        <f>+IFERROR((VLOOKUP(A24,Hoja4!$A$2:$AA$1051,10,FALSE)),"")</f>
        <v/>
      </c>
      <c r="I24" s="42" t="str">
        <f>+IFERROR((VLOOKUP(A24,Hoja4!$A$2:$AA$1051,11,FALSE)),"")</f>
        <v/>
      </c>
      <c r="J24" s="42" t="str">
        <f>+IFERROR((VLOOKUP(A24,Hoja4!$A$2:$AA$1051,12,FALSE)),"")</f>
        <v/>
      </c>
      <c r="K24" s="149" t="str">
        <f>+IFERROR((VLOOKUP(A24,Hoja4!$A$2:$AA$1051,13,FALSE)),"")</f>
        <v/>
      </c>
      <c r="L24" s="144" t="str">
        <f>+IFERROR((VLOOKUP(A24,Hoja4!$A$2:$AA$1051,14,FALSE)),"")</f>
        <v/>
      </c>
    </row>
    <row r="25" spans="1:12" x14ac:dyDescent="0.25">
      <c r="A25" s="145">
        <v>14</v>
      </c>
      <c r="B25" s="41" t="str">
        <f>+IFERROR((VLOOKUP(A25,Hoja4!$A$2:$M$1051,4,FALSE)),"")</f>
        <v/>
      </c>
      <c r="C25" s="41" t="str">
        <f>+IFERROR((VLOOKUP(A25,Hoja4!$A$2:$M$1051,5,FALSE)),"")</f>
        <v/>
      </c>
      <c r="D25" s="42" t="str">
        <f>+IFERROR((VLOOKUP(A25,Hoja4!$A$2:$AA$1051,6,FALSE)),"")</f>
        <v/>
      </c>
      <c r="E25" s="42" t="str">
        <f>+IFERROR((VLOOKUP(A25,Hoja4!$A$2:$AA$1051,7,FALSE)),"")</f>
        <v/>
      </c>
      <c r="F25" s="42" t="str">
        <f>+IFERROR((VLOOKUP(A25,Hoja4!$A$2:$AA$1051,8,FALSE)),"")</f>
        <v/>
      </c>
      <c r="G25" s="42" t="str">
        <f>+IFERROR((VLOOKUP(A25,Hoja4!$A$2:$AA$1051,9,FALSE)),"")</f>
        <v/>
      </c>
      <c r="H25" s="42" t="str">
        <f>+IFERROR((VLOOKUP(A25,Hoja4!$A$2:$AA$1051,10,FALSE)),"")</f>
        <v/>
      </c>
      <c r="I25" s="42" t="str">
        <f>+IFERROR((VLOOKUP(A25,Hoja4!$A$2:$AA$1051,11,FALSE)),"")</f>
        <v/>
      </c>
      <c r="J25" s="42" t="str">
        <f>+IFERROR((VLOOKUP(A25,Hoja4!$A$2:$AA$1051,12,FALSE)),"")</f>
        <v/>
      </c>
      <c r="K25" s="149" t="str">
        <f>+IFERROR((VLOOKUP(A25,Hoja4!$A$2:$AA$1051,13,FALSE)),"")</f>
        <v/>
      </c>
      <c r="L25" s="144" t="str">
        <f>+IFERROR((VLOOKUP(A25,Hoja4!$A$2:$AA$1051,14,FALSE)),"")</f>
        <v/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QUINDIO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63001</v>
      </c>
      <c r="C12" s="39" t="str">
        <f>+IFERROR(VLOOKUP($A12,Hoja5!$A$2:$M$2116,4,FALSE),"")</f>
        <v>ARMENIA</v>
      </c>
      <c r="D12" s="163">
        <f>+IFERROR(VLOOKUP($A12,Hoja5!$A$2:$M$2116,5,FALSE),"")</f>
        <v>0.88980544747081713</v>
      </c>
      <c r="E12" s="163">
        <f>+IFERROR(VLOOKUP($A12,Hoja5!$A$2:$M$2116,6,FALSE),"")</f>
        <v>0.919958097307364</v>
      </c>
      <c r="F12" s="163">
        <f>+IFERROR(VLOOKUP($A12,Hoja5!$A$2:$M$2116,7,FALSE),"")</f>
        <v>1.0108996068356106</v>
      </c>
      <c r="G12" s="163">
        <f>+IFERROR(VLOOKUP($A12,Hoja5!$A$2:$M$2116,8,FALSE),"")</f>
        <v>1.1066535819430814</v>
      </c>
      <c r="H12" s="163">
        <f>+IFERROR(VLOOKUP($A12,Hoja5!$A$2:$M$2116,9,FALSE),"")</f>
        <v>1.0457074721780604</v>
      </c>
      <c r="I12" s="163">
        <f>+IFERROR(VLOOKUP($A12,Hoja5!$A$2:$M$2116,10,FALSE),"")</f>
        <v>1.132076994471571</v>
      </c>
      <c r="J12" s="163">
        <f>+IFERROR(VLOOKUP($A12,Hoja5!$A$2:$M$2116,11,FALSE),"")</f>
        <v>1.194095425802743</v>
      </c>
      <c r="K12" s="164">
        <f>+IFERROR(VLOOKUP($A12,Hoja5!$A$2:$M$2116,12,FALSE),"")</f>
        <v>1.1030746705710102</v>
      </c>
      <c r="L12" s="165">
        <f>+IFERROR(VLOOKUP($A12,Hoja5!$A$2:$M$2116,13,FALSE),"")</f>
        <v>1.21476338544107</v>
      </c>
    </row>
    <row r="13" spans="1:12" x14ac:dyDescent="0.25">
      <c r="A13" s="145">
        <v>2</v>
      </c>
      <c r="B13" s="41">
        <f>+IFERROR(VLOOKUP($A13,Hoja5!$A$2:$M$2116,3,FALSE),"")</f>
        <v>63111</v>
      </c>
      <c r="C13" s="41" t="str">
        <f>+IFERROR(VLOOKUP($A13,Hoja5!$A$2:$M$2116,4,FALSE),"")</f>
        <v>BUENAVISTA</v>
      </c>
      <c r="D13" s="166">
        <f>+IFERROR(VLOOKUP($A13,Hoja5!$A$2:$M$2116,5,FALSE),"")</f>
        <v>0</v>
      </c>
      <c r="E13" s="166">
        <f>+IFERROR(VLOOKUP($A13,Hoja5!$A$2:$M$2116,6,FALSE),"")</f>
        <v>7.0895522388059698E-2</v>
      </c>
      <c r="F13" s="166">
        <f>+IFERROR(VLOOKUP($A13,Hoja5!$A$2:$M$2116,7,FALSE),"")</f>
        <v>0.19622641509433963</v>
      </c>
      <c r="G13" s="166">
        <f>+IFERROR(VLOOKUP($A13,Hoja5!$A$2:$M$2116,8,FALSE),"")</f>
        <v>3.8610038610038609E-2</v>
      </c>
      <c r="H13" s="166">
        <f>+IFERROR(VLOOKUP($A13,Hoja5!$A$2:$M$2116,9,FALSE),"")</f>
        <v>0</v>
      </c>
      <c r="I13" s="166">
        <f>+IFERROR(VLOOKUP($A13,Hoja5!$A$2:$M$2116,10,FALSE),"")</f>
        <v>4.0816326530612249E-3</v>
      </c>
      <c r="J13" s="166">
        <f>+IFERROR(VLOOKUP($A13,Hoja5!$A$2:$M$2116,11,FALSE),"")</f>
        <v>8.8607594936708861E-2</v>
      </c>
      <c r="K13" s="164">
        <f>+IFERROR(VLOOKUP($A13,Hoja5!$A$2:$M$2116,12,FALSE),"")</f>
        <v>0.12663755458515283</v>
      </c>
      <c r="L13" s="165">
        <f>+IFERROR(VLOOKUP($A13,Hoja5!$A$2:$M$2116,13,FALSE),"")</f>
        <v>9.8654708520179366E-2</v>
      </c>
    </row>
    <row r="14" spans="1:12" x14ac:dyDescent="0.25">
      <c r="A14" s="145">
        <v>3</v>
      </c>
      <c r="B14" s="41">
        <f>+IFERROR(VLOOKUP($A14,Hoja5!$A$2:$M$2116,3,FALSE),"")</f>
        <v>63130</v>
      </c>
      <c r="C14" s="41" t="str">
        <f>+IFERROR(VLOOKUP($A14,Hoja5!$A$2:$M$2116,4,FALSE),"")</f>
        <v>CALARCA</v>
      </c>
      <c r="D14" s="166">
        <f>+IFERROR(VLOOKUP($A14,Hoja5!$A$2:$M$2116,5,FALSE),"")</f>
        <v>9.5769342219646475E-2</v>
      </c>
      <c r="E14" s="166">
        <f>+IFERROR(VLOOKUP($A14,Hoja5!$A$2:$M$2116,6,FALSE),"")</f>
        <v>3.1038942376778272E-2</v>
      </c>
      <c r="F14" s="166">
        <f>+IFERROR(VLOOKUP($A14,Hoja5!$A$2:$M$2116,7,FALSE),"")</f>
        <v>6.6216604424016084E-2</v>
      </c>
      <c r="G14" s="166">
        <f>+IFERROR(VLOOKUP($A14,Hoja5!$A$2:$M$2116,8,FALSE),"")</f>
        <v>2.8476438276958657E-2</v>
      </c>
      <c r="H14" s="166">
        <f>+IFERROR(VLOOKUP($A14,Hoja5!$A$2:$M$2116,9,FALSE),"")</f>
        <v>9.3567251461988306E-3</v>
      </c>
      <c r="I14" s="166">
        <f>+IFERROR(VLOOKUP($A14,Hoja5!$A$2:$M$2116,10,FALSE),"")</f>
        <v>7.5780089153046062E-3</v>
      </c>
      <c r="J14" s="166">
        <f>+IFERROR(VLOOKUP($A14,Hoja5!$A$2:$M$2116,11,FALSE),"")</f>
        <v>5.1515151515151517E-3</v>
      </c>
      <c r="K14" s="164">
        <f>+IFERROR(VLOOKUP($A14,Hoja5!$A$2:$M$2116,12,FALSE),"")</f>
        <v>4.487774682760755E-3</v>
      </c>
      <c r="L14" s="165">
        <f>+IFERROR(VLOOKUP($A14,Hoja5!$A$2:$M$2116,13,FALSE),"")</f>
        <v>1.469890943575154E-2</v>
      </c>
    </row>
    <row r="15" spans="1:12" x14ac:dyDescent="0.25">
      <c r="A15" s="145">
        <v>4</v>
      </c>
      <c r="B15" s="41">
        <f>+IFERROR(VLOOKUP($A15,Hoja5!$A$2:$M$2116,3,FALSE),"")</f>
        <v>63190</v>
      </c>
      <c r="C15" s="41" t="str">
        <f>+IFERROR(VLOOKUP($A15,Hoja5!$A$2:$M$2116,4,FALSE),"")</f>
        <v>CIRCASIA</v>
      </c>
      <c r="D15" s="166">
        <f>+IFERROR(VLOOKUP($A15,Hoja5!$A$2:$M$2116,5,FALSE),"")</f>
        <v>0.19470046082949308</v>
      </c>
      <c r="E15" s="166">
        <f>+IFERROR(VLOOKUP($A15,Hoja5!$A$2:$M$2116,6,FALSE),"")</f>
        <v>0.13712121212121212</v>
      </c>
      <c r="F15" s="166">
        <f>+IFERROR(VLOOKUP($A15,Hoja5!$A$2:$M$2116,7,FALSE),"")</f>
        <v>0.17006033182503771</v>
      </c>
      <c r="G15" s="166">
        <f>+IFERROR(VLOOKUP($A15,Hoja5!$A$2:$M$2116,8,FALSE),"")</f>
        <v>0.12310606060606061</v>
      </c>
      <c r="H15" s="166">
        <f>+IFERROR(VLOOKUP($A15,Hoja5!$A$2:$M$2116,9,FALSE),"")</f>
        <v>9.8429720413634625E-2</v>
      </c>
      <c r="I15" s="166">
        <f>+IFERROR(VLOOKUP($A15,Hoja5!$A$2:$M$2116,10,FALSE),"")</f>
        <v>8.5280373831775697E-2</v>
      </c>
      <c r="J15" s="166">
        <f>+IFERROR(VLOOKUP($A15,Hoja5!$A$2:$M$2116,11,FALSE),"")</f>
        <v>7.882165605095541E-2</v>
      </c>
      <c r="K15" s="164">
        <f>+IFERROR(VLOOKUP($A15,Hoja5!$A$2:$M$2116,12,FALSE),"")</f>
        <v>7.4754901960784312E-2</v>
      </c>
      <c r="L15" s="165">
        <f>+IFERROR(VLOOKUP($A15,Hoja5!$A$2:$M$2116,13,FALSE),"")</f>
        <v>7.8637510513036163E-2</v>
      </c>
    </row>
    <row r="16" spans="1:12" x14ac:dyDescent="0.25">
      <c r="A16" s="145">
        <v>5</v>
      </c>
      <c r="B16" s="41">
        <f>+IFERROR(VLOOKUP($A16,Hoja5!$A$2:$M$2116,3,FALSE),"")</f>
        <v>63212</v>
      </c>
      <c r="C16" s="41" t="str">
        <f>+IFERROR(VLOOKUP($A16,Hoja5!$A$2:$M$2116,4,FALSE),"")</f>
        <v>CORDOBA</v>
      </c>
      <c r="D16" s="166">
        <f>+IFERROR(VLOOKUP($A16,Hoja5!$A$2:$M$2116,5,FALSE),"")</f>
        <v>0.25203252032520324</v>
      </c>
      <c r="E16" s="166">
        <f>+IFERROR(VLOOKUP($A16,Hoja5!$A$2:$M$2116,6,FALSE),"")</f>
        <v>0.10386965376782077</v>
      </c>
      <c r="F16" s="166">
        <f>+IFERROR(VLOOKUP($A16,Hoja5!$A$2:$M$2116,7,FALSE),"")</f>
        <v>0.10040983606557377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2.1691973969631237E-3</v>
      </c>
      <c r="J16" s="166">
        <f>+IFERROR(VLOOKUP($A16,Hoja5!$A$2:$M$2116,11,FALSE),"")</f>
        <v>0</v>
      </c>
      <c r="K16" s="164">
        <f>+IFERROR(VLOOKUP($A16,Hoja5!$A$2:$M$2116,12,FALSE),"")</f>
        <v>2.2935779816513763E-3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63272</v>
      </c>
      <c r="C17" s="41" t="str">
        <f>+IFERROR(VLOOKUP($A17,Hoja5!$A$2:$M$2116,4,FALSE),"")</f>
        <v>FILANDIA</v>
      </c>
      <c r="D17" s="166">
        <f>+IFERROR(VLOOKUP($A17,Hoja5!$A$2:$M$2116,5,FALSE),"")</f>
        <v>4.5527156549520768E-2</v>
      </c>
      <c r="E17" s="166">
        <f>+IFERROR(VLOOKUP($A17,Hoja5!$A$2:$M$2116,6,FALSE),"")</f>
        <v>4.0220820189274448E-2</v>
      </c>
      <c r="F17" s="166">
        <f>+IFERROR(VLOOKUP($A17,Hoja5!$A$2:$M$2116,7,FALSE),"")</f>
        <v>6.5934065934065936E-2</v>
      </c>
      <c r="G17" s="166">
        <f>+IFERROR(VLOOKUP($A17,Hoja5!$A$2:$M$2116,8,FALSE),"")</f>
        <v>1.968503937007874E-2</v>
      </c>
      <c r="H17" s="166">
        <f>+IFERROR(VLOOKUP($A17,Hoja5!$A$2:$M$2116,9,FALSE),"")</f>
        <v>8.7025316455696198E-3</v>
      </c>
      <c r="I17" s="166">
        <f>+IFERROR(VLOOKUP($A17,Hoja5!$A$2:$M$2116,10,FALSE),"")</f>
        <v>0</v>
      </c>
      <c r="J17" s="166">
        <f>+IFERROR(VLOOKUP($A17,Hoja5!$A$2:$M$2116,11,FALSE),"")</f>
        <v>8.1366965012205042E-4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63302</v>
      </c>
      <c r="C18" s="41" t="str">
        <f>+IFERROR(VLOOKUP($A18,Hoja5!$A$2:$M$2116,4,FALSE),"")</f>
        <v>GENOVA</v>
      </c>
      <c r="D18" s="166">
        <f>+IFERROR(VLOOKUP($A18,Hoja5!$A$2:$M$2116,5,FALSE),"")</f>
        <v>0</v>
      </c>
      <c r="E18" s="166">
        <f>+IFERROR(VLOOKUP($A18,Hoja5!$A$2:$M$2116,6,FALSE),"")</f>
        <v>7.9182630906768844E-2</v>
      </c>
      <c r="F18" s="166">
        <f>+IFERROR(VLOOKUP($A18,Hoja5!$A$2:$M$2116,7,FALSE),"")</f>
        <v>0.10849673202614379</v>
      </c>
      <c r="G18" s="166">
        <f>+IFERROR(VLOOKUP($A18,Hoja5!$A$2:$M$2116,8,FALSE),"")</f>
        <v>5.2419354838709679E-2</v>
      </c>
      <c r="H18" s="166">
        <f>+IFERROR(VLOOKUP($A18,Hoja5!$A$2:$M$2116,9,FALSE),"")</f>
        <v>1.6713091922005572E-2</v>
      </c>
      <c r="I18" s="166">
        <f>+IFERROR(VLOOKUP($A18,Hoja5!$A$2:$M$2116,10,FALSE),"")</f>
        <v>1.741654571843251E-2</v>
      </c>
      <c r="J18" s="166">
        <f>+IFERROR(VLOOKUP($A18,Hoja5!$A$2:$M$2116,11,FALSE),"")</f>
        <v>1.5105740181268883E-2</v>
      </c>
      <c r="K18" s="164">
        <f>+IFERROR(VLOOKUP($A18,Hoja5!$A$2:$M$2116,12,FALSE),"")</f>
        <v>2.2187004754358162E-2</v>
      </c>
      <c r="L18" s="165">
        <f>+IFERROR(VLOOKUP($A18,Hoja5!$A$2:$M$2116,13,FALSE),"")</f>
        <v>7.4626865671641784E-2</v>
      </c>
    </row>
    <row r="19" spans="1:12" x14ac:dyDescent="0.25">
      <c r="A19" s="145">
        <v>8</v>
      </c>
      <c r="B19" s="41">
        <f>+IFERROR(VLOOKUP($A19,Hoja5!$A$2:$M$2116,3,FALSE),"")</f>
        <v>63401</v>
      </c>
      <c r="C19" s="41" t="str">
        <f>+IFERROR(VLOOKUP($A19,Hoja5!$A$2:$M$2116,4,FALSE),"")</f>
        <v>LA TEBAIDA</v>
      </c>
      <c r="D19" s="166">
        <f>+IFERROR(VLOOKUP($A19,Hoja5!$A$2:$M$2116,5,FALSE),"")</f>
        <v>4.2621049579588288E-2</v>
      </c>
      <c r="E19" s="166">
        <f>+IFERROR(VLOOKUP($A19,Hoja5!$A$2:$M$2116,6,FALSE),"")</f>
        <v>3.3855623950755455E-2</v>
      </c>
      <c r="F19" s="166">
        <f>+IFERROR(VLOOKUP($A19,Hoja5!$A$2:$M$2116,7,FALSE),"")</f>
        <v>3.8742888106204278E-2</v>
      </c>
      <c r="G19" s="166">
        <f>+IFERROR(VLOOKUP($A19,Hoja5!$A$2:$M$2116,8,FALSE),"")</f>
        <v>2.6308866087871613E-2</v>
      </c>
      <c r="H19" s="166">
        <f>+IFERROR(VLOOKUP($A19,Hoja5!$A$2:$M$2116,9,FALSE),"")</f>
        <v>7.1758072783188109E-3</v>
      </c>
      <c r="I19" s="166">
        <f>+IFERROR(VLOOKUP($A19,Hoja5!$A$2:$M$2116,10,FALSE),"")</f>
        <v>2.5031289111389235E-4</v>
      </c>
      <c r="J19" s="166">
        <f>+IFERROR(VLOOKUP($A19,Hoja5!$A$2:$M$2116,11,FALSE),"")</f>
        <v>0</v>
      </c>
      <c r="K19" s="164">
        <f>+IFERROR(VLOOKUP($A19,Hoja5!$A$2:$M$2116,12,FALSE),"")</f>
        <v>2.4301336573511544E-4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63470</v>
      </c>
      <c r="C20" s="41" t="str">
        <f>+IFERROR(VLOOKUP($A20,Hoja5!$A$2:$M$2116,4,FALSE),"")</f>
        <v>MONTENEGRO</v>
      </c>
      <c r="D20" s="166">
        <f>+IFERROR(VLOOKUP($A20,Hoja5!$A$2:$M$2116,5,FALSE),"")</f>
        <v>9.4388414791828287E-2</v>
      </c>
      <c r="E20" s="166">
        <f>+IFERROR(VLOOKUP($A20,Hoja5!$A$2:$M$2116,6,FALSE),"")</f>
        <v>5.7172289466907028E-2</v>
      </c>
      <c r="F20" s="166">
        <f>+IFERROR(VLOOKUP($A20,Hoja5!$A$2:$M$2116,7,FALSE),"")</f>
        <v>6.3741935483870971E-2</v>
      </c>
      <c r="G20" s="166">
        <f>+IFERROR(VLOOKUP($A20,Hoja5!$A$2:$M$2116,8,FALSE),"")</f>
        <v>2.807382375877307E-2</v>
      </c>
      <c r="H20" s="166">
        <f>+IFERROR(VLOOKUP($A20,Hoja5!$A$2:$M$2116,9,FALSE),"")</f>
        <v>8.1450341565948506E-3</v>
      </c>
      <c r="I20" s="166">
        <f>+IFERROR(VLOOKUP($A20,Hoja5!$A$2:$M$2116,10,FALSE),"")</f>
        <v>8.0000000000000004E-4</v>
      </c>
      <c r="J20" s="166">
        <f>+IFERROR(VLOOKUP($A20,Hoja5!$A$2:$M$2116,11,FALSE),"")</f>
        <v>0</v>
      </c>
      <c r="K20" s="164">
        <f>+IFERROR(VLOOKUP($A20,Hoja5!$A$2:$M$2116,12,FALSE),"")</f>
        <v>2.2148394241417496E-3</v>
      </c>
      <c r="L20" s="165">
        <f>+IFERROR(VLOOKUP($A20,Hoja5!$A$2:$M$2116,13,FALSE),"")</f>
        <v>3.1152647975077882E-2</v>
      </c>
    </row>
    <row r="21" spans="1:12" x14ac:dyDescent="0.25">
      <c r="A21" s="145">
        <v>10</v>
      </c>
      <c r="B21" s="41">
        <f>+IFERROR(VLOOKUP($A21,Hoja5!$A$2:$M$2116,3,FALSE),"")</f>
        <v>63548</v>
      </c>
      <c r="C21" s="41" t="str">
        <f>+IFERROR(VLOOKUP($A21,Hoja5!$A$2:$M$2116,4,FALSE),"")</f>
        <v>PIJAO</v>
      </c>
      <c r="D21" s="166">
        <f>+IFERROR(VLOOKUP($A21,Hoja5!$A$2:$M$2116,5,FALSE),"")</f>
        <v>0.25976230899830222</v>
      </c>
      <c r="E21" s="166">
        <f>+IFERROR(VLOOKUP($A21,Hoja5!$A$2:$M$2116,6,FALSE),"")</f>
        <v>3.7542662116040959E-2</v>
      </c>
      <c r="F21" s="166">
        <f>+IFERROR(VLOOKUP($A21,Hoja5!$A$2:$M$2116,7,FALSE),"")</f>
        <v>9.1537132987910191E-2</v>
      </c>
      <c r="G21" s="166">
        <f>+IFERROR(VLOOKUP($A21,Hoja5!$A$2:$M$2116,8,FALSE),"")</f>
        <v>1.7667844522968198E-3</v>
      </c>
      <c r="H21" s="166">
        <f>+IFERROR(VLOOKUP($A21,Hoja5!$A$2:$M$2116,9,FALSE),"")</f>
        <v>0</v>
      </c>
      <c r="I21" s="166">
        <f>+IFERROR(VLOOKUP($A21,Hoja5!$A$2:$M$2116,10,FALSE),"")</f>
        <v>1.8621973929236499E-3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7.0833333333333331E-2</v>
      </c>
    </row>
    <row r="22" spans="1:12" x14ac:dyDescent="0.25">
      <c r="A22" s="145">
        <v>11</v>
      </c>
      <c r="B22" s="41">
        <f>+IFERROR(VLOOKUP($A22,Hoja5!$A$2:$M$2116,3,FALSE),"")</f>
        <v>63594</v>
      </c>
      <c r="C22" s="41" t="str">
        <f>+IFERROR(VLOOKUP($A22,Hoja5!$A$2:$M$2116,4,FALSE),"")</f>
        <v>QUIMBAYA</v>
      </c>
      <c r="D22" s="166">
        <f>+IFERROR(VLOOKUP($A22,Hoja5!$A$2:$M$2116,5,FALSE),"")</f>
        <v>0.10813280536095035</v>
      </c>
      <c r="E22" s="166">
        <f>+IFERROR(VLOOKUP($A22,Hoja5!$A$2:$M$2116,6,FALSE),"")</f>
        <v>0.10834597875569044</v>
      </c>
      <c r="F22" s="166">
        <f>+IFERROR(VLOOKUP($A22,Hoja5!$A$2:$M$2116,7,FALSE),"")</f>
        <v>0.15532499237107111</v>
      </c>
      <c r="G22" s="166">
        <f>+IFERROR(VLOOKUP($A22,Hoja5!$A$2:$M$2116,8,FALSE),"")</f>
        <v>7.1450665017012069E-2</v>
      </c>
      <c r="H22" s="166">
        <f>+IFERROR(VLOOKUP($A22,Hoja5!$A$2:$M$2116,9,FALSE),"")</f>
        <v>9.8391674550614955E-2</v>
      </c>
      <c r="I22" s="166">
        <f>+IFERROR(VLOOKUP($A22,Hoja5!$A$2:$M$2116,10,FALSE),"")</f>
        <v>9.3527508090614886E-2</v>
      </c>
      <c r="J22" s="166">
        <f>+IFERROR(VLOOKUP($A22,Hoja5!$A$2:$M$2116,11,FALSE),"")</f>
        <v>7.7896138482023966E-2</v>
      </c>
      <c r="K22" s="164">
        <f>+IFERROR(VLOOKUP($A22,Hoja5!$A$2:$M$2116,12,FALSE),"")</f>
        <v>4.2866941015089165E-2</v>
      </c>
      <c r="L22" s="165">
        <f>+IFERROR(VLOOKUP($A22,Hoja5!$A$2:$M$2116,13,FALSE),"")</f>
        <v>4.7669491525423727E-2</v>
      </c>
    </row>
    <row r="23" spans="1:12" x14ac:dyDescent="0.25">
      <c r="A23" s="145">
        <v>12</v>
      </c>
      <c r="B23" s="41">
        <f>+IFERROR(VLOOKUP($A23,Hoja5!$A$2:$M$2116,3,FALSE),"")</f>
        <v>63690</v>
      </c>
      <c r="C23" s="41" t="str">
        <f>+IFERROR(VLOOKUP($A23,Hoja5!$A$2:$M$2116,4,FALSE),"")</f>
        <v>SALENTO</v>
      </c>
      <c r="D23" s="166">
        <f>+IFERROR(VLOOKUP($A23,Hoja5!$A$2:$M$2116,5,FALSE),"")</f>
        <v>0</v>
      </c>
      <c r="E23" s="166">
        <f>+IFERROR(VLOOKUP($A23,Hoja5!$A$2:$M$2116,6,FALSE),"")</f>
        <v>0</v>
      </c>
      <c r="F23" s="166">
        <f>+IFERROR(VLOOKUP($A23,Hoja5!$A$2:$M$2116,7,FALSE),"")</f>
        <v>5.9190031152647975E-2</v>
      </c>
      <c r="G23" s="166">
        <f>+IFERROR(VLOOKUP($A23,Hoja5!$A$2:$M$2116,8,FALSE),"")</f>
        <v>0</v>
      </c>
      <c r="H23" s="166">
        <f>+IFERROR(VLOOKUP($A23,Hoja5!$A$2:$M$2116,9,FALSE),"")</f>
        <v>0</v>
      </c>
      <c r="I23" s="166">
        <f>+IFERROR(VLOOKUP($A23,Hoja5!$A$2:$M$2116,10,FALSE),"")</f>
        <v>0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6.1619718309859156E-2</v>
      </c>
    </row>
    <row r="24" spans="1:12" x14ac:dyDescent="0.25">
      <c r="A24" s="145">
        <v>13</v>
      </c>
      <c r="B24" s="41" t="str">
        <f>+IFERROR(VLOOKUP($A24,Hoja5!$A$2:$M$2116,3,FALSE),"")</f>
        <v/>
      </c>
      <c r="C24" s="41" t="str">
        <f>+IFERROR(VLOOKUP($A24,Hoja5!$A$2:$M$2116,4,FALSE),"")</f>
        <v/>
      </c>
      <c r="D24" s="166" t="str">
        <f>+IFERROR(VLOOKUP($A24,Hoja5!$A$2:$M$2116,5,FALSE),"")</f>
        <v/>
      </c>
      <c r="E24" s="166" t="str">
        <f>+IFERROR(VLOOKUP($A24,Hoja5!$A$2:$M$2116,6,FALSE),"")</f>
        <v/>
      </c>
      <c r="F24" s="166" t="str">
        <f>+IFERROR(VLOOKUP($A24,Hoja5!$A$2:$M$2116,7,FALSE),"")</f>
        <v/>
      </c>
      <c r="G24" s="166" t="str">
        <f>+IFERROR(VLOOKUP($A24,Hoja5!$A$2:$M$2116,8,FALSE),"")</f>
        <v/>
      </c>
      <c r="H24" s="166" t="str">
        <f>+IFERROR(VLOOKUP($A24,Hoja5!$A$2:$M$2116,9,FALSE),"")</f>
        <v/>
      </c>
      <c r="I24" s="166" t="str">
        <f>+IFERROR(VLOOKUP($A24,Hoja5!$A$2:$M$2116,10,FALSE),"")</f>
        <v/>
      </c>
      <c r="J24" s="166" t="str">
        <f>+IFERROR(VLOOKUP($A24,Hoja5!$A$2:$M$2116,11,FALSE),"")</f>
        <v/>
      </c>
      <c r="K24" s="164" t="str">
        <f>+IFERROR(VLOOKUP($A24,Hoja5!$A$2:$M$2116,12,FALSE),"")</f>
        <v/>
      </c>
      <c r="L24" s="165" t="str">
        <f>+IFERROR(VLOOKUP($A24,Hoja5!$A$2:$M$2116,13,FALSE),"")</f>
        <v/>
      </c>
    </row>
    <row r="25" spans="1:12" x14ac:dyDescent="0.25">
      <c r="A25" s="145">
        <v>14</v>
      </c>
      <c r="B25" s="41" t="str">
        <f>+IFERROR(VLOOKUP($A25,Hoja5!$A$2:$M$2116,3,FALSE),"")</f>
        <v/>
      </c>
      <c r="C25" s="41" t="str">
        <f>+IFERROR(VLOOKUP($A25,Hoja5!$A$2:$M$2116,4,FALSE),"")</f>
        <v/>
      </c>
      <c r="D25" s="166" t="str">
        <f>+IFERROR(VLOOKUP($A25,Hoja5!$A$2:$M$2116,5,FALSE),"")</f>
        <v/>
      </c>
      <c r="E25" s="166" t="str">
        <f>+IFERROR(VLOOKUP($A25,Hoja5!$A$2:$M$2116,6,FALSE),"")</f>
        <v/>
      </c>
      <c r="F25" s="166" t="str">
        <f>+IFERROR(VLOOKUP($A25,Hoja5!$A$2:$M$2116,7,FALSE),"")</f>
        <v/>
      </c>
      <c r="G25" s="166" t="str">
        <f>+IFERROR(VLOOKUP($A25,Hoja5!$A$2:$M$2116,8,FALSE),"")</f>
        <v/>
      </c>
      <c r="H25" s="166" t="str">
        <f>+IFERROR(VLOOKUP($A25,Hoja5!$A$2:$M$2116,9,FALSE),"")</f>
        <v/>
      </c>
      <c r="I25" s="166" t="str">
        <f>+IFERROR(VLOOKUP($A25,Hoja5!$A$2:$M$2116,10,FALSE),"")</f>
        <v/>
      </c>
      <c r="J25" s="166" t="str">
        <f>+IFERROR(VLOOKUP($A25,Hoja5!$A$2:$M$2116,11,FALSE),"")</f>
        <v/>
      </c>
      <c r="K25" s="164" t="str">
        <f>+IFERROR(VLOOKUP($A25,Hoja5!$A$2:$M$2116,12,FALSE),"")</f>
        <v/>
      </c>
      <c r="L25" s="165" t="str">
        <f>+IFERROR(VLOOKUP($A25,Hoja5!$A$2:$M$2116,13,FALSE),"")</f>
        <v/>
      </c>
    </row>
    <row r="26" spans="1:12" x14ac:dyDescent="0.25">
      <c r="A26" s="145">
        <v>15</v>
      </c>
      <c r="B26" s="41" t="str">
        <f>+IFERROR(VLOOKUP($A26,Hoja5!$A$2:$M$2116,3,FALSE),"")</f>
        <v/>
      </c>
      <c r="C26" s="41" t="str">
        <f>+IFERROR(VLOOKUP($A26,Hoja5!$A$2:$M$2116,4,FALSE),"")</f>
        <v/>
      </c>
      <c r="D26" s="166" t="str">
        <f>+IFERROR(VLOOKUP($A26,Hoja5!$A$2:$M$2116,5,FALSE),"")</f>
        <v/>
      </c>
      <c r="E26" s="166" t="str">
        <f>+IFERROR(VLOOKUP($A26,Hoja5!$A$2:$M$2116,6,FALSE),"")</f>
        <v/>
      </c>
      <c r="F26" s="166" t="str">
        <f>+IFERROR(VLOOKUP($A26,Hoja5!$A$2:$M$2116,7,FALSE),"")</f>
        <v/>
      </c>
      <c r="G26" s="166" t="str">
        <f>+IFERROR(VLOOKUP($A26,Hoja5!$A$2:$M$2116,8,FALSE),"")</f>
        <v/>
      </c>
      <c r="H26" s="166" t="str">
        <f>+IFERROR(VLOOKUP($A26,Hoja5!$A$2:$M$2116,9,FALSE),"")</f>
        <v/>
      </c>
      <c r="I26" s="166" t="str">
        <f>+IFERROR(VLOOKUP($A26,Hoja5!$A$2:$M$2116,10,FALSE),"")</f>
        <v/>
      </c>
      <c r="J26" s="166" t="str">
        <f>+IFERROR(VLOOKUP($A26,Hoja5!$A$2:$M$2116,11,FALSE),"")</f>
        <v/>
      </c>
      <c r="K26" s="164" t="str">
        <f>+IFERROR(VLOOKUP($A26,Hoja5!$A$2:$M$2116,12,FALSE),"")</f>
        <v/>
      </c>
      <c r="L26" s="165" t="str">
        <f>+IFERROR(VLOOKUP($A26,Hoja5!$A$2:$M$2116,13,FALSE),"")</f>
        <v/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QUINDIO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63001</v>
      </c>
      <c r="C12" s="39" t="str">
        <f>+UPPER(IFERROR(VLOOKUP($A12,Hoja6!$A$3:$P$1124,4,FALSE),""))</f>
        <v>ARMENIA</v>
      </c>
      <c r="D12" s="40">
        <f>+IFERROR(VLOOKUP($A12,Hoja6!$A$3:$P$1124,8,FALSE),"")</f>
        <v>3087</v>
      </c>
      <c r="E12" s="40">
        <f>+IFERROR(VLOOKUP($A12,Hoja6!$A$3:$P$1124,9,FALSE),"")</f>
        <v>1406</v>
      </c>
      <c r="F12" s="163">
        <f>+IFERROR(VLOOKUP($A12,Hoja6!$A$3:$P$1124,10,FALSE),"")</f>
        <v>0.45545837382572074</v>
      </c>
      <c r="G12" s="40">
        <f>+IFERROR(VLOOKUP($A12,Hoja6!$A$3:$P$1124,11,FALSE),"")</f>
        <v>3582</v>
      </c>
      <c r="H12" s="40">
        <f>+IFERROR(VLOOKUP($A12,Hoja6!$A$3:$P$1124,12,FALSE),"")</f>
        <v>1851</v>
      </c>
      <c r="I12" s="163">
        <f>+IFERROR(VLOOKUP($A12,Hoja6!$A$3:$P$1124,13,FALSE),"")</f>
        <v>0.51675041876046901</v>
      </c>
      <c r="J12" s="40">
        <f>+IFERROR(VLOOKUP($A12,Hoja6!$A$3:$P$1124,14,FALSE),"")</f>
        <v>3455</v>
      </c>
      <c r="K12" s="149">
        <f>+IFERROR(VLOOKUP($A12,Hoja6!$A$3:$P$1124,15,FALSE),"")</f>
        <v>1729</v>
      </c>
      <c r="L12" s="165">
        <f>+IFERROR(VLOOKUP($A12,Hoja6!$A$3:$P$1124,16,FALSE),"")</f>
        <v>0.50043415340086828</v>
      </c>
    </row>
    <row r="13" spans="1:12" x14ac:dyDescent="0.25">
      <c r="A13" s="145">
        <v>2</v>
      </c>
      <c r="B13" s="39">
        <f>+IFERROR(VLOOKUP($A13,Hoja6!$A$3:$P$1124,3,FALSE),"")</f>
        <v>63111</v>
      </c>
      <c r="C13" s="39" t="str">
        <f>+UPPER(IFERROR(VLOOKUP($A13,Hoja6!$A$3:$P$1124,4,FALSE),""))</f>
        <v>BUENAVISTA</v>
      </c>
      <c r="D13" s="40">
        <f>+IFERROR(VLOOKUP($A13,Hoja6!$A$3:$P$1124,8,FALSE),"")</f>
        <v>30</v>
      </c>
      <c r="E13" s="40">
        <f>+IFERROR(VLOOKUP($A13,Hoja6!$A$3:$P$1124,9,FALSE),"")</f>
        <v>5</v>
      </c>
      <c r="F13" s="163">
        <f>+IFERROR(VLOOKUP($A13,Hoja6!$A$3:$P$1124,10,FALSE),"")</f>
        <v>0.16666666666666666</v>
      </c>
      <c r="G13" s="40">
        <f>+IFERROR(VLOOKUP($A13,Hoja6!$A$3:$P$1124,11,FALSE),"")</f>
        <v>25</v>
      </c>
      <c r="H13" s="40">
        <f>+IFERROR(VLOOKUP($A13,Hoja6!$A$3:$P$1124,12,FALSE),"")</f>
        <v>11</v>
      </c>
      <c r="I13" s="163">
        <f>+IFERROR(VLOOKUP($A13,Hoja6!$A$3:$P$1124,13,FALSE),"")</f>
        <v>0.44</v>
      </c>
      <c r="J13" s="40">
        <f>+IFERROR(VLOOKUP($A13,Hoja6!$A$3:$P$1124,14,FALSE),"")</f>
        <v>34</v>
      </c>
      <c r="K13" s="149">
        <f>+IFERROR(VLOOKUP($A13,Hoja6!$A$3:$P$1124,15,FALSE),"")</f>
        <v>15</v>
      </c>
      <c r="L13" s="165">
        <f>+IFERROR(VLOOKUP($A13,Hoja6!$A$3:$P$1124,16,FALSE),"")</f>
        <v>0.44117647058823528</v>
      </c>
    </row>
    <row r="14" spans="1:12" x14ac:dyDescent="0.25">
      <c r="A14" s="145">
        <v>3</v>
      </c>
      <c r="B14" s="39">
        <f>+IFERROR(VLOOKUP($A14,Hoja6!$A$3:$P$1124,3,FALSE),"")</f>
        <v>63130</v>
      </c>
      <c r="C14" s="39" t="str">
        <f>+UPPER(IFERROR(VLOOKUP($A14,Hoja6!$A$3:$P$1124,4,FALSE),""))</f>
        <v>CALARCA</v>
      </c>
      <c r="D14" s="40">
        <f>+IFERROR(VLOOKUP($A14,Hoja6!$A$3:$P$1124,8,FALSE),"")</f>
        <v>783</v>
      </c>
      <c r="E14" s="40">
        <f>+IFERROR(VLOOKUP($A14,Hoja6!$A$3:$P$1124,9,FALSE),"")</f>
        <v>377</v>
      </c>
      <c r="F14" s="163">
        <f>+IFERROR(VLOOKUP($A14,Hoja6!$A$3:$P$1124,10,FALSE),"")</f>
        <v>0.48148148148148145</v>
      </c>
      <c r="G14" s="40">
        <f>+IFERROR(VLOOKUP($A14,Hoja6!$A$3:$P$1124,11,FALSE),"")</f>
        <v>760</v>
      </c>
      <c r="H14" s="40">
        <f>+IFERROR(VLOOKUP($A14,Hoja6!$A$3:$P$1124,12,FALSE),"")</f>
        <v>394</v>
      </c>
      <c r="I14" s="163">
        <f>+IFERROR(VLOOKUP($A14,Hoja6!$A$3:$P$1124,13,FALSE),"")</f>
        <v>0.51842105263157889</v>
      </c>
      <c r="J14" s="40">
        <f>+IFERROR(VLOOKUP($A14,Hoja6!$A$3:$P$1124,14,FALSE),"")</f>
        <v>777</v>
      </c>
      <c r="K14" s="149">
        <f>+IFERROR(VLOOKUP($A14,Hoja6!$A$3:$P$1124,15,FALSE),"")</f>
        <v>385</v>
      </c>
      <c r="L14" s="165">
        <f>+IFERROR(VLOOKUP($A14,Hoja6!$A$3:$P$1124,16,FALSE),"")</f>
        <v>0.49549549549549549</v>
      </c>
    </row>
    <row r="15" spans="1:12" x14ac:dyDescent="0.25">
      <c r="A15" s="145">
        <v>4</v>
      </c>
      <c r="B15" s="39">
        <f>+IFERROR(VLOOKUP($A15,Hoja6!$A$3:$P$1124,3,FALSE),"")</f>
        <v>63190</v>
      </c>
      <c r="C15" s="39" t="str">
        <f>+UPPER(IFERROR(VLOOKUP($A15,Hoja6!$A$3:$P$1124,4,FALSE),""))</f>
        <v>CIRCASIA</v>
      </c>
      <c r="D15" s="40">
        <f>+IFERROR(VLOOKUP($A15,Hoja6!$A$3:$P$1124,8,FALSE),"")</f>
        <v>287</v>
      </c>
      <c r="E15" s="40">
        <f>+IFERROR(VLOOKUP($A15,Hoja6!$A$3:$P$1124,9,FALSE),"")</f>
        <v>137</v>
      </c>
      <c r="F15" s="163">
        <f>+IFERROR(VLOOKUP($A15,Hoja6!$A$3:$P$1124,10,FALSE),"")</f>
        <v>0.47735191637630664</v>
      </c>
      <c r="G15" s="40">
        <f>+IFERROR(VLOOKUP($A15,Hoja6!$A$3:$P$1124,11,FALSE),"")</f>
        <v>245</v>
      </c>
      <c r="H15" s="40">
        <f>+IFERROR(VLOOKUP($A15,Hoja6!$A$3:$P$1124,12,FALSE),"")</f>
        <v>107</v>
      </c>
      <c r="I15" s="163">
        <f>+IFERROR(VLOOKUP($A15,Hoja6!$A$3:$P$1124,13,FALSE),"")</f>
        <v>0.43673469387755104</v>
      </c>
      <c r="J15" s="40">
        <f>+IFERROR(VLOOKUP($A15,Hoja6!$A$3:$P$1124,14,FALSE),"")</f>
        <v>263</v>
      </c>
      <c r="K15" s="149">
        <f>+IFERROR(VLOOKUP($A15,Hoja6!$A$3:$P$1124,15,FALSE),"")</f>
        <v>118</v>
      </c>
      <c r="L15" s="165">
        <f>+IFERROR(VLOOKUP($A15,Hoja6!$A$3:$P$1124,16,FALSE),"")</f>
        <v>0.44866920152091255</v>
      </c>
    </row>
    <row r="16" spans="1:12" x14ac:dyDescent="0.25">
      <c r="A16" s="145">
        <v>5</v>
      </c>
      <c r="B16" s="39">
        <f>+IFERROR(VLOOKUP($A16,Hoja6!$A$3:$P$1124,3,FALSE),"")</f>
        <v>63212</v>
      </c>
      <c r="C16" s="39" t="str">
        <f>+UPPER(IFERROR(VLOOKUP($A16,Hoja6!$A$3:$P$1124,4,FALSE),""))</f>
        <v>CÓRDOBA</v>
      </c>
      <c r="D16" s="40">
        <f>+IFERROR(VLOOKUP($A16,Hoja6!$A$3:$P$1124,8,FALSE),"")</f>
        <v>45</v>
      </c>
      <c r="E16" s="40">
        <f>+IFERROR(VLOOKUP($A16,Hoja6!$A$3:$P$1124,9,FALSE),"")</f>
        <v>8</v>
      </c>
      <c r="F16" s="163">
        <f>+IFERROR(VLOOKUP($A16,Hoja6!$A$3:$P$1124,10,FALSE),"")</f>
        <v>0.17777777777777778</v>
      </c>
      <c r="G16" s="40">
        <f>+IFERROR(VLOOKUP($A16,Hoja6!$A$3:$P$1124,11,FALSE),"")</f>
        <v>40</v>
      </c>
      <c r="H16" s="40">
        <f>+IFERROR(VLOOKUP($A16,Hoja6!$A$3:$P$1124,12,FALSE),"")</f>
        <v>19</v>
      </c>
      <c r="I16" s="163">
        <f>+IFERROR(VLOOKUP($A16,Hoja6!$A$3:$P$1124,13,FALSE),"")</f>
        <v>0.47499999999999998</v>
      </c>
      <c r="J16" s="40">
        <f>+IFERROR(VLOOKUP($A16,Hoja6!$A$3:$P$1124,14,FALSE),"")</f>
        <v>39</v>
      </c>
      <c r="K16" s="149">
        <f>+IFERROR(VLOOKUP($A16,Hoja6!$A$3:$P$1124,15,FALSE),"")</f>
        <v>14</v>
      </c>
      <c r="L16" s="165">
        <f>+IFERROR(VLOOKUP($A16,Hoja6!$A$3:$P$1124,16,FALSE),"")</f>
        <v>0.35897435897435898</v>
      </c>
    </row>
    <row r="17" spans="1:12" x14ac:dyDescent="0.25">
      <c r="A17" s="145">
        <v>6</v>
      </c>
      <c r="B17" s="39">
        <f>+IFERROR(VLOOKUP($A17,Hoja6!$A$3:$P$1124,3,FALSE),"")</f>
        <v>63272</v>
      </c>
      <c r="C17" s="39" t="str">
        <f>+UPPER(IFERROR(VLOOKUP($A17,Hoja6!$A$3:$P$1124,4,FALSE),""))</f>
        <v>FILANDIA</v>
      </c>
      <c r="D17" s="40">
        <f>+IFERROR(VLOOKUP($A17,Hoja6!$A$3:$P$1124,8,FALSE),"")</f>
        <v>137</v>
      </c>
      <c r="E17" s="40">
        <f>+IFERROR(VLOOKUP($A17,Hoja6!$A$3:$P$1124,9,FALSE),"")</f>
        <v>56</v>
      </c>
      <c r="F17" s="163">
        <f>+IFERROR(VLOOKUP($A17,Hoja6!$A$3:$P$1124,10,FALSE),"")</f>
        <v>0.40875912408759124</v>
      </c>
      <c r="G17" s="40">
        <f>+IFERROR(VLOOKUP($A17,Hoja6!$A$3:$P$1124,11,FALSE),"")</f>
        <v>139</v>
      </c>
      <c r="H17" s="40">
        <f>+IFERROR(VLOOKUP($A17,Hoja6!$A$3:$P$1124,12,FALSE),"")</f>
        <v>55</v>
      </c>
      <c r="I17" s="163">
        <f>+IFERROR(VLOOKUP($A17,Hoja6!$A$3:$P$1124,13,FALSE),"")</f>
        <v>0.39568345323741005</v>
      </c>
      <c r="J17" s="40">
        <f>+IFERROR(VLOOKUP($A17,Hoja6!$A$3:$P$1124,14,FALSE),"")</f>
        <v>132</v>
      </c>
      <c r="K17" s="149">
        <f>+IFERROR(VLOOKUP($A17,Hoja6!$A$3:$P$1124,15,FALSE),"")</f>
        <v>48</v>
      </c>
      <c r="L17" s="165">
        <f>+IFERROR(VLOOKUP($A17,Hoja6!$A$3:$P$1124,16,FALSE),"")</f>
        <v>0.36363636363636365</v>
      </c>
    </row>
    <row r="18" spans="1:12" x14ac:dyDescent="0.25">
      <c r="A18" s="145">
        <v>7</v>
      </c>
      <c r="B18" s="39">
        <f>+IFERROR(VLOOKUP($A18,Hoja6!$A$3:$P$1124,3,FALSE),"")</f>
        <v>63302</v>
      </c>
      <c r="C18" s="39" t="str">
        <f>+UPPER(IFERROR(VLOOKUP($A18,Hoja6!$A$3:$P$1124,4,FALSE),""))</f>
        <v>GÉNOVA</v>
      </c>
      <c r="D18" s="40">
        <f>+IFERROR(VLOOKUP($A18,Hoja6!$A$3:$P$1124,8,FALSE),"")</f>
        <v>81</v>
      </c>
      <c r="E18" s="40">
        <f>+IFERROR(VLOOKUP($A18,Hoja6!$A$3:$P$1124,9,FALSE),"")</f>
        <v>37</v>
      </c>
      <c r="F18" s="163">
        <f>+IFERROR(VLOOKUP($A18,Hoja6!$A$3:$P$1124,10,FALSE),"")</f>
        <v>0.4567901234567901</v>
      </c>
      <c r="G18" s="40">
        <f>+IFERROR(VLOOKUP($A18,Hoja6!$A$3:$P$1124,11,FALSE),"")</f>
        <v>65</v>
      </c>
      <c r="H18" s="40">
        <f>+IFERROR(VLOOKUP($A18,Hoja6!$A$3:$P$1124,12,FALSE),"")</f>
        <v>22</v>
      </c>
      <c r="I18" s="163">
        <f>+IFERROR(VLOOKUP($A18,Hoja6!$A$3:$P$1124,13,FALSE),"")</f>
        <v>0.33846153846153848</v>
      </c>
      <c r="J18" s="40">
        <f>+IFERROR(VLOOKUP($A18,Hoja6!$A$3:$P$1124,14,FALSE),"")</f>
        <v>85</v>
      </c>
      <c r="K18" s="149">
        <f>+IFERROR(VLOOKUP($A18,Hoja6!$A$3:$P$1124,15,FALSE),"")</f>
        <v>29</v>
      </c>
      <c r="L18" s="165">
        <f>+IFERROR(VLOOKUP($A18,Hoja6!$A$3:$P$1124,16,FALSE),"")</f>
        <v>0.3411764705882353</v>
      </c>
    </row>
    <row r="19" spans="1:12" x14ac:dyDescent="0.25">
      <c r="A19" s="145">
        <v>8</v>
      </c>
      <c r="B19" s="39">
        <f>+IFERROR(VLOOKUP($A19,Hoja6!$A$3:$P$1124,3,FALSE),"")</f>
        <v>63401</v>
      </c>
      <c r="C19" s="39" t="str">
        <f>+UPPER(IFERROR(VLOOKUP($A19,Hoja6!$A$3:$P$1124,4,FALSE),""))</f>
        <v>LA TEBAIDA</v>
      </c>
      <c r="D19" s="40">
        <f>+IFERROR(VLOOKUP($A19,Hoja6!$A$3:$P$1124,8,FALSE),"")</f>
        <v>354</v>
      </c>
      <c r="E19" s="40">
        <f>+IFERROR(VLOOKUP($A19,Hoja6!$A$3:$P$1124,9,FALSE),"")</f>
        <v>139</v>
      </c>
      <c r="F19" s="163">
        <f>+IFERROR(VLOOKUP($A19,Hoja6!$A$3:$P$1124,10,FALSE),"")</f>
        <v>0.39265536723163841</v>
      </c>
      <c r="G19" s="40">
        <f>+IFERROR(VLOOKUP($A19,Hoja6!$A$3:$P$1124,11,FALSE),"")</f>
        <v>380</v>
      </c>
      <c r="H19" s="40">
        <f>+IFERROR(VLOOKUP($A19,Hoja6!$A$3:$P$1124,12,FALSE),"")</f>
        <v>172</v>
      </c>
      <c r="I19" s="163">
        <f>+IFERROR(VLOOKUP($A19,Hoja6!$A$3:$P$1124,13,FALSE),"")</f>
        <v>0.45263157894736844</v>
      </c>
      <c r="J19" s="40">
        <f>+IFERROR(VLOOKUP($A19,Hoja6!$A$3:$P$1124,14,FALSE),"")</f>
        <v>384</v>
      </c>
      <c r="K19" s="149">
        <f>+IFERROR(VLOOKUP($A19,Hoja6!$A$3:$P$1124,15,FALSE),"")</f>
        <v>172</v>
      </c>
      <c r="L19" s="165">
        <f>+IFERROR(VLOOKUP($A19,Hoja6!$A$3:$P$1124,16,FALSE),"")</f>
        <v>0.44791666666666669</v>
      </c>
    </row>
    <row r="20" spans="1:12" x14ac:dyDescent="0.25">
      <c r="A20" s="145">
        <v>9</v>
      </c>
      <c r="B20" s="39">
        <f>+IFERROR(VLOOKUP($A20,Hoja6!$A$3:$P$1124,3,FALSE),"")</f>
        <v>63470</v>
      </c>
      <c r="C20" s="39" t="str">
        <f>+UPPER(IFERROR(VLOOKUP($A20,Hoja6!$A$3:$P$1124,4,FALSE),""))</f>
        <v>MONTENEGRO</v>
      </c>
      <c r="D20" s="40">
        <f>+IFERROR(VLOOKUP($A20,Hoja6!$A$3:$P$1124,8,FALSE),"")</f>
        <v>331</v>
      </c>
      <c r="E20" s="40">
        <f>+IFERROR(VLOOKUP($A20,Hoja6!$A$3:$P$1124,9,FALSE),"")</f>
        <v>98</v>
      </c>
      <c r="F20" s="163">
        <f>+IFERROR(VLOOKUP($A20,Hoja6!$A$3:$P$1124,10,FALSE),"")</f>
        <v>0.29607250755287007</v>
      </c>
      <c r="G20" s="40">
        <f>+IFERROR(VLOOKUP($A20,Hoja6!$A$3:$P$1124,11,FALSE),"")</f>
        <v>359</v>
      </c>
      <c r="H20" s="40">
        <f>+IFERROR(VLOOKUP($A20,Hoja6!$A$3:$P$1124,12,FALSE),"")</f>
        <v>124</v>
      </c>
      <c r="I20" s="163">
        <f>+IFERROR(VLOOKUP($A20,Hoja6!$A$3:$P$1124,13,FALSE),"")</f>
        <v>0.34540389972144847</v>
      </c>
      <c r="J20" s="40">
        <f>+IFERROR(VLOOKUP($A20,Hoja6!$A$3:$P$1124,14,FALSE),"")</f>
        <v>337</v>
      </c>
      <c r="K20" s="149">
        <f>+IFERROR(VLOOKUP($A20,Hoja6!$A$3:$P$1124,15,FALSE),"")</f>
        <v>108</v>
      </c>
      <c r="L20" s="165">
        <f>+IFERROR(VLOOKUP($A20,Hoja6!$A$3:$P$1124,16,FALSE),"")</f>
        <v>0.32047477744807124</v>
      </c>
    </row>
    <row r="21" spans="1:12" x14ac:dyDescent="0.25">
      <c r="A21" s="145">
        <v>10</v>
      </c>
      <c r="B21" s="39">
        <f>+IFERROR(VLOOKUP($A21,Hoja6!$A$3:$P$1124,3,FALSE),"")</f>
        <v>63548</v>
      </c>
      <c r="C21" s="39" t="str">
        <f>+UPPER(IFERROR(VLOOKUP($A21,Hoja6!$A$3:$P$1124,4,FALSE),""))</f>
        <v>PIJAO</v>
      </c>
      <c r="D21" s="40">
        <f>+IFERROR(VLOOKUP($A21,Hoja6!$A$3:$P$1124,8,FALSE),"")</f>
        <v>86</v>
      </c>
      <c r="E21" s="40">
        <f>+IFERROR(VLOOKUP($A21,Hoja6!$A$3:$P$1124,9,FALSE),"")</f>
        <v>38</v>
      </c>
      <c r="F21" s="163">
        <f>+IFERROR(VLOOKUP($A21,Hoja6!$A$3:$P$1124,10,FALSE),"")</f>
        <v>0.44186046511627908</v>
      </c>
      <c r="G21" s="40">
        <f>+IFERROR(VLOOKUP($A21,Hoja6!$A$3:$P$1124,11,FALSE),"")</f>
        <v>79</v>
      </c>
      <c r="H21" s="40">
        <f>+IFERROR(VLOOKUP($A21,Hoja6!$A$3:$P$1124,12,FALSE),"")</f>
        <v>33</v>
      </c>
      <c r="I21" s="163">
        <f>+IFERROR(VLOOKUP($A21,Hoja6!$A$3:$P$1124,13,FALSE),"")</f>
        <v>0.41772151898734178</v>
      </c>
      <c r="J21" s="40">
        <f>+IFERROR(VLOOKUP($A21,Hoja6!$A$3:$P$1124,14,FALSE),"")</f>
        <v>93</v>
      </c>
      <c r="K21" s="149">
        <f>+IFERROR(VLOOKUP($A21,Hoja6!$A$3:$P$1124,15,FALSE),"")</f>
        <v>31</v>
      </c>
      <c r="L21" s="165">
        <f>+IFERROR(VLOOKUP($A21,Hoja6!$A$3:$P$1124,16,FALSE),"")</f>
        <v>0.33333333333333331</v>
      </c>
    </row>
    <row r="22" spans="1:12" x14ac:dyDescent="0.25">
      <c r="A22" s="145">
        <v>11</v>
      </c>
      <c r="B22" s="39">
        <f>+IFERROR(VLOOKUP($A22,Hoja6!$A$3:$P$1124,3,FALSE),"")</f>
        <v>63594</v>
      </c>
      <c r="C22" s="39" t="str">
        <f>+UPPER(IFERROR(VLOOKUP($A22,Hoja6!$A$3:$P$1124,4,FALSE),""))</f>
        <v>QUIMBAYA</v>
      </c>
      <c r="D22" s="40">
        <f>+IFERROR(VLOOKUP($A22,Hoja6!$A$3:$P$1124,8,FALSE),"")</f>
        <v>360</v>
      </c>
      <c r="E22" s="40">
        <f>+IFERROR(VLOOKUP($A22,Hoja6!$A$3:$P$1124,9,FALSE),"")</f>
        <v>148</v>
      </c>
      <c r="F22" s="163">
        <f>+IFERROR(VLOOKUP($A22,Hoja6!$A$3:$P$1124,10,FALSE),"")</f>
        <v>0.41111111111111109</v>
      </c>
      <c r="G22" s="40">
        <f>+IFERROR(VLOOKUP($A22,Hoja6!$A$3:$P$1124,11,FALSE),"")</f>
        <v>340</v>
      </c>
      <c r="H22" s="40">
        <f>+IFERROR(VLOOKUP($A22,Hoja6!$A$3:$P$1124,12,FALSE),"")</f>
        <v>144</v>
      </c>
      <c r="I22" s="163">
        <f>+IFERROR(VLOOKUP($A22,Hoja6!$A$3:$P$1124,13,FALSE),"")</f>
        <v>0.42352941176470588</v>
      </c>
      <c r="J22" s="40">
        <f>+IFERROR(VLOOKUP($A22,Hoja6!$A$3:$P$1124,14,FALSE),"")</f>
        <v>303</v>
      </c>
      <c r="K22" s="149">
        <f>+IFERROR(VLOOKUP($A22,Hoja6!$A$3:$P$1124,15,FALSE),"")</f>
        <v>143</v>
      </c>
      <c r="L22" s="165">
        <f>+IFERROR(VLOOKUP($A22,Hoja6!$A$3:$P$1124,16,FALSE),"")</f>
        <v>0.47194719471947194</v>
      </c>
    </row>
    <row r="23" spans="1:12" x14ac:dyDescent="0.25">
      <c r="A23" s="145">
        <v>12</v>
      </c>
      <c r="B23" s="39">
        <f>+IFERROR(VLOOKUP($A23,Hoja6!$A$3:$P$1124,3,FALSE),"")</f>
        <v>63690</v>
      </c>
      <c r="C23" s="39" t="str">
        <f>+UPPER(IFERROR(VLOOKUP($A23,Hoja6!$A$3:$P$1124,4,FALSE),""))</f>
        <v>SALENTO</v>
      </c>
      <c r="D23" s="40">
        <f>+IFERROR(VLOOKUP($A23,Hoja6!$A$3:$P$1124,8,FALSE),"")</f>
        <v>90</v>
      </c>
      <c r="E23" s="40">
        <f>+IFERROR(VLOOKUP($A23,Hoja6!$A$3:$P$1124,9,FALSE),"")</f>
        <v>44</v>
      </c>
      <c r="F23" s="163">
        <f>+IFERROR(VLOOKUP($A23,Hoja6!$A$3:$P$1124,10,FALSE),"")</f>
        <v>0.48888888888888887</v>
      </c>
      <c r="G23" s="40">
        <f>+IFERROR(VLOOKUP($A23,Hoja6!$A$3:$P$1124,11,FALSE),"")</f>
        <v>91</v>
      </c>
      <c r="H23" s="40">
        <f>+IFERROR(VLOOKUP($A23,Hoja6!$A$3:$P$1124,12,FALSE),"")</f>
        <v>56</v>
      </c>
      <c r="I23" s="163">
        <f>+IFERROR(VLOOKUP($A23,Hoja6!$A$3:$P$1124,13,FALSE),"")</f>
        <v>0.61538461538461542</v>
      </c>
      <c r="J23" s="40">
        <f>+IFERROR(VLOOKUP($A23,Hoja6!$A$3:$P$1124,14,FALSE),"")</f>
        <v>121</v>
      </c>
      <c r="K23" s="149">
        <f>+IFERROR(VLOOKUP($A23,Hoja6!$A$3:$P$1124,15,FALSE),"")</f>
        <v>54</v>
      </c>
      <c r="L23" s="165">
        <f>+IFERROR(VLOOKUP($A23,Hoja6!$A$3:$P$1124,16,FALSE),"")</f>
        <v>0.4462809917355372</v>
      </c>
    </row>
    <row r="24" spans="1:12" x14ac:dyDescent="0.25">
      <c r="A24" s="145">
        <v>13</v>
      </c>
      <c r="B24" s="39" t="str">
        <f>+IFERROR(VLOOKUP($A24,Hoja6!$A$3:$P$1124,3,FALSE),"")</f>
        <v/>
      </c>
      <c r="C24" s="39" t="str">
        <f>+UPPER(IFERROR(VLOOKUP($A24,Hoja6!$A$3:$P$1124,4,FALSE),""))</f>
        <v/>
      </c>
      <c r="D24" s="40" t="str">
        <f>+IFERROR(VLOOKUP($A24,Hoja6!$A$3:$P$1124,8,FALSE),"")</f>
        <v/>
      </c>
      <c r="E24" s="40" t="str">
        <f>+IFERROR(VLOOKUP($A24,Hoja6!$A$3:$P$1124,9,FALSE),"")</f>
        <v/>
      </c>
      <c r="F24" s="163" t="str">
        <f>+IFERROR(VLOOKUP($A24,Hoja6!$A$3:$P$1124,10,FALSE),"")</f>
        <v/>
      </c>
      <c r="G24" s="40" t="str">
        <f>+IFERROR(VLOOKUP($A24,Hoja6!$A$3:$P$1124,11,FALSE),"")</f>
        <v/>
      </c>
      <c r="H24" s="40" t="str">
        <f>+IFERROR(VLOOKUP($A24,Hoja6!$A$3:$P$1124,12,FALSE),"")</f>
        <v/>
      </c>
      <c r="I24" s="163" t="str">
        <f>+IFERROR(VLOOKUP($A24,Hoja6!$A$3:$P$1124,13,FALSE),"")</f>
        <v/>
      </c>
      <c r="J24" s="40" t="str">
        <f>+IFERROR(VLOOKUP($A24,Hoja6!$A$3:$P$1124,14,FALSE),"")</f>
        <v/>
      </c>
      <c r="K24" s="149" t="str">
        <f>+IFERROR(VLOOKUP($A24,Hoja6!$A$3:$P$1124,15,FALSE),"")</f>
        <v/>
      </c>
      <c r="L24" s="165" t="str">
        <f>+IFERROR(VLOOKUP($A24,Hoja6!$A$3:$P$1124,16,FALSE),"")</f>
        <v/>
      </c>
    </row>
    <row r="25" spans="1:12" x14ac:dyDescent="0.25">
      <c r="A25" s="145">
        <v>14</v>
      </c>
      <c r="B25" s="39" t="str">
        <f>+IFERROR(VLOOKUP($A25,Hoja6!$A$3:$P$1124,3,FALSE),"")</f>
        <v/>
      </c>
      <c r="C25" s="39" t="str">
        <f>+UPPER(IFERROR(VLOOKUP($A25,Hoja6!$A$3:$P$1124,4,FALSE),""))</f>
        <v/>
      </c>
      <c r="D25" s="40" t="str">
        <f>+IFERROR(VLOOKUP($A25,Hoja6!$A$3:$P$1124,8,FALSE),"")</f>
        <v/>
      </c>
      <c r="E25" s="40" t="str">
        <f>+IFERROR(VLOOKUP($A25,Hoja6!$A$3:$P$1124,9,FALSE),"")</f>
        <v/>
      </c>
      <c r="F25" s="163" t="str">
        <f>+IFERROR(VLOOKUP($A25,Hoja6!$A$3:$P$1124,10,FALSE),"")</f>
        <v/>
      </c>
      <c r="G25" s="40" t="str">
        <f>+IFERROR(VLOOKUP($A25,Hoja6!$A$3:$P$1124,11,FALSE),"")</f>
        <v/>
      </c>
      <c r="H25" s="40" t="str">
        <f>+IFERROR(VLOOKUP($A25,Hoja6!$A$3:$P$1124,12,FALSE),"")</f>
        <v/>
      </c>
      <c r="I25" s="163" t="str">
        <f>+IFERROR(VLOOKUP($A25,Hoja6!$A$3:$P$1124,13,FALSE),"")</f>
        <v/>
      </c>
      <c r="J25" s="40" t="str">
        <f>+IFERROR(VLOOKUP($A25,Hoja6!$A$3:$P$1124,14,FALSE),"")</f>
        <v/>
      </c>
      <c r="K25" s="149" t="str">
        <f>+IFERROR(VLOOKUP($A25,Hoja6!$A$3:$P$1124,15,FALSE),"")</f>
        <v/>
      </c>
      <c r="L25" s="165" t="str">
        <f>+IFERROR(VLOOKUP($A25,Hoja6!$A$3:$P$1124,16,FALSE),"")</f>
        <v/>
      </c>
    </row>
    <row r="26" spans="1:12" x14ac:dyDescent="0.25">
      <c r="A26" s="145">
        <v>15</v>
      </c>
      <c r="B26" s="39" t="str">
        <f>+IFERROR(VLOOKUP($A26,Hoja6!$A$3:$P$1124,3,FALSE),"")</f>
        <v/>
      </c>
      <c r="C26" s="39" t="str">
        <f>+UPPER(IFERROR(VLOOKUP($A26,Hoja6!$A$3:$P$1124,4,FALSE),""))</f>
        <v/>
      </c>
      <c r="D26" s="40" t="str">
        <f>+IFERROR(VLOOKUP($A26,Hoja6!$A$3:$P$1124,8,FALSE),"")</f>
        <v/>
      </c>
      <c r="E26" s="40" t="str">
        <f>+IFERROR(VLOOKUP($A26,Hoja6!$A$3:$P$1124,9,FALSE),"")</f>
        <v/>
      </c>
      <c r="F26" s="163" t="str">
        <f>+IFERROR(VLOOKUP($A26,Hoja6!$A$3:$P$1124,10,FALSE),"")</f>
        <v/>
      </c>
      <c r="G26" s="40" t="str">
        <f>+IFERROR(VLOOKUP($A26,Hoja6!$A$3:$P$1124,11,FALSE),"")</f>
        <v/>
      </c>
      <c r="H26" s="40" t="str">
        <f>+IFERROR(VLOOKUP($A26,Hoja6!$A$3:$P$1124,12,FALSE),"")</f>
        <v/>
      </c>
      <c r="I26" s="163" t="str">
        <f>+IFERROR(VLOOKUP($A26,Hoja6!$A$3:$P$1124,13,FALSE),"")</f>
        <v/>
      </c>
      <c r="J26" s="40" t="str">
        <f>+IFERROR(VLOOKUP($A26,Hoja6!$A$3:$P$1124,14,FALSE),"")</f>
        <v/>
      </c>
      <c r="K26" s="149" t="str">
        <f>+IFERROR(VLOOKUP($A26,Hoja6!$A$3:$P$1124,15,FALSE),"")</f>
        <v/>
      </c>
      <c r="L26" s="165" t="str">
        <f>+IFERROR(VLOOKUP($A26,Hoja6!$A$3:$P$1124,16,FALSE),"")</f>
        <v/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1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2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3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4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5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6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7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8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9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10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11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12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13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14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15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16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17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18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18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18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18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18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18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18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18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18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18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18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18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18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18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18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18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18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18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18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18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18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18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18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18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18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18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18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18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18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18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18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18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18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18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18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18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18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18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18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18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18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18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18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18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18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18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18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18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18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18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18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18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18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18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18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18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18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18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18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18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18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18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18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18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18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18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18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18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18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18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18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18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18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18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18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18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18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18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18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18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18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18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18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18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18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18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18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18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18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18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18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18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18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18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18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18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18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18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18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18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18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18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18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18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18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18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18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18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18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18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18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18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18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18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18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18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18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18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18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18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18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18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18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18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18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18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18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18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18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18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18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18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18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18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18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18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18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18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18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18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18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18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18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18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18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18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18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18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18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18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18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18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18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18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18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18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18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18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18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18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18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18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18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18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18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18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18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18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18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18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18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18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18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18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18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18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18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18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18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18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18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18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18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18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18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18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18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18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18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18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18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18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18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18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18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18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18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18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18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18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18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18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18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18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18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18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18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18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18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18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18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18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18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18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18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18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18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18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18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18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18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18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18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18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18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18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18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18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18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18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18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18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1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2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3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4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5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6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7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8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9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10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11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12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12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12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12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12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12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12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12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12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12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12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12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12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12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12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12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12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12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12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12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12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12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12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12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12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12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12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12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12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12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12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12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12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12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12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12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12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12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12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12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12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12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12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12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12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12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12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12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12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12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12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12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12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12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12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12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12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12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12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12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12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12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12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12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12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12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12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12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12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12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12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12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12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12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12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12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12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12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12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12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12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12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12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12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12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12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12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12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12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12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12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12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12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12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12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12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12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12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12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12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12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12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12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12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12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12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12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12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12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12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12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12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12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12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12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12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12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12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12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12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12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12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12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12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12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12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12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12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12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12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12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12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12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12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12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12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12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12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12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12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12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12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12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12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12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12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12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12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12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12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12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12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12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12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12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12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12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12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12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12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12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12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12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12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12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12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12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12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12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12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12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12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12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12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12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12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12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12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12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12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12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12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12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12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12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12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12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12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12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12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12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12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12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12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12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12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12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12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12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12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12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12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12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12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12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12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12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12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12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12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12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12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12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12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12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12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12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12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12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12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12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12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12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12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12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12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12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12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12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12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12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12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12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12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12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12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12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12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12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12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12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12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12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12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12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12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12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12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12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12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12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12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12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12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12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12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12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12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12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12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12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1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2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3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4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5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6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7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8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9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10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11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12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12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12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12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12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12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12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12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12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12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12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12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12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12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12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12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12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12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12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12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12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12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12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12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12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12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12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12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12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12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12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12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12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12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12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12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12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12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12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12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12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12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12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12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12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12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12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12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12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12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12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12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12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12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12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12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12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12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12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12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12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12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12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12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12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12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12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12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12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12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12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12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12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12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12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12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12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12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12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12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12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12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12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12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12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12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12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12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12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12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12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12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12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12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12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12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12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12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12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12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12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12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12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12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12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12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12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12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12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12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12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12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12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12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12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12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12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12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12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12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12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12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12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12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12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12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12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12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12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12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12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12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12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12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12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12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12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12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12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12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12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12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12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12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12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12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12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12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12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12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12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12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12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12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12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12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12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12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12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12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12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12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12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12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12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12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12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12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12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12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12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12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12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12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12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12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12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12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12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12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12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12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12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12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12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12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12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12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12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12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12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12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12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12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12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12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12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12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12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12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12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12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12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12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12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12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12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12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12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12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12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12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12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12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12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12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12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12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12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12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12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12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12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12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12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12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12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12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12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12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12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12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12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12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12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12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12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12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12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12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12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12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12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12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12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12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12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12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12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12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12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12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12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12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12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12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12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12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12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12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12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12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12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12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12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12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12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12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12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12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12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12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12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12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12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12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12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12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12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12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12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12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12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12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12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12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12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12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12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12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12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12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1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2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3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4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5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6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7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8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9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10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11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12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12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12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12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12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12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12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12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12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12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12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12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12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12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12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12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12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12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12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12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12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12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12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12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12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12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12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12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12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12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12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12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12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12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12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12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12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12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12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12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12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12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12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12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12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12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12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12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12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12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12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12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12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12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12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12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12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12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12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12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12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12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12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12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12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12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12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12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12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12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12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12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12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12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12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12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12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12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12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12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12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12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12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12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12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12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12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12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12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12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12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12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12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12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12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12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12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12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12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12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12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12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12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12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12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12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12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12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12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12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12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12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12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12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12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12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12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12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12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12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12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12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12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12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12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12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12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12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12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12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12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12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12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12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12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12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12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12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12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12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12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12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12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12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12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12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12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12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12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12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12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12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12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12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12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12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12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12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12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12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12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12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12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12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12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12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12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12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12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12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12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12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12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12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12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12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12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12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12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12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12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12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12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12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12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12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12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12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12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12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12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12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12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12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12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12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12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12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12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12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12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12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12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12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12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12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12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12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12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12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12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12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12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12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12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12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12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12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12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12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12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12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12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12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12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12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12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12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12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12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12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12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12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12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12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12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12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12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12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12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12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12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12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12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12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12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12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12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12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12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12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12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12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12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12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12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12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12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12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12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12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12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12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12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12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12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12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12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12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12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12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12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12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12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12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12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12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12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12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12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12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12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12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12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12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12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12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12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12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12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12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12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2020-03-03T19:20:36Z</dcterms:modified>
</cp:coreProperties>
</file>