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0D8F3087-42A0-428D-8C10-1F2BE30EE9AF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<sst xmlns="http://schemas.openxmlformats.org/spreadsheetml/2006/main" count="11661" uniqueCount="2540">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</sst>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PUTUMAYO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386</v>
      </c>
      <c r="B9" s="5">
        <v>86</v>
      </c>
      <c r="C9" s="3" t="s">
        <v>386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86</v>
      </c>
      <c r="B11" s="6"/>
      <c r="C11" s="11" t="str">
        <f>+C9</f>
        <v>PUTUMAYO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PUTUMAYO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4432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4292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140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0.11600940616806768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0.27461858529819694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0.11488235294117648</v>
      </c>
      <c r="D25" s="190">
        <v>0.12507925528848926</v>
      </c>
      <c r="E25" s="190">
        <v>0.10963511489217377</v>
      </c>
      <c r="F25" s="190">
        <v>0.10196536291107219</v>
      </c>
      <c r="G25" s="190">
        <v>0.1344733880486399</v>
      </c>
      <c r="H25" s="191">
        <v>0.15464141908804005</v>
      </c>
      <c r="I25" s="191">
        <v>0.14036702214042115</v>
      </c>
      <c r="J25" s="192">
        <v>0.11085300632056615</v>
      </c>
      <c r="K25" s="75">
        <v>0.11600940616806768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3325</v>
      </c>
      <c r="D33" s="74">
        <v>817</v>
      </c>
      <c r="E33" s="75">
        <v>0.24571428571428572</v>
      </c>
      <c r="F33" s="73">
        <v>3396</v>
      </c>
      <c r="G33" s="74">
        <v>976</v>
      </c>
      <c r="H33" s="75">
        <v>0.28739693757361601</v>
      </c>
      <c r="I33" s="73">
        <v>3605</v>
      </c>
      <c r="J33" s="74">
        <v>990</v>
      </c>
      <c r="K33" s="75">
        <v>0.27461858529819694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3852</v>
      </c>
      <c r="D40" s="85">
        <v>3780</v>
      </c>
      <c r="E40" s="85">
        <v>3253</v>
      </c>
      <c r="F40" s="85">
        <v>3187</v>
      </c>
      <c r="G40" s="85">
        <v>4214</v>
      </c>
      <c r="H40" s="86">
        <v>4927</v>
      </c>
      <c r="I40" s="86">
        <v>4627</v>
      </c>
      <c r="J40" s="87">
        <v>3669</v>
      </c>
      <c r="K40" s="88">
        <v>3879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57</v>
      </c>
      <c r="D41" s="21">
        <v>652</v>
      </c>
      <c r="E41" s="21">
        <v>662</v>
      </c>
      <c r="F41" s="21">
        <v>560</v>
      </c>
      <c r="G41" s="21">
        <v>790</v>
      </c>
      <c r="H41" s="22">
        <v>810</v>
      </c>
      <c r="I41" s="22">
        <v>736</v>
      </c>
      <c r="J41" s="59">
        <v>702</v>
      </c>
      <c r="K41" s="89">
        <v>553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3909</v>
      </c>
      <c r="D42" s="91">
        <f t="shared" ref="D42:K42" si="0">+SUM(D40:D41)</f>
        <v>4432</v>
      </c>
      <c r="E42" s="91">
        <f t="shared" si="0"/>
        <v>3915</v>
      </c>
      <c r="F42" s="91">
        <f t="shared" si="0"/>
        <v>3747</v>
      </c>
      <c r="G42" s="91">
        <f t="shared" si="0"/>
        <v>5004</v>
      </c>
      <c r="H42" s="92">
        <f t="shared" si="0"/>
        <v>5737</v>
      </c>
      <c r="I42" s="92">
        <f t="shared" si="0"/>
        <v>5363</v>
      </c>
      <c r="J42" s="93">
        <f t="shared" ref="J42" si="1">+SUM(J40:J41)</f>
        <v>4371</v>
      </c>
      <c r="K42" s="94">
        <f t="shared" si="0"/>
        <v>4432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3906</v>
      </c>
      <c r="D47" s="85">
        <f t="shared" ref="D47:K47" si="2">+SUM(D54:D56)</f>
        <v>4340</v>
      </c>
      <c r="E47" s="85">
        <f t="shared" si="2"/>
        <v>3879</v>
      </c>
      <c r="F47" s="85">
        <f t="shared" si="2"/>
        <v>3668</v>
      </c>
      <c r="G47" s="85">
        <f t="shared" si="2"/>
        <v>4899</v>
      </c>
      <c r="H47" s="86">
        <f t="shared" si="2"/>
        <v>5684</v>
      </c>
      <c r="I47" s="86">
        <f t="shared" si="2"/>
        <v>5186</v>
      </c>
      <c r="J47" s="87">
        <f t="shared" ref="J47" si="3">+SUM(J54:J56)</f>
        <v>4104</v>
      </c>
      <c r="K47" s="88">
        <f t="shared" si="2"/>
        <v>4292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3</v>
      </c>
      <c r="D48" s="21">
        <f t="shared" ref="D48:K48" si="4">+SUM(D57:D59)</f>
        <v>92</v>
      </c>
      <c r="E48" s="21">
        <f t="shared" si="4"/>
        <v>36</v>
      </c>
      <c r="F48" s="21">
        <f t="shared" si="4"/>
        <v>79</v>
      </c>
      <c r="G48" s="21">
        <f t="shared" si="4"/>
        <v>105</v>
      </c>
      <c r="H48" s="22">
        <f t="shared" si="4"/>
        <v>53</v>
      </c>
      <c r="I48" s="22">
        <f t="shared" si="4"/>
        <v>177</v>
      </c>
      <c r="J48" s="59">
        <f t="shared" ref="J48" si="5">+SUM(J57:J59)</f>
        <v>267</v>
      </c>
      <c r="K48" s="89">
        <f t="shared" si="4"/>
        <v>140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3909</v>
      </c>
      <c r="D49" s="91">
        <f t="shared" ref="D49:K49" si="6">+SUM(D47:D48)</f>
        <v>4432</v>
      </c>
      <c r="E49" s="91">
        <f t="shared" si="6"/>
        <v>3915</v>
      </c>
      <c r="F49" s="91">
        <f t="shared" si="6"/>
        <v>3747</v>
      </c>
      <c r="G49" s="91">
        <f t="shared" si="6"/>
        <v>5004</v>
      </c>
      <c r="H49" s="92">
        <f t="shared" si="6"/>
        <v>5737</v>
      </c>
      <c r="I49" s="92">
        <f t="shared" si="6"/>
        <v>5363</v>
      </c>
      <c r="J49" s="93">
        <f t="shared" ref="J49" si="7">+SUM(J47:J48)</f>
        <v>4371</v>
      </c>
      <c r="K49" s="94">
        <f t="shared" si="6"/>
        <v>4432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123</v>
      </c>
      <c r="D54" s="96">
        <v>0</v>
      </c>
      <c r="E54" s="96">
        <v>8</v>
      </c>
      <c r="F54" s="96">
        <v>119</v>
      </c>
      <c r="G54" s="96">
        <v>273</v>
      </c>
      <c r="H54" s="97">
        <v>219</v>
      </c>
      <c r="I54" s="97">
        <v>19</v>
      </c>
      <c r="J54" s="98">
        <v>10</v>
      </c>
      <c r="K54" s="99">
        <v>0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3160</v>
      </c>
      <c r="D55" s="25">
        <v>3162</v>
      </c>
      <c r="E55" s="25">
        <v>2537</v>
      </c>
      <c r="F55" s="25">
        <v>2422</v>
      </c>
      <c r="G55" s="25">
        <v>3221</v>
      </c>
      <c r="H55" s="26">
        <v>4236</v>
      </c>
      <c r="I55" s="26">
        <v>3957</v>
      </c>
      <c r="J55" s="60">
        <v>2899</v>
      </c>
      <c r="K55" s="101">
        <v>2927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623</v>
      </c>
      <c r="D56" s="25">
        <v>1178</v>
      </c>
      <c r="E56" s="25">
        <v>1334</v>
      </c>
      <c r="F56" s="25">
        <v>1127</v>
      </c>
      <c r="G56" s="25">
        <v>1405</v>
      </c>
      <c r="H56" s="26">
        <v>1229</v>
      </c>
      <c r="I56" s="26">
        <v>1210</v>
      </c>
      <c r="J56" s="60">
        <v>1195</v>
      </c>
      <c r="K56" s="101">
        <v>1365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3</v>
      </c>
      <c r="D57" s="25">
        <v>92</v>
      </c>
      <c r="E57" s="25">
        <v>36</v>
      </c>
      <c r="F57" s="25">
        <v>78</v>
      </c>
      <c r="G57" s="25">
        <v>105</v>
      </c>
      <c r="H57" s="26">
        <v>50</v>
      </c>
      <c r="I57" s="26">
        <v>85</v>
      </c>
      <c r="J57" s="60">
        <v>144</v>
      </c>
      <c r="K57" s="101">
        <v>36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0</v>
      </c>
      <c r="D58" s="25">
        <v>0</v>
      </c>
      <c r="E58" s="25">
        <v>0</v>
      </c>
      <c r="F58" s="25">
        <v>1</v>
      </c>
      <c r="G58" s="25">
        <v>0</v>
      </c>
      <c r="H58" s="26">
        <v>3</v>
      </c>
      <c r="I58" s="26">
        <v>92</v>
      </c>
      <c r="J58" s="60">
        <v>123</v>
      </c>
      <c r="K58" s="101">
        <v>104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0</v>
      </c>
      <c r="K59" s="101">
        <v>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3909</v>
      </c>
      <c r="D60" s="103">
        <f t="shared" ref="D60:I60" si="8">+SUM(D54:D59)</f>
        <v>4432</v>
      </c>
      <c r="E60" s="103">
        <f t="shared" si="8"/>
        <v>3915</v>
      </c>
      <c r="F60" s="103">
        <f t="shared" si="8"/>
        <v>3747</v>
      </c>
      <c r="G60" s="103">
        <f t="shared" si="8"/>
        <v>5004</v>
      </c>
      <c r="H60" s="104">
        <f t="shared" si="8"/>
        <v>5737</v>
      </c>
      <c r="I60" s="104">
        <f t="shared" si="8"/>
        <v>5363</v>
      </c>
      <c r="J60" s="105">
        <f t="shared" ref="J60" si="9">+SUM(J54:J59)</f>
        <v>4371</v>
      </c>
      <c r="K60" s="106">
        <f t="shared" ref="K60" si="10">+SUM(K54:K59)</f>
        <v>4432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253</v>
      </c>
      <c r="D65" s="96">
        <v>484</v>
      </c>
      <c r="E65" s="96">
        <v>340</v>
      </c>
      <c r="F65" s="96">
        <v>299</v>
      </c>
      <c r="G65" s="96">
        <v>282</v>
      </c>
      <c r="H65" s="97">
        <v>242</v>
      </c>
      <c r="I65" s="97">
        <v>153</v>
      </c>
      <c r="J65" s="98">
        <v>47</v>
      </c>
      <c r="K65" s="99">
        <v>30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0</v>
      </c>
      <c r="D66" s="25">
        <v>0</v>
      </c>
      <c r="E66" s="25">
        <v>35</v>
      </c>
      <c r="F66" s="25">
        <v>21</v>
      </c>
      <c r="G66" s="25">
        <v>20</v>
      </c>
      <c r="H66" s="26">
        <v>0</v>
      </c>
      <c r="I66" s="26">
        <v>0</v>
      </c>
      <c r="J66" s="60">
        <v>0</v>
      </c>
      <c r="K66" s="101">
        <v>2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5</v>
      </c>
      <c r="D67" s="25">
        <v>419</v>
      </c>
      <c r="E67" s="25">
        <v>367</v>
      </c>
      <c r="F67" s="25">
        <v>322</v>
      </c>
      <c r="G67" s="25">
        <v>292</v>
      </c>
      <c r="H67" s="26">
        <v>80</v>
      </c>
      <c r="I67" s="26">
        <v>158</v>
      </c>
      <c r="J67" s="60">
        <v>166</v>
      </c>
      <c r="K67" s="101">
        <v>147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373</v>
      </c>
      <c r="D68" s="25">
        <v>415</v>
      </c>
      <c r="E68" s="25">
        <v>240</v>
      </c>
      <c r="F68" s="25">
        <v>171</v>
      </c>
      <c r="G68" s="25">
        <v>146</v>
      </c>
      <c r="H68" s="26">
        <v>124</v>
      </c>
      <c r="I68" s="26">
        <v>65</v>
      </c>
      <c r="J68" s="60">
        <v>1</v>
      </c>
      <c r="K68" s="101">
        <v>5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215</v>
      </c>
      <c r="D69" s="25">
        <v>167</v>
      </c>
      <c r="E69" s="25">
        <v>142</v>
      </c>
      <c r="F69" s="25">
        <v>161</v>
      </c>
      <c r="G69" s="25">
        <v>390</v>
      </c>
      <c r="H69" s="26">
        <v>353</v>
      </c>
      <c r="I69" s="26">
        <v>301</v>
      </c>
      <c r="J69" s="60">
        <v>330</v>
      </c>
      <c r="K69" s="101">
        <v>397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1508</v>
      </c>
      <c r="D70" s="25">
        <v>1349</v>
      </c>
      <c r="E70" s="25">
        <v>1358</v>
      </c>
      <c r="F70" s="25">
        <v>1277</v>
      </c>
      <c r="G70" s="25">
        <v>1760</v>
      </c>
      <c r="H70" s="26">
        <v>2096</v>
      </c>
      <c r="I70" s="26">
        <v>2014</v>
      </c>
      <c r="J70" s="60">
        <v>1932</v>
      </c>
      <c r="K70" s="101">
        <v>1872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1555</v>
      </c>
      <c r="D71" s="25">
        <v>1564</v>
      </c>
      <c r="E71" s="25">
        <v>1329</v>
      </c>
      <c r="F71" s="25">
        <v>1398</v>
      </c>
      <c r="G71" s="25">
        <v>1881</v>
      </c>
      <c r="H71" s="26">
        <v>2612</v>
      </c>
      <c r="I71" s="26">
        <v>2465</v>
      </c>
      <c r="J71" s="60">
        <v>1826</v>
      </c>
      <c r="K71" s="101">
        <v>1916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0</v>
      </c>
      <c r="D72" s="25">
        <v>34</v>
      </c>
      <c r="E72" s="25">
        <v>104</v>
      </c>
      <c r="F72" s="25">
        <v>98</v>
      </c>
      <c r="G72" s="25">
        <v>233</v>
      </c>
      <c r="H72" s="26">
        <v>230</v>
      </c>
      <c r="I72" s="26">
        <v>207</v>
      </c>
      <c r="J72" s="60">
        <v>69</v>
      </c>
      <c r="K72" s="101">
        <v>63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3909</v>
      </c>
      <c r="D73" s="103">
        <f t="shared" ref="D73:K73" si="11">+SUM(D65:D72)</f>
        <v>4432</v>
      </c>
      <c r="E73" s="103">
        <f t="shared" si="11"/>
        <v>3915</v>
      </c>
      <c r="F73" s="103">
        <f t="shared" si="11"/>
        <v>3747</v>
      </c>
      <c r="G73" s="103">
        <f t="shared" si="11"/>
        <v>5004</v>
      </c>
      <c r="H73" s="104">
        <f t="shared" si="11"/>
        <v>5737</v>
      </c>
      <c r="I73" s="104">
        <f t="shared" si="11"/>
        <v>5363</v>
      </c>
      <c r="J73" s="105">
        <f t="shared" ref="J73" si="12">+SUM(J65:J72)</f>
        <v>4371</v>
      </c>
      <c r="K73" s="106">
        <f t="shared" si="11"/>
        <v>4432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3279</v>
      </c>
      <c r="D78" s="96">
        <v>3525</v>
      </c>
      <c r="E78" s="96">
        <v>2897</v>
      </c>
      <c r="F78" s="96">
        <v>2841</v>
      </c>
      <c r="G78" s="96">
        <v>3672</v>
      </c>
      <c r="H78" s="97">
        <v>4504</v>
      </c>
      <c r="I78" s="97">
        <v>4245</v>
      </c>
      <c r="J78" s="97">
        <v>3134</v>
      </c>
      <c r="K78" s="99">
        <v>3363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619</v>
      </c>
      <c r="D79" s="25">
        <v>907</v>
      </c>
      <c r="E79" s="25">
        <v>998</v>
      </c>
      <c r="F79" s="25">
        <v>886</v>
      </c>
      <c r="G79" s="25">
        <v>1317</v>
      </c>
      <c r="H79" s="26">
        <v>1219</v>
      </c>
      <c r="I79" s="26">
        <v>1091</v>
      </c>
      <c r="J79" s="26">
        <v>1133</v>
      </c>
      <c r="K79" s="101">
        <v>992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11</v>
      </c>
      <c r="D80" s="25">
        <v>0</v>
      </c>
      <c r="E80" s="25">
        <v>20</v>
      </c>
      <c r="F80" s="25">
        <v>20</v>
      </c>
      <c r="G80" s="25">
        <v>15</v>
      </c>
      <c r="H80" s="26">
        <v>14</v>
      </c>
      <c r="I80" s="26">
        <v>27</v>
      </c>
      <c r="J80" s="26">
        <v>104</v>
      </c>
      <c r="K80" s="101">
        <v>77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3909</v>
      </c>
      <c r="D81" s="103">
        <f t="shared" ref="D81:K81" si="13">+SUM(D78:D80)</f>
        <v>4432</v>
      </c>
      <c r="E81" s="103">
        <f t="shared" si="13"/>
        <v>3915</v>
      </c>
      <c r="F81" s="103">
        <f t="shared" si="13"/>
        <v>3747</v>
      </c>
      <c r="G81" s="103">
        <f t="shared" si="13"/>
        <v>5004</v>
      </c>
      <c r="H81" s="104">
        <f t="shared" si="13"/>
        <v>5737</v>
      </c>
      <c r="I81" s="104">
        <f t="shared" si="13"/>
        <v>5363</v>
      </c>
      <c r="J81" s="104">
        <f t="shared" ref="J81" si="14">+SUM(J78:J80)</f>
        <v>4371</v>
      </c>
      <c r="K81" s="106">
        <f t="shared" si="13"/>
        <v>4432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1718</v>
      </c>
      <c r="D86" s="85">
        <v>1976</v>
      </c>
      <c r="E86" s="85">
        <v>1702</v>
      </c>
      <c r="F86" s="85">
        <v>1586</v>
      </c>
      <c r="G86" s="85">
        <v>2044</v>
      </c>
      <c r="H86" s="86">
        <v>2405</v>
      </c>
      <c r="I86" s="86">
        <v>2278</v>
      </c>
      <c r="J86" s="87">
        <v>1952</v>
      </c>
      <c r="K86" s="88">
        <v>1909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2191</v>
      </c>
      <c r="D87" s="21">
        <v>2456</v>
      </c>
      <c r="E87" s="21">
        <v>2213</v>
      </c>
      <c r="F87" s="21">
        <v>2161</v>
      </c>
      <c r="G87" s="21">
        <v>2960</v>
      </c>
      <c r="H87" s="22">
        <v>3332</v>
      </c>
      <c r="I87" s="22">
        <v>3085</v>
      </c>
      <c r="J87" s="59">
        <v>2419</v>
      </c>
      <c r="K87" s="89">
        <v>2523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3909</v>
      </c>
      <c r="D88" s="91">
        <f t="shared" ref="D88:K88" si="15">+SUM(D86:D87)</f>
        <v>4432</v>
      </c>
      <c r="E88" s="91">
        <f t="shared" si="15"/>
        <v>3915</v>
      </c>
      <c r="F88" s="91">
        <f t="shared" si="15"/>
        <v>3747</v>
      </c>
      <c r="G88" s="91">
        <f t="shared" si="15"/>
        <v>5004</v>
      </c>
      <c r="H88" s="92">
        <f t="shared" si="15"/>
        <v>5737</v>
      </c>
      <c r="I88" s="92">
        <f t="shared" si="15"/>
        <v>5363</v>
      </c>
      <c r="J88" s="93">
        <f t="shared" ref="J88" si="16">+SUM(J86:J87)</f>
        <v>4371</v>
      </c>
      <c r="K88" s="94">
        <f t="shared" si="15"/>
        <v>4432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0</v>
      </c>
      <c r="D93" s="110">
        <v>0</v>
      </c>
      <c r="E93" s="111" t="str">
        <f>+IF(C93=0,"",(D93/C93))</f>
        <v/>
      </c>
      <c r="F93" s="2"/>
      <c r="G93" s="253" t="s">
        <v>34</v>
      </c>
      <c r="H93" s="255"/>
      <c r="I93" s="116">
        <v>0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2927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33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1365</v>
      </c>
      <c r="D95" s="112">
        <v>535</v>
      </c>
      <c r="E95" s="113">
        <f t="shared" si="18"/>
        <v>0.39194139194139194</v>
      </c>
      <c r="F95" s="2"/>
      <c r="G95" s="256" t="s">
        <v>36</v>
      </c>
      <c r="H95" s="258"/>
      <c r="I95" s="117">
        <v>37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36</v>
      </c>
      <c r="D96" s="112">
        <v>0</v>
      </c>
      <c r="E96" s="113">
        <f t="shared" si="18"/>
        <v>0</v>
      </c>
      <c r="F96" s="2"/>
      <c r="G96" s="256" t="s">
        <v>37</v>
      </c>
      <c r="H96" s="258"/>
      <c r="I96" s="117">
        <v>3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104</v>
      </c>
      <c r="D97" s="112">
        <v>79</v>
      </c>
      <c r="E97" s="113">
        <f t="shared" si="18"/>
        <v>0.75961538461538458</v>
      </c>
      <c r="F97" s="2"/>
      <c r="G97" s="256" t="s">
        <v>38</v>
      </c>
      <c r="H97" s="258"/>
      <c r="I97" s="117">
        <v>5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0</v>
      </c>
      <c r="D98" s="112">
        <v>0</v>
      </c>
      <c r="E98" s="113" t="str">
        <f t="shared" si="18"/>
        <v/>
      </c>
      <c r="F98" s="2"/>
      <c r="G98" s="256" t="s">
        <v>39</v>
      </c>
      <c r="H98" s="258"/>
      <c r="I98" s="117">
        <v>0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4432</v>
      </c>
      <c r="D99" s="114">
        <f>+SUM(D93:D98)</f>
        <v>614</v>
      </c>
      <c r="E99" s="115">
        <f t="shared" si="18"/>
        <v>0.13853790613718411</v>
      </c>
      <c r="F99" s="2"/>
      <c r="G99" s="259" t="s">
        <v>26</v>
      </c>
      <c r="H99" s="261"/>
      <c r="I99" s="118">
        <f>+SUM(I93:I98)</f>
        <v>78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0</v>
      </c>
      <c r="D104" s="96">
        <v>21</v>
      </c>
      <c r="E104" s="96">
        <v>5</v>
      </c>
      <c r="F104" s="96">
        <v>3</v>
      </c>
      <c r="G104" s="97">
        <v>4</v>
      </c>
      <c r="H104" s="97">
        <v>26</v>
      </c>
      <c r="I104" s="98">
        <v>33</v>
      </c>
      <c r="J104" s="128">
        <v>51</v>
      </c>
      <c r="K104" s="99">
        <v>17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93</v>
      </c>
      <c r="D105" s="25">
        <v>500</v>
      </c>
      <c r="E105" s="25">
        <v>594</v>
      </c>
      <c r="F105" s="25">
        <v>548</v>
      </c>
      <c r="G105" s="26">
        <v>495</v>
      </c>
      <c r="H105" s="26">
        <v>487</v>
      </c>
      <c r="I105" s="60">
        <v>469</v>
      </c>
      <c r="J105" s="129">
        <v>936</v>
      </c>
      <c r="K105" s="101">
        <v>642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59</v>
      </c>
      <c r="D106" s="25">
        <v>57</v>
      </c>
      <c r="E106" s="25">
        <v>168</v>
      </c>
      <c r="F106" s="25">
        <v>126</v>
      </c>
      <c r="G106" s="26">
        <v>162</v>
      </c>
      <c r="H106" s="26">
        <v>391</v>
      </c>
      <c r="I106" s="60">
        <v>196</v>
      </c>
      <c r="J106" s="129">
        <v>241</v>
      </c>
      <c r="K106" s="101">
        <v>342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73</v>
      </c>
      <c r="D107" s="25">
        <v>7</v>
      </c>
      <c r="E107" s="25">
        <v>69</v>
      </c>
      <c r="F107" s="25">
        <v>38</v>
      </c>
      <c r="G107" s="26">
        <v>11</v>
      </c>
      <c r="H107" s="26">
        <v>63</v>
      </c>
      <c r="I107" s="60">
        <v>41</v>
      </c>
      <c r="J107" s="129">
        <v>23</v>
      </c>
      <c r="K107" s="101">
        <v>76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0</v>
      </c>
      <c r="D108" s="25">
        <v>0</v>
      </c>
      <c r="E108" s="25">
        <v>0</v>
      </c>
      <c r="F108" s="25">
        <v>0</v>
      </c>
      <c r="G108" s="26">
        <v>0</v>
      </c>
      <c r="H108" s="26">
        <v>0</v>
      </c>
      <c r="I108" s="60">
        <v>0</v>
      </c>
      <c r="J108" s="129">
        <v>0</v>
      </c>
      <c r="K108" s="101">
        <v>115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225</v>
      </c>
      <c r="D110" s="103">
        <f t="shared" ref="D110:I110" si="19">+SUM(D104:D109)</f>
        <v>585</v>
      </c>
      <c r="E110" s="103">
        <f t="shared" si="19"/>
        <v>836</v>
      </c>
      <c r="F110" s="103">
        <f t="shared" si="19"/>
        <v>715</v>
      </c>
      <c r="G110" s="104">
        <f t="shared" si="19"/>
        <v>672</v>
      </c>
      <c r="H110" s="104">
        <f t="shared" si="19"/>
        <v>967</v>
      </c>
      <c r="I110" s="105">
        <f t="shared" si="19"/>
        <v>739</v>
      </c>
      <c r="J110" s="130">
        <f>+SUM(J104:J109)</f>
        <v>1251</v>
      </c>
      <c r="K110" s="106">
        <f t="shared" ref="K110" si="20">+SUM(K104:K109)</f>
        <v>1192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 t="s">
        <v>2539</v>
      </c>
      <c r="D115" s="67" t="s">
        <v>2539</v>
      </c>
      <c r="E115" s="67">
        <v>0.161</v>
      </c>
      <c r="F115" s="67" t="s">
        <v>2539</v>
      </c>
      <c r="G115" s="67">
        <v>0.3206</v>
      </c>
      <c r="H115" s="68">
        <v>7.0000000000000007E-2</v>
      </c>
      <c r="I115" s="68">
        <v>0.14979999999999999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PUTUMAYO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1110</v>
      </c>
      <c r="C12" s="33">
        <f>+IFERROR((VLOOKUP(A12,Hoja3!$A$2:$J$841,5,FALSE)),"")</f>
        <v>1110</v>
      </c>
      <c r="D12" s="34" t="str">
        <f>+IFERROR((VLOOKUP(A12,Hoja3!$A$2:$J$841,6,FALSE)),"")</f>
        <v>UNIVERSIDAD DEL CAUCA</v>
      </c>
      <c r="E12" s="35"/>
      <c r="F12" s="36"/>
      <c r="G12" s="33" t="str">
        <f>+IFERROR((VLOOKUP(A12,Hoja3!$A$2:$J$841,7,FALSE)),"")</f>
        <v>CAUCA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79</v>
      </c>
    </row>
    <row r="13" spans="1:10" x14ac:dyDescent="0.25">
      <c r="A13" s="134">
        <v>2</v>
      </c>
      <c r="B13" s="32">
        <f>+IFERROR((VLOOKUP(A13,Hoja3!$A$2:$J$841,4,FALSE)),"")</f>
        <v>1207</v>
      </c>
      <c r="C13" s="33">
        <f>+IFERROR((VLOOKUP(A13,Hoja3!$A$2:$J$841,5,FALSE)),"")</f>
        <v>1207</v>
      </c>
      <c r="D13" s="34" t="str">
        <f>+IFERROR((VLOOKUP(A13,Hoja3!$A$2:$J$841,6,FALSE)),"")</f>
        <v>UNIVERSIDAD DEL TOLIMA</v>
      </c>
      <c r="E13" s="35"/>
      <c r="F13" s="36"/>
      <c r="G13" s="33" t="str">
        <f>+IFERROR((VLOOKUP(A13,Hoja3!$A$2:$J$841,7,FALSE)),"")</f>
        <v>TOLIMA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</v>
      </c>
    </row>
    <row r="14" spans="1:10" x14ac:dyDescent="0.25">
      <c r="A14" s="134">
        <v>3</v>
      </c>
      <c r="B14" s="32">
        <f>+IFERROR((VLOOKUP(A14,Hoja3!$A$2:$J$841,4,FALSE)),"")</f>
        <v>1710</v>
      </c>
      <c r="C14" s="33">
        <f>+IFERROR((VLOOKUP(A14,Hoja3!$A$2:$J$841,5,FALSE)),"")</f>
        <v>1710</v>
      </c>
      <c r="D14" s="34" t="str">
        <f>+IFERROR((VLOOKUP(A14,Hoja3!$A$2:$J$841,6,FALSE)),"")</f>
        <v>UNIVERSIDAD PONTIFICIA BOLIVARIANA</v>
      </c>
      <c r="E14" s="35"/>
      <c r="F14" s="36"/>
      <c r="G14" s="33" t="str">
        <f>+IFERROR((VLOOKUP(A14,Hoja3!$A$2:$J$841,7,FALSE)),"")</f>
        <v>ANTIOQUIA</v>
      </c>
      <c r="H14" s="33" t="str">
        <f>+IFERROR((VLOOKUP(A14,Hoja3!$A$2:$J$841,8,FALSE)),"")</f>
        <v>PRIVADA</v>
      </c>
      <c r="I14" s="37" t="str">
        <f>+IFERROR((VLOOKUP(A14,Hoja3!$A$2:$J$841,9,FALSE)),"")</f>
        <v>Universidad</v>
      </c>
      <c r="J14" s="135">
        <f>+IFERROR((VLOOKUP(A14,Hoja3!$A$2:$J$841,10,FALSE)),"")</f>
        <v>285</v>
      </c>
    </row>
    <row r="15" spans="1:10" x14ac:dyDescent="0.25">
      <c r="A15" s="134">
        <v>4</v>
      </c>
      <c r="B15" s="32">
        <f>+IFERROR((VLOOKUP(A15,Hoja3!$A$2:$J$841,4,FALSE)),"")</f>
        <v>1720</v>
      </c>
      <c r="C15" s="33">
        <f>+IFERROR((VLOOKUP(A15,Hoja3!$A$2:$J$841,5,FALSE)),"")</f>
        <v>1720</v>
      </c>
      <c r="D15" s="34" t="str">
        <f>+IFERROR((VLOOKUP(A15,Hoja3!$A$2:$J$841,6,FALSE)),"")</f>
        <v>UNIVERSIDAD MARIANA</v>
      </c>
      <c r="E15" s="35"/>
      <c r="F15" s="36"/>
      <c r="G15" s="33" t="str">
        <f>+IFERROR((VLOOKUP(A15,Hoja3!$A$2:$J$841,7,FALSE)),"")</f>
        <v>NARIÑO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49</v>
      </c>
    </row>
    <row r="16" spans="1:10" x14ac:dyDescent="0.25">
      <c r="A16" s="134">
        <v>5</v>
      </c>
      <c r="B16" s="32">
        <f>+IFERROR((VLOOKUP(A16,Hoja3!$A$2:$J$841,4,FALSE)),"")</f>
        <v>1826</v>
      </c>
      <c r="C16" s="33">
        <f>+IFERROR((VLOOKUP(A16,Hoja3!$A$2:$J$841,5,FALSE)),"")</f>
        <v>1826</v>
      </c>
      <c r="D16" s="34" t="str">
        <f>+IFERROR((VLOOKUP(A16,Hoja3!$A$2:$J$841,6,FALSE)),"")</f>
        <v>UNIVERSIDAD ANTONIO NARI¿O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27</v>
      </c>
    </row>
    <row r="17" spans="1:10" x14ac:dyDescent="0.25">
      <c r="A17" s="134">
        <v>6</v>
      </c>
      <c r="B17" s="32">
        <f>+IFERROR((VLOOKUP(A17,Hoja3!$A$2:$J$841,4,FALSE)),"")</f>
        <v>2102</v>
      </c>
      <c r="C17" s="33">
        <f>+IFERROR((VLOOKUP(A17,Hoja3!$A$2:$J$841,5,FALSE)),"")</f>
        <v>2102</v>
      </c>
      <c r="D17" s="35" t="str">
        <f>+IFERROR((VLOOKUP(A17,Hoja3!$A$2:$J$841,6,FALSE)),"")</f>
        <v>UNIVERSIDAD NACIONAL ABIERTA Y A DISTANCIA UNAD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OFICIAL</v>
      </c>
      <c r="I17" s="37" t="str">
        <f>+IFERROR((VLOOKUP(A17,Hoja3!$A$2:$J$841,9,FALSE)),"")</f>
        <v>Universidad</v>
      </c>
      <c r="J17" s="135">
        <f>+IFERROR((VLOOKUP(A17,Hoja3!$A$2:$J$841,10,FALSE)),"")</f>
        <v>200</v>
      </c>
    </row>
    <row r="18" spans="1:10" x14ac:dyDescent="0.25">
      <c r="A18" s="134">
        <v>7</v>
      </c>
      <c r="B18" s="32">
        <f>+IFERROR((VLOOKUP(A18,Hoja3!$A$2:$J$841,4,FALSE)),"")</f>
        <v>2104</v>
      </c>
      <c r="C18" s="33">
        <f>+IFERROR((VLOOKUP(A18,Hoja3!$A$2:$J$841,5,FALSE)),"")</f>
        <v>2104</v>
      </c>
      <c r="D18" s="35" t="str">
        <f>+IFERROR((VLOOKUP(A18,Hoja3!$A$2:$J$841,6,FALSE)),"")</f>
        <v>ESCUELA SUPERIOR DE ADMINISTRACION PUBLICA-ESAP-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OFICIAL</v>
      </c>
      <c r="I18" s="37" t="str">
        <f>+IFERROR((VLOOKUP(A18,Hoja3!$A$2:$J$841,9,FALSE)),"")</f>
        <v>Institución Universitaria/Escuela Tecnológica</v>
      </c>
      <c r="J18" s="135">
        <f>+IFERROR((VLOOKUP(A18,Hoja3!$A$2:$J$841,10,FALSE)),"")</f>
        <v>240</v>
      </c>
    </row>
    <row r="19" spans="1:10" x14ac:dyDescent="0.25">
      <c r="A19" s="134">
        <v>8</v>
      </c>
      <c r="B19" s="32">
        <f>+IFERROR((VLOOKUP(A19,Hoja3!$A$2:$J$841,4,FALSE)),"")</f>
        <v>2833</v>
      </c>
      <c r="C19" s="33">
        <f>+IFERROR((VLOOKUP(A19,Hoja3!$A$2:$J$841,5,FALSE)),"")</f>
        <v>2833</v>
      </c>
      <c r="D19" s="35" t="str">
        <f>+IFERROR((VLOOKUP(A19,Hoja3!$A$2:$J$841,6,FALSE)),"")</f>
        <v>CORPORACION UNIVERSITARIA REMINGTON</v>
      </c>
      <c r="E19" s="35"/>
      <c r="F19" s="36"/>
      <c r="G19" s="33" t="str">
        <f>+IFERROR((VLOOKUP(A19,Hoja3!$A$2:$J$841,7,FALSE)),"")</f>
        <v>ANTIOQUIA</v>
      </c>
      <c r="H19" s="33" t="str">
        <f>+IFERROR((VLOOKUP(A19,Hoja3!$A$2:$J$841,8,FALSE)),"")</f>
        <v>PRIVADA</v>
      </c>
      <c r="I19" s="37" t="str">
        <f>+IFERROR((VLOOKUP(A19,Hoja3!$A$2:$J$841,9,FALSE)),"")</f>
        <v>Institución Universitaria/Escuela Tecnológica</v>
      </c>
      <c r="J19" s="135">
        <f>+IFERROR((VLOOKUP(A19,Hoja3!$A$2:$J$841,10,FALSE)),"")</f>
        <v>58</v>
      </c>
    </row>
    <row r="20" spans="1:10" x14ac:dyDescent="0.25">
      <c r="A20" s="134">
        <v>9</v>
      </c>
      <c r="B20" s="32">
        <f>+IFERROR((VLOOKUP(A20,Hoja3!$A$2:$J$841,4,FALSE)),"")</f>
        <v>3115</v>
      </c>
      <c r="C20" s="33">
        <f>+IFERROR((VLOOKUP(A20,Hoja3!$A$2:$J$841,5,FALSE)),"")</f>
        <v>3115</v>
      </c>
      <c r="D20" s="35" t="str">
        <f>+IFERROR((VLOOKUP(A20,Hoja3!$A$2:$J$841,6,FALSE)),"")</f>
        <v>INSTITUTO TECNOLOGICO DEL PUTUMAYO</v>
      </c>
      <c r="E20" s="35"/>
      <c r="F20" s="36"/>
      <c r="G20" s="33" t="str">
        <f>+IFERROR((VLOOKUP(A20,Hoja3!$A$2:$J$841,7,FALSE)),"")</f>
        <v>PUTUMAYO</v>
      </c>
      <c r="H20" s="33" t="str">
        <f>+IFERROR((VLOOKUP(A20,Hoja3!$A$2:$J$841,8,FALSE)),"")</f>
        <v>OFICIAL</v>
      </c>
      <c r="I20" s="37" t="str">
        <f>+IFERROR((VLOOKUP(A20,Hoja3!$A$2:$J$841,9,FALSE)),"")</f>
        <v>Institución Tecnológica</v>
      </c>
      <c r="J20" s="135">
        <f>+IFERROR((VLOOKUP(A20,Hoja3!$A$2:$J$841,10,FALSE)),"")</f>
        <v>1620</v>
      </c>
    </row>
    <row r="21" spans="1:10" x14ac:dyDescent="0.25">
      <c r="A21" s="134">
        <v>10</v>
      </c>
      <c r="B21" s="32">
        <f>+IFERROR((VLOOKUP(A21,Hoja3!$A$2:$J$841,4,FALSE)),"")</f>
        <v>3817</v>
      </c>
      <c r="C21" s="33">
        <f>+IFERROR((VLOOKUP(A21,Hoja3!$A$2:$J$841,5,FALSE)),"")</f>
        <v>3817</v>
      </c>
      <c r="D21" s="35" t="str">
        <f>+IFERROR((VLOOKUP(A21,Hoja3!$A$2:$J$841,6,FALSE)),"")</f>
        <v>CORPORACION UNIVERSITARIA AUTONOMA DE NARIÑO -AUNAR-</v>
      </c>
      <c r="E21" s="35"/>
      <c r="F21" s="36"/>
      <c r="G21" s="33" t="str">
        <f>+IFERROR((VLOOKUP(A21,Hoja3!$A$2:$J$841,7,FALSE)),"")</f>
        <v>NARIÑO</v>
      </c>
      <c r="H21" s="33" t="str">
        <f>+IFERROR((VLOOKUP(A21,Hoja3!$A$2:$J$841,8,FALSE)),"")</f>
        <v>PRIVADA</v>
      </c>
      <c r="I21" s="37" t="str">
        <f>+IFERROR((VLOOKUP(A21,Hoja3!$A$2:$J$841,9,FALSE)),"")</f>
        <v>Institución Universitaria/Escuela Tecnológica</v>
      </c>
      <c r="J21" s="135">
        <f>+IFERROR((VLOOKUP(A21,Hoja3!$A$2:$J$841,10,FALSE)),"")</f>
        <v>134</v>
      </c>
    </row>
    <row r="22" spans="1:10" x14ac:dyDescent="0.25">
      <c r="A22" s="134">
        <v>11</v>
      </c>
      <c r="B22" s="32">
        <f>+IFERROR((VLOOKUP(A22,Hoja3!$A$2:$J$841,4,FALSE)),"")</f>
        <v>9110</v>
      </c>
      <c r="C22" s="33">
        <f>+IFERROR((VLOOKUP(A22,Hoja3!$A$2:$J$841,5,FALSE)),"")</f>
        <v>9110</v>
      </c>
      <c r="D22" s="35" t="str">
        <f>+IFERROR((VLOOKUP(A22,Hoja3!$A$2:$J$841,6,FALSE)),"")</f>
        <v>SERVICIO NACIONAL DE APRENDIZAJE-SENA-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OFICIAL</v>
      </c>
      <c r="I22" s="37" t="str">
        <f>+IFERROR((VLOOKUP(A22,Hoja3!$A$2:$J$841,9,FALSE)),"")</f>
        <v>Institución Tecnológica</v>
      </c>
      <c r="J22" s="135">
        <f>+IFERROR((VLOOKUP(A22,Hoja3!$A$2:$J$841,10,FALSE)),"")</f>
        <v>1739</v>
      </c>
    </row>
    <row r="23" spans="1:10" x14ac:dyDescent="0.25">
      <c r="A23" s="134">
        <v>12</v>
      </c>
      <c r="B23" s="32" t="str">
        <f>+IFERROR((VLOOKUP(A23,Hoja3!$A$2:$J$841,4,FALSE)),"")</f>
        <v/>
      </c>
      <c r="C23" s="33" t="str">
        <f>+IFERROR((VLOOKUP(A23,Hoja3!$A$2:$J$841,5,FALSE)),"")</f>
        <v/>
      </c>
      <c r="D23" s="35" t="str">
        <f>+IFERROR((VLOOKUP(A23,Hoja3!$A$2:$J$841,6,FALSE)),"")</f>
        <v/>
      </c>
      <c r="E23" s="35"/>
      <c r="F23" s="36"/>
      <c r="G23" s="33" t="str">
        <f>+IFERROR((VLOOKUP(A23,Hoja3!$A$2:$J$841,7,FALSE)),"")</f>
        <v/>
      </c>
      <c r="H23" s="33" t="str">
        <f>+IFERROR((VLOOKUP(A23,Hoja3!$A$2:$J$841,8,FALSE)),"")</f>
        <v/>
      </c>
      <c r="I23" s="37" t="str">
        <f>+IFERROR((VLOOKUP(A23,Hoja3!$A$2:$J$841,9,FALSE)),"")</f>
        <v/>
      </c>
      <c r="J23" s="135" t="str">
        <f>+IFERROR((VLOOKUP(A23,Hoja3!$A$2:$J$841,10,FALSE)),"")</f>
        <v/>
      </c>
    </row>
    <row r="24" spans="1:10" x14ac:dyDescent="0.25">
      <c r="A24" s="134">
        <v>13</v>
      </c>
      <c r="B24" s="32" t="str">
        <f>+IFERROR((VLOOKUP(A24,Hoja3!$A$2:$J$841,4,FALSE)),"")</f>
        <v/>
      </c>
      <c r="C24" s="33" t="str">
        <f>+IFERROR((VLOOKUP(A24,Hoja3!$A$2:$J$841,5,FALSE)),"")</f>
        <v/>
      </c>
      <c r="D24" s="35" t="str">
        <f>+IFERROR((VLOOKUP(A24,Hoja3!$A$2:$J$841,6,FALSE)),"")</f>
        <v/>
      </c>
      <c r="E24" s="35"/>
      <c r="F24" s="36"/>
      <c r="G24" s="33" t="str">
        <f>+IFERROR((VLOOKUP(A24,Hoja3!$A$2:$J$841,7,FALSE)),"")</f>
        <v/>
      </c>
      <c r="H24" s="33" t="str">
        <f>+IFERROR((VLOOKUP(A24,Hoja3!$A$2:$J$841,8,FALSE)),"")</f>
        <v/>
      </c>
      <c r="I24" s="37" t="str">
        <f>+IFERROR((VLOOKUP(A24,Hoja3!$A$2:$J$841,9,FALSE)),"")</f>
        <v/>
      </c>
      <c r="J24" s="135" t="str">
        <f>+IFERROR((VLOOKUP(A24,Hoja3!$A$2:$J$841,10,FALSE)),"")</f>
        <v/>
      </c>
    </row>
    <row r="25" spans="1:10" x14ac:dyDescent="0.25">
      <c r="A25" s="134">
        <v>14</v>
      </c>
      <c r="B25" s="32" t="str">
        <f>+IFERROR((VLOOKUP(A25,Hoja3!$A$2:$J$841,4,FALSE)),"")</f>
        <v/>
      </c>
      <c r="C25" s="33" t="str">
        <f>+IFERROR((VLOOKUP(A25,Hoja3!$A$2:$J$841,5,FALSE)),"")</f>
        <v/>
      </c>
      <c r="D25" s="35" t="str">
        <f>+IFERROR((VLOOKUP(A25,Hoja3!$A$2:$J$841,6,FALSE)),"")</f>
        <v/>
      </c>
      <c r="E25" s="35"/>
      <c r="F25" s="36"/>
      <c r="G25" s="33" t="str">
        <f>+IFERROR((VLOOKUP(A25,Hoja3!$A$2:$J$841,7,FALSE)),"")</f>
        <v/>
      </c>
      <c r="H25" s="33" t="str">
        <f>+IFERROR((VLOOKUP(A25,Hoja3!$A$2:$J$841,8,FALSE)),"")</f>
        <v/>
      </c>
      <c r="I25" s="37" t="str">
        <f>+IFERROR((VLOOKUP(A25,Hoja3!$A$2:$J$841,9,FALSE)),"")</f>
        <v/>
      </c>
      <c r="J25" s="135" t="str">
        <f>+IFERROR((VLOOKUP(A25,Hoja3!$A$2:$J$841,10,FALSE)),"")</f>
        <v/>
      </c>
    </row>
    <row r="26" spans="1:10" x14ac:dyDescent="0.25">
      <c r="A26" s="134">
        <v>15</v>
      </c>
      <c r="B26" s="32" t="str">
        <f>+IFERROR((VLOOKUP(A26,Hoja3!$A$2:$J$841,4,FALSE)),"")</f>
        <v/>
      </c>
      <c r="C26" s="33" t="str">
        <f>+IFERROR((VLOOKUP(A26,Hoja3!$A$2:$J$841,5,FALSE)),"")</f>
        <v/>
      </c>
      <c r="D26" s="35" t="str">
        <f>+IFERROR((VLOOKUP(A26,Hoja3!$A$2:$J$841,6,FALSE)),"")</f>
        <v/>
      </c>
      <c r="E26" s="35"/>
      <c r="F26" s="36"/>
      <c r="G26" s="33" t="str">
        <f>+IFERROR((VLOOKUP(A26,Hoja3!$A$2:$J$841,7,FALSE)),"")</f>
        <v/>
      </c>
      <c r="H26" s="33" t="str">
        <f>+IFERROR((VLOOKUP(A26,Hoja3!$A$2:$J$841,8,FALSE)),"")</f>
        <v/>
      </c>
      <c r="I26" s="37" t="str">
        <f>+IFERROR((VLOOKUP(A26,Hoja3!$A$2:$J$841,9,FALSE)),"")</f>
        <v/>
      </c>
      <c r="J26" s="135" t="str">
        <f>+IFERROR((VLOOKUP(A26,Hoja3!$A$2:$J$841,10,FALSE)),"")</f>
        <v/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PUTUMAYO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86001</v>
      </c>
      <c r="C12" s="39" t="str">
        <f>+IFERROR((VLOOKUP(A12,Hoja4!$A$2:$M$1051,5,FALSE)),"")</f>
        <v>MOCOA</v>
      </c>
      <c r="D12" s="40">
        <f>+IFERROR((VLOOKUP(A12,Hoja4!$A$2:$AA$1051,6,FALSE)),"")</f>
        <v>1739</v>
      </c>
      <c r="E12" s="40">
        <f>+IFERROR((VLOOKUP(A12,Hoja4!$A$2:$AA$1051,7,FALSE)),"")</f>
        <v>2052</v>
      </c>
      <c r="F12" s="40">
        <f>+IFERROR((VLOOKUP(A12,Hoja4!$A$2:$AA$1051,8,FALSE)),"")</f>
        <v>1945</v>
      </c>
      <c r="G12" s="40">
        <f>+IFERROR((VLOOKUP(A12,Hoja4!$A$2:$AA$1051,9,FALSE)),"")</f>
        <v>1795</v>
      </c>
      <c r="H12" s="40">
        <f>+IFERROR((VLOOKUP(A12,Hoja4!$A$2:$AA$1051,10,FALSE)),"")</f>
        <v>1569</v>
      </c>
      <c r="I12" s="40">
        <f>+IFERROR((VLOOKUP(A12,Hoja4!$A$2:$AA$1051,11,FALSE)),"")</f>
        <v>1835</v>
      </c>
      <c r="J12" s="40">
        <f>+IFERROR((VLOOKUP(A12,Hoja4!$A$2:$AA$1051,12,FALSE)),"")</f>
        <v>1492</v>
      </c>
      <c r="K12" s="149">
        <f>+IFERROR((VLOOKUP(A12,Hoja4!$A$2:$AA$1051,13,FALSE)),"")</f>
        <v>1553</v>
      </c>
      <c r="L12" s="144">
        <f>+IFERROR((VLOOKUP(A12,Hoja4!$A$2:$AA$1051,14,FALSE)),"")</f>
        <v>1602</v>
      </c>
    </row>
    <row r="13" spans="1:12" x14ac:dyDescent="0.25">
      <c r="A13" s="145">
        <v>2</v>
      </c>
      <c r="B13" s="41">
        <f>+IFERROR((VLOOKUP(A13,Hoja4!$A$2:$M$1051,4,FALSE)),"")</f>
        <v>86219</v>
      </c>
      <c r="C13" s="41" t="str">
        <f>+IFERROR((VLOOKUP(A13,Hoja4!$A$2:$M$1051,5,FALSE)),"")</f>
        <v>COLON</v>
      </c>
      <c r="D13" s="42">
        <f>+IFERROR((VLOOKUP(A13,Hoja4!$A$2:$AA$1051,6,FALSE)),"")</f>
        <v>66</v>
      </c>
      <c r="E13" s="42">
        <f>+IFERROR((VLOOKUP(A13,Hoja4!$A$2:$AA$1051,7,FALSE)),"")</f>
        <v>34</v>
      </c>
      <c r="F13" s="42" t="str">
        <f>+IFERROR((VLOOKUP(A13,Hoja4!$A$2:$AA$1051,8,FALSE)),"")</f>
        <v>-</v>
      </c>
      <c r="G13" s="42">
        <f>+IFERROR((VLOOKUP(A13,Hoja4!$A$2:$AA$1051,9,FALSE)),"")</f>
        <v>1</v>
      </c>
      <c r="H13" s="42" t="str">
        <f>+IFERROR((VLOOKUP(A13,Hoja4!$A$2:$AA$1051,10,FALSE)),"")</f>
        <v>-</v>
      </c>
      <c r="I13" s="42" t="str">
        <f>+IFERROR((VLOOKUP(A13,Hoja4!$A$2:$AA$1051,11,FALSE)),"")</f>
        <v>-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86320</v>
      </c>
      <c r="C14" s="41" t="str">
        <f>+IFERROR((VLOOKUP(A14,Hoja4!$A$2:$M$1051,5,FALSE)),"")</f>
        <v>ORITO</v>
      </c>
      <c r="D14" s="42">
        <f>+IFERROR((VLOOKUP(A14,Hoja4!$A$2:$AA$1051,6,FALSE)),"")</f>
        <v>405</v>
      </c>
      <c r="E14" s="42">
        <f>+IFERROR((VLOOKUP(A14,Hoja4!$A$2:$AA$1051,7,FALSE)),"")</f>
        <v>316</v>
      </c>
      <c r="F14" s="42">
        <f>+IFERROR((VLOOKUP(A14,Hoja4!$A$2:$AA$1051,8,FALSE)),"")</f>
        <v>36</v>
      </c>
      <c r="G14" s="42">
        <f>+IFERROR((VLOOKUP(A14,Hoja4!$A$2:$AA$1051,9,FALSE)),"")</f>
        <v>49</v>
      </c>
      <c r="H14" s="42" t="str">
        <f>+IFERROR((VLOOKUP(A14,Hoja4!$A$2:$AA$1051,10,FALSE)),"")</f>
        <v>-</v>
      </c>
      <c r="I14" s="42">
        <f>+IFERROR((VLOOKUP(A14,Hoja4!$A$2:$AA$1051,11,FALSE)),"")</f>
        <v>159</v>
      </c>
      <c r="J14" s="42">
        <f>+IFERROR((VLOOKUP(A14,Hoja4!$A$2:$AA$1051,12,FALSE)),"")</f>
        <v>30</v>
      </c>
      <c r="K14" s="149">
        <f>+IFERROR((VLOOKUP(A14,Hoja4!$A$2:$AA$1051,13,FALSE)),"")</f>
        <v>46</v>
      </c>
      <c r="L14" s="144">
        <f>+IFERROR((VLOOKUP(A14,Hoja4!$A$2:$AA$1051,14,FALSE)),"")</f>
        <v>61</v>
      </c>
    </row>
    <row r="15" spans="1:12" x14ac:dyDescent="0.25">
      <c r="A15" s="145">
        <v>4</v>
      </c>
      <c r="B15" s="41">
        <f>+IFERROR((VLOOKUP(A15,Hoja4!$A$2:$M$1051,4,FALSE)),"")</f>
        <v>86568</v>
      </c>
      <c r="C15" s="41" t="str">
        <f>+IFERROR((VLOOKUP(A15,Hoja4!$A$2:$M$1051,5,FALSE)),"")</f>
        <v>PUERTO ASIS</v>
      </c>
      <c r="D15" s="42">
        <f>+IFERROR((VLOOKUP(A15,Hoja4!$A$2:$AA$1051,6,FALSE)),"")</f>
        <v>598</v>
      </c>
      <c r="E15" s="42">
        <f>+IFERROR((VLOOKUP(A15,Hoja4!$A$2:$AA$1051,7,FALSE)),"")</f>
        <v>859</v>
      </c>
      <c r="F15" s="42">
        <f>+IFERROR((VLOOKUP(A15,Hoja4!$A$2:$AA$1051,8,FALSE)),"")</f>
        <v>883</v>
      </c>
      <c r="G15" s="42">
        <f>+IFERROR((VLOOKUP(A15,Hoja4!$A$2:$AA$1051,9,FALSE)),"")</f>
        <v>780</v>
      </c>
      <c r="H15" s="42">
        <f>+IFERROR((VLOOKUP(A15,Hoja4!$A$2:$AA$1051,10,FALSE)),"")</f>
        <v>2216</v>
      </c>
      <c r="I15" s="42">
        <f>+IFERROR((VLOOKUP(A15,Hoja4!$A$2:$AA$1051,11,FALSE)),"")</f>
        <v>2353</v>
      </c>
      <c r="J15" s="42">
        <f>+IFERROR((VLOOKUP(A15,Hoja4!$A$2:$AA$1051,12,FALSE)),"")</f>
        <v>3078</v>
      </c>
      <c r="K15" s="149">
        <f>+IFERROR((VLOOKUP(A15,Hoja4!$A$2:$AA$1051,13,FALSE)),"")</f>
        <v>2080</v>
      </c>
      <c r="L15" s="144">
        <f>+IFERROR((VLOOKUP(A15,Hoja4!$A$2:$AA$1051,14,FALSE)),"")</f>
        <v>1935</v>
      </c>
    </row>
    <row r="16" spans="1:12" x14ac:dyDescent="0.25">
      <c r="A16" s="145">
        <v>5</v>
      </c>
      <c r="B16" s="41">
        <f>+IFERROR((VLOOKUP(A16,Hoja4!$A$2:$M$1051,4,FALSE)),"")</f>
        <v>86569</v>
      </c>
      <c r="C16" s="41" t="str">
        <f>+IFERROR((VLOOKUP(A16,Hoja4!$A$2:$M$1051,5,FALSE)),"")</f>
        <v>PUERTO CAICEDO</v>
      </c>
      <c r="D16" s="42">
        <f>+IFERROR((VLOOKUP(A16,Hoja4!$A$2:$AA$1051,6,FALSE)),"")</f>
        <v>83</v>
      </c>
      <c r="E16" s="42">
        <f>+IFERROR((VLOOKUP(A16,Hoja4!$A$2:$AA$1051,7,FALSE)),"")</f>
        <v>34</v>
      </c>
      <c r="F16" s="42" t="str">
        <f>+IFERROR((VLOOKUP(A16,Hoja4!$A$2:$AA$1051,8,FALSE)),"")</f>
        <v>-</v>
      </c>
      <c r="G16" s="42" t="str">
        <f>+IFERROR((VLOOKUP(A16,Hoja4!$A$2:$AA$1051,9,FALSE)),"")</f>
        <v>-</v>
      </c>
      <c r="H16" s="42" t="str">
        <f>+IFERROR((VLOOKUP(A16,Hoja4!$A$2:$AA$1051,10,FALSE)),"")</f>
        <v>-</v>
      </c>
      <c r="I16" s="42">
        <f>+IFERROR((VLOOKUP(A16,Hoja4!$A$2:$AA$1051,11,FALSE)),"")</f>
        <v>22</v>
      </c>
      <c r="J16" s="42">
        <f>+IFERROR((VLOOKUP(A16,Hoja4!$A$2:$AA$1051,12,FALSE)),"")</f>
        <v>53</v>
      </c>
      <c r="K16" s="149">
        <f>+IFERROR((VLOOKUP(A16,Hoja4!$A$2:$AA$1051,13,FALSE)),"")</f>
        <v>14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86571</v>
      </c>
      <c r="C17" s="41" t="str">
        <f>+IFERROR((VLOOKUP(A17,Hoja4!$A$2:$M$1051,5,FALSE)),"")</f>
        <v>PUERTO GUZMAN</v>
      </c>
      <c r="D17" s="42">
        <f>+IFERROR((VLOOKUP(A17,Hoja4!$A$2:$AA$1051,6,FALSE)),"")</f>
        <v>3</v>
      </c>
      <c r="E17" s="42">
        <f>+IFERROR((VLOOKUP(A17,Hoja4!$A$2:$AA$1051,7,FALSE)),"")</f>
        <v>74</v>
      </c>
      <c r="F17" s="42">
        <f>+IFERROR((VLOOKUP(A17,Hoja4!$A$2:$AA$1051,8,FALSE)),"")</f>
        <v>56</v>
      </c>
      <c r="G17" s="42">
        <f>+IFERROR((VLOOKUP(A17,Hoja4!$A$2:$AA$1051,9,FALSE)),"")</f>
        <v>148</v>
      </c>
      <c r="H17" s="42">
        <f>+IFERROR((VLOOKUP(A17,Hoja4!$A$2:$AA$1051,10,FALSE)),"")</f>
        <v>166</v>
      </c>
      <c r="I17" s="42">
        <f>+IFERROR((VLOOKUP(A17,Hoja4!$A$2:$AA$1051,11,FALSE)),"")</f>
        <v>109</v>
      </c>
      <c r="J17" s="42">
        <f>+IFERROR((VLOOKUP(A17,Hoja4!$A$2:$AA$1051,12,FALSE)),"")</f>
        <v>8</v>
      </c>
      <c r="K17" s="149">
        <f>+IFERROR((VLOOKUP(A17,Hoja4!$A$2:$AA$1051,13,FALSE)),"")</f>
        <v>2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86573</v>
      </c>
      <c r="C18" s="41" t="str">
        <f>+IFERROR((VLOOKUP(A18,Hoja4!$A$2:$M$1051,5,FALSE)),"")</f>
        <v>PUERTO LEGUIZAMO</v>
      </c>
      <c r="D18" s="42">
        <f>+IFERROR((VLOOKUP(A18,Hoja4!$A$2:$AA$1051,6,FALSE)),"")</f>
        <v>38</v>
      </c>
      <c r="E18" s="42">
        <f>+IFERROR((VLOOKUP(A18,Hoja4!$A$2:$AA$1051,7,FALSE)),"")</f>
        <v>82</v>
      </c>
      <c r="F18" s="42">
        <f>+IFERROR((VLOOKUP(A18,Hoja4!$A$2:$AA$1051,8,FALSE)),"")</f>
        <v>44</v>
      </c>
      <c r="G18" s="42">
        <f>+IFERROR((VLOOKUP(A18,Hoja4!$A$2:$AA$1051,9,FALSE)),"")</f>
        <v>31</v>
      </c>
      <c r="H18" s="42">
        <f>+IFERROR((VLOOKUP(A18,Hoja4!$A$2:$AA$1051,10,FALSE)),"")</f>
        <v>5</v>
      </c>
      <c r="I18" s="42">
        <f>+IFERROR((VLOOKUP(A18,Hoja4!$A$2:$AA$1051,11,FALSE)),"")</f>
        <v>110</v>
      </c>
      <c r="J18" s="42" t="str">
        <f>+IFERROR((VLOOKUP(A18,Hoja4!$A$2:$AA$1051,12,FALSE)),"")</f>
        <v>-</v>
      </c>
      <c r="K18" s="149" t="str">
        <f>+IFERROR((VLOOKUP(A18,Hoja4!$A$2:$AA$1051,13,FALSE)),"")</f>
        <v>-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86749</v>
      </c>
      <c r="C19" s="41" t="str">
        <f>+IFERROR((VLOOKUP(A19,Hoja4!$A$2:$M$1051,5,FALSE)),"")</f>
        <v>SIBUNDOY</v>
      </c>
      <c r="D19" s="42">
        <f>+IFERROR((VLOOKUP(A19,Hoja4!$A$2:$AA$1051,6,FALSE)),"")</f>
        <v>327</v>
      </c>
      <c r="E19" s="42">
        <f>+IFERROR((VLOOKUP(A19,Hoja4!$A$2:$AA$1051,7,FALSE)),"")</f>
        <v>292</v>
      </c>
      <c r="F19" s="42">
        <f>+IFERROR((VLOOKUP(A19,Hoja4!$A$2:$AA$1051,8,FALSE)),"")</f>
        <v>287</v>
      </c>
      <c r="G19" s="42">
        <f>+IFERROR((VLOOKUP(A19,Hoja4!$A$2:$AA$1051,9,FALSE)),"")</f>
        <v>285</v>
      </c>
      <c r="H19" s="42">
        <f>+IFERROR((VLOOKUP(A19,Hoja4!$A$2:$AA$1051,10,FALSE)),"")</f>
        <v>360</v>
      </c>
      <c r="I19" s="42">
        <f>+IFERROR((VLOOKUP(A19,Hoja4!$A$2:$AA$1051,11,FALSE)),"")</f>
        <v>460</v>
      </c>
      <c r="J19" s="42">
        <f>+IFERROR((VLOOKUP(A19,Hoja4!$A$2:$AA$1051,12,FALSE)),"")</f>
        <v>370</v>
      </c>
      <c r="K19" s="149">
        <f>+IFERROR((VLOOKUP(A19,Hoja4!$A$2:$AA$1051,13,FALSE)),"")</f>
        <v>334</v>
      </c>
      <c r="L19" s="144">
        <f>+IFERROR((VLOOKUP(A19,Hoja4!$A$2:$AA$1051,14,FALSE)),"")</f>
        <v>542</v>
      </c>
    </row>
    <row r="20" spans="1:12" x14ac:dyDescent="0.25">
      <c r="A20" s="145">
        <v>9</v>
      </c>
      <c r="B20" s="41">
        <f>+IFERROR((VLOOKUP(A20,Hoja4!$A$2:$M$1051,4,FALSE)),"")</f>
        <v>86755</v>
      </c>
      <c r="C20" s="41" t="str">
        <f>+IFERROR((VLOOKUP(A20,Hoja4!$A$2:$M$1051,5,FALSE)),"")</f>
        <v>SAN FRANCISCO</v>
      </c>
      <c r="D20" s="42">
        <f>+IFERROR((VLOOKUP(A20,Hoja4!$A$2:$AA$1051,6,FALSE)),"")</f>
        <v>134</v>
      </c>
      <c r="E20" s="42">
        <f>+IFERROR((VLOOKUP(A20,Hoja4!$A$2:$AA$1051,7,FALSE)),"")</f>
        <v>118</v>
      </c>
      <c r="F20" s="42">
        <f>+IFERROR((VLOOKUP(A20,Hoja4!$A$2:$AA$1051,8,FALSE)),"")</f>
        <v>127</v>
      </c>
      <c r="G20" s="42">
        <f>+IFERROR((VLOOKUP(A20,Hoja4!$A$2:$AA$1051,9,FALSE)),"")</f>
        <v>131</v>
      </c>
      <c r="H20" s="42">
        <f>+IFERROR((VLOOKUP(A20,Hoja4!$A$2:$AA$1051,10,FALSE)),"")</f>
        <v>113</v>
      </c>
      <c r="I20" s="42">
        <f>+IFERROR((VLOOKUP(A20,Hoja4!$A$2:$AA$1051,11,FALSE)),"")</f>
        <v>153</v>
      </c>
      <c r="J20" s="42">
        <f>+IFERROR((VLOOKUP(A20,Hoja4!$A$2:$AA$1051,12,FALSE)),"")</f>
        <v>57</v>
      </c>
      <c r="K20" s="149">
        <f>+IFERROR((VLOOKUP(A20,Hoja4!$A$2:$AA$1051,13,FALSE)),"")</f>
        <v>42</v>
      </c>
      <c r="L20" s="144">
        <f>+IFERROR((VLOOKUP(A20,Hoja4!$A$2:$AA$1051,14,FALSE)),"")</f>
        <v>27</v>
      </c>
    </row>
    <row r="21" spans="1:12" x14ac:dyDescent="0.25">
      <c r="A21" s="145">
        <v>10</v>
      </c>
      <c r="B21" s="41">
        <f>+IFERROR((VLOOKUP(A21,Hoja4!$A$2:$M$1051,4,FALSE)),"")</f>
        <v>86757</v>
      </c>
      <c r="C21" s="41" t="str">
        <f>+IFERROR((VLOOKUP(A21,Hoja4!$A$2:$M$1051,5,FALSE)),"")</f>
        <v>SAN MIGUEL</v>
      </c>
      <c r="D21" s="42">
        <f>+IFERROR((VLOOKUP(A21,Hoja4!$A$2:$AA$1051,6,FALSE)),"")</f>
        <v>34</v>
      </c>
      <c r="E21" s="42">
        <f>+IFERROR((VLOOKUP(A21,Hoja4!$A$2:$AA$1051,7,FALSE)),"")</f>
        <v>69</v>
      </c>
      <c r="F21" s="42">
        <f>+IFERROR((VLOOKUP(A21,Hoja4!$A$2:$AA$1051,8,FALSE)),"")</f>
        <v>31</v>
      </c>
      <c r="G21" s="42">
        <f>+IFERROR((VLOOKUP(A21,Hoja4!$A$2:$AA$1051,9,FALSE)),"")</f>
        <v>61</v>
      </c>
      <c r="H21" s="42">
        <f>+IFERROR((VLOOKUP(A21,Hoja4!$A$2:$AA$1051,10,FALSE)),"")</f>
        <v>27</v>
      </c>
      <c r="I21" s="42">
        <f>+IFERROR((VLOOKUP(A21,Hoja4!$A$2:$AA$1051,11,FALSE)),"")</f>
        <v>67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86760</v>
      </c>
      <c r="C22" s="41" t="str">
        <f>+IFERROR((VLOOKUP(A22,Hoja4!$A$2:$M$1051,5,FALSE)),"")</f>
        <v>SANTIAGO</v>
      </c>
      <c r="D22" s="42" t="str">
        <f>+IFERROR((VLOOKUP(A22,Hoja4!$A$2:$AA$1051,6,FALSE)),"")</f>
        <v>-</v>
      </c>
      <c r="E22" s="42">
        <f>+IFERROR((VLOOKUP(A22,Hoja4!$A$2:$AA$1051,7,FALSE)),"")</f>
        <v>45</v>
      </c>
      <c r="F22" s="42">
        <f>+IFERROR((VLOOKUP(A22,Hoja4!$A$2:$AA$1051,8,FALSE)),"")</f>
        <v>2</v>
      </c>
      <c r="G22" s="42">
        <f>+IFERROR((VLOOKUP(A22,Hoja4!$A$2:$AA$1051,9,FALSE)),"")</f>
        <v>23</v>
      </c>
      <c r="H22" s="42">
        <f>+IFERROR((VLOOKUP(A22,Hoja4!$A$2:$AA$1051,10,FALSE)),"")</f>
        <v>10</v>
      </c>
      <c r="I22" s="42">
        <f>+IFERROR((VLOOKUP(A22,Hoja4!$A$2:$AA$1051,11,FALSE)),"")</f>
        <v>10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86865</v>
      </c>
      <c r="C23" s="41" t="str">
        <f>+IFERROR((VLOOKUP(A23,Hoja4!$A$2:$M$1051,5,FALSE)),"")</f>
        <v>VALLE DEL GUAMUEZ</v>
      </c>
      <c r="D23" s="42">
        <f>+IFERROR((VLOOKUP(A23,Hoja4!$A$2:$AA$1051,6,FALSE)),"")</f>
        <v>316</v>
      </c>
      <c r="E23" s="42">
        <f>+IFERROR((VLOOKUP(A23,Hoja4!$A$2:$AA$1051,7,FALSE)),"")</f>
        <v>375</v>
      </c>
      <c r="F23" s="42">
        <f>+IFERROR((VLOOKUP(A23,Hoja4!$A$2:$AA$1051,8,FALSE)),"")</f>
        <v>371</v>
      </c>
      <c r="G23" s="42">
        <f>+IFERROR((VLOOKUP(A23,Hoja4!$A$2:$AA$1051,9,FALSE)),"")</f>
        <v>322</v>
      </c>
      <c r="H23" s="42">
        <f>+IFERROR((VLOOKUP(A23,Hoja4!$A$2:$AA$1051,10,FALSE)),"")</f>
        <v>481</v>
      </c>
      <c r="I23" s="42">
        <f>+IFERROR((VLOOKUP(A23,Hoja4!$A$2:$AA$1051,11,FALSE)),"")</f>
        <v>369</v>
      </c>
      <c r="J23" s="42">
        <f>+IFERROR((VLOOKUP(A23,Hoja4!$A$2:$AA$1051,12,FALSE)),"")</f>
        <v>275</v>
      </c>
      <c r="K23" s="149">
        <f>+IFERROR((VLOOKUP(A23,Hoja4!$A$2:$AA$1051,13,FALSE)),"")</f>
        <v>300</v>
      </c>
      <c r="L23" s="144">
        <f>+IFERROR((VLOOKUP(A23,Hoja4!$A$2:$AA$1051,14,FALSE)),"")</f>
        <v>265</v>
      </c>
    </row>
    <row r="24" spans="1:12" x14ac:dyDescent="0.25">
      <c r="A24" s="145">
        <v>13</v>
      </c>
      <c r="B24" s="41">
        <f>+IFERROR((VLOOKUP(A24,Hoja4!$A$2:$M$1051,4,FALSE)),"")</f>
        <v>86885</v>
      </c>
      <c r="C24" s="41" t="str">
        <f>+IFERROR((VLOOKUP(A24,Hoja4!$A$2:$M$1051,5,FALSE)),"")</f>
        <v>VILLAGARZON</v>
      </c>
      <c r="D24" s="42">
        <f>+IFERROR((VLOOKUP(A24,Hoja4!$A$2:$AA$1051,6,FALSE)),"")</f>
        <v>166</v>
      </c>
      <c r="E24" s="42">
        <f>+IFERROR((VLOOKUP(A24,Hoja4!$A$2:$AA$1051,7,FALSE)),"")</f>
        <v>82</v>
      </c>
      <c r="F24" s="42">
        <f>+IFERROR((VLOOKUP(A24,Hoja4!$A$2:$AA$1051,8,FALSE)),"")</f>
        <v>133</v>
      </c>
      <c r="G24" s="42">
        <f>+IFERROR((VLOOKUP(A24,Hoja4!$A$2:$AA$1051,9,FALSE)),"")</f>
        <v>121</v>
      </c>
      <c r="H24" s="42">
        <f>+IFERROR((VLOOKUP(A24,Hoja4!$A$2:$AA$1051,10,FALSE)),"")</f>
        <v>57</v>
      </c>
      <c r="I24" s="42">
        <f>+IFERROR((VLOOKUP(A24,Hoja4!$A$2:$AA$1051,11,FALSE)),"")</f>
        <v>90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 t="str">
        <f>+IFERROR((VLOOKUP(A25,Hoja4!$A$2:$M$1051,4,FALSE)),"")</f>
        <v/>
      </c>
      <c r="C25" s="41" t="str">
        <f>+IFERROR((VLOOKUP(A25,Hoja4!$A$2:$M$1051,5,FALSE)),"")</f>
        <v/>
      </c>
      <c r="D25" s="42" t="str">
        <f>+IFERROR((VLOOKUP(A25,Hoja4!$A$2:$AA$1051,6,FALSE)),"")</f>
        <v/>
      </c>
      <c r="E25" s="42" t="str">
        <f>+IFERROR((VLOOKUP(A25,Hoja4!$A$2:$AA$1051,7,FALSE)),"")</f>
        <v/>
      </c>
      <c r="F25" s="42" t="str">
        <f>+IFERROR((VLOOKUP(A25,Hoja4!$A$2:$AA$1051,8,FALSE)),"")</f>
        <v/>
      </c>
      <c r="G25" s="42" t="str">
        <f>+IFERROR((VLOOKUP(A25,Hoja4!$A$2:$AA$1051,9,FALSE)),"")</f>
        <v/>
      </c>
      <c r="H25" s="42" t="str">
        <f>+IFERROR((VLOOKUP(A25,Hoja4!$A$2:$AA$1051,10,FALSE)),"")</f>
        <v/>
      </c>
      <c r="I25" s="42" t="str">
        <f>+IFERROR((VLOOKUP(A25,Hoja4!$A$2:$AA$1051,11,FALSE)),"")</f>
        <v/>
      </c>
      <c r="J25" s="42" t="str">
        <f>+IFERROR((VLOOKUP(A25,Hoja4!$A$2:$AA$1051,12,FALSE)),"")</f>
        <v/>
      </c>
      <c r="K25" s="149" t="str">
        <f>+IFERROR((VLOOKUP(A25,Hoja4!$A$2:$AA$1051,13,FALSE)),"")</f>
        <v/>
      </c>
      <c r="L25" s="144" t="str">
        <f>+IFERROR((VLOOKUP(A25,Hoja4!$A$2:$AA$1051,14,FALSE)),"")</f>
        <v/>
      </c>
    </row>
    <row r="26" spans="1:12" x14ac:dyDescent="0.25">
      <c r="A26" s="145">
        <v>15</v>
      </c>
      <c r="B26" s="41" t="str">
        <f>+IFERROR((VLOOKUP(A26,Hoja4!$A$2:$M$1051,4,FALSE)),"")</f>
        <v/>
      </c>
      <c r="C26" s="41" t="str">
        <f>+IFERROR((VLOOKUP(A26,Hoja4!$A$2:$M$1051,5,FALSE)),"")</f>
        <v/>
      </c>
      <c r="D26" s="42" t="str">
        <f>+IFERROR((VLOOKUP(A26,Hoja4!$A$2:$AA$1051,6,FALSE)),"")</f>
        <v/>
      </c>
      <c r="E26" s="42" t="str">
        <f>+IFERROR((VLOOKUP(A26,Hoja4!$A$2:$AA$1051,7,FALSE)),"")</f>
        <v/>
      </c>
      <c r="F26" s="42" t="str">
        <f>+IFERROR((VLOOKUP(A26,Hoja4!$A$2:$AA$1051,8,FALSE)),"")</f>
        <v/>
      </c>
      <c r="G26" s="42" t="str">
        <f>+IFERROR((VLOOKUP(A26,Hoja4!$A$2:$AA$1051,9,FALSE)),"")</f>
        <v/>
      </c>
      <c r="H26" s="42" t="str">
        <f>+IFERROR((VLOOKUP(A26,Hoja4!$A$2:$AA$1051,10,FALSE)),"")</f>
        <v/>
      </c>
      <c r="I26" s="42" t="str">
        <f>+IFERROR((VLOOKUP(A26,Hoja4!$A$2:$AA$1051,11,FALSE)),"")</f>
        <v/>
      </c>
      <c r="J26" s="42" t="str">
        <f>+IFERROR((VLOOKUP(A26,Hoja4!$A$2:$AA$1051,12,FALSE)),"")</f>
        <v/>
      </c>
      <c r="K26" s="149" t="str">
        <f>+IFERROR((VLOOKUP(A26,Hoja4!$A$2:$AA$1051,13,FALSE)),"")</f>
        <v/>
      </c>
      <c r="L26" s="144" t="str">
        <f>+IFERROR((VLOOKUP(A26,Hoja4!$A$2:$AA$1051,14,FALSE)),"")</f>
        <v/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PUTUMAYO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86001</v>
      </c>
      <c r="C12" s="39" t="str">
        <f>+IFERROR(VLOOKUP($A12,Hoja5!$A$2:$M$2116,4,FALSE),"")</f>
        <v>MOCOA</v>
      </c>
      <c r="D12" s="163">
        <f>+IFERROR(VLOOKUP($A12,Hoja5!$A$2:$M$2116,5,FALSE),"")</f>
        <v>0.43563362609786699</v>
      </c>
      <c r="E12" s="163">
        <f>+IFERROR(VLOOKUP($A12,Hoja5!$A$2:$M$2116,6,FALSE),"")</f>
        <v>0.50074589756340127</v>
      </c>
      <c r="F12" s="163">
        <f>+IFERROR(VLOOKUP($A12,Hoja5!$A$2:$M$2116,7,FALSE),"")</f>
        <v>0.47414006434050976</v>
      </c>
      <c r="G12" s="163">
        <f>+IFERROR(VLOOKUP($A12,Hoja5!$A$2:$M$2116,8,FALSE),"")</f>
        <v>0.43565583932556412</v>
      </c>
      <c r="H12" s="163">
        <f>+IFERROR(VLOOKUP($A12,Hoja5!$A$2:$M$2116,9,FALSE),"")</f>
        <v>0.36633416458852869</v>
      </c>
      <c r="I12" s="163">
        <f>+IFERROR(VLOOKUP($A12,Hoja5!$A$2:$M$2116,10,FALSE),"")</f>
        <v>0.44994969818913483</v>
      </c>
      <c r="J12" s="163">
        <f>+IFERROR(VLOOKUP($A12,Hoja5!$A$2:$M$2116,11,FALSE),"")</f>
        <v>0.35690831017933822</v>
      </c>
      <c r="K12" s="164">
        <f>+IFERROR(VLOOKUP($A12,Hoja5!$A$2:$M$2116,12,FALSE),"")</f>
        <v>0.34698003538033861</v>
      </c>
      <c r="L12" s="165">
        <f>+IFERROR(VLOOKUP($A12,Hoja5!$A$2:$M$2116,13,FALSE),"")</f>
        <v>0.37763289869608824</v>
      </c>
    </row>
    <row r="13" spans="1:12" x14ac:dyDescent="0.25">
      <c r="A13" s="145">
        <v>2</v>
      </c>
      <c r="B13" s="41">
        <f>+IFERROR(VLOOKUP($A13,Hoja5!$A$2:$M$2116,3,FALSE),"")</f>
        <v>86219</v>
      </c>
      <c r="C13" s="41" t="str">
        <f>+IFERROR(VLOOKUP($A13,Hoja5!$A$2:$M$2116,4,FALSE),"")</f>
        <v>COLON</v>
      </c>
      <c r="D13" s="166">
        <f>+IFERROR(VLOOKUP($A13,Hoja5!$A$2:$M$2116,5,FALSE),"")</f>
        <v>0.11722912966252221</v>
      </c>
      <c r="E13" s="166">
        <f>+IFERROR(VLOOKUP($A13,Hoja5!$A$2:$M$2116,6,FALSE),"")</f>
        <v>5.9027777777777776E-2</v>
      </c>
      <c r="F13" s="166">
        <f>+IFERROR(VLOOKUP($A13,Hoja5!$A$2:$M$2116,7,FALSE),"")</f>
        <v>0</v>
      </c>
      <c r="G13" s="166">
        <f>+IFERROR(VLOOKUP($A13,Hoja5!$A$2:$M$2116,8,FALSE),"")</f>
        <v>1.6863406408094434E-3</v>
      </c>
      <c r="H13" s="166">
        <f>+IFERROR(VLOOKUP($A13,Hoja5!$A$2:$M$2116,9,FALSE),"")</f>
        <v>0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86320</v>
      </c>
      <c r="C14" s="41" t="str">
        <f>+IFERROR(VLOOKUP($A14,Hoja5!$A$2:$M$2116,4,FALSE),"")</f>
        <v>ORITO</v>
      </c>
      <c r="D14" s="166">
        <f>+IFERROR(VLOOKUP($A14,Hoja5!$A$2:$M$2116,5,FALSE),"")</f>
        <v>8.2855973813420622E-2</v>
      </c>
      <c r="E14" s="166">
        <f>+IFERROR(VLOOKUP($A14,Hoja5!$A$2:$M$2116,6,FALSE),"")</f>
        <v>5.6170886075949368E-2</v>
      </c>
      <c r="F14" s="166">
        <f>+IFERROR(VLOOKUP($A14,Hoja5!$A$2:$M$2116,7,FALSE),"")</f>
        <v>6.8493150684931503E-3</v>
      </c>
      <c r="G14" s="166">
        <f>+IFERROR(VLOOKUP($A14,Hoja5!$A$2:$M$2116,8,FALSE),"")</f>
        <v>6.2145859989033081E-3</v>
      </c>
      <c r="H14" s="166">
        <f>+IFERROR(VLOOKUP($A14,Hoja5!$A$2:$M$2116,9,FALSE),"")</f>
        <v>0</v>
      </c>
      <c r="I14" s="166">
        <f>+IFERROR(VLOOKUP($A14,Hoja5!$A$2:$M$2116,10,FALSE),"")</f>
        <v>2.6962862472443616E-2</v>
      </c>
      <c r="J14" s="166">
        <f>+IFERROR(VLOOKUP($A14,Hoja5!$A$2:$M$2116,11,FALSE),"")</f>
        <v>4.9309664694280079E-3</v>
      </c>
      <c r="K14" s="164">
        <f>+IFERROR(VLOOKUP($A14,Hoja5!$A$2:$M$2116,12,FALSE),"")</f>
        <v>7.3765234124438745E-3</v>
      </c>
      <c r="L14" s="165">
        <f>+IFERROR(VLOOKUP($A14,Hoja5!$A$2:$M$2116,13,FALSE),"")</f>
        <v>9.5957212521629691E-3</v>
      </c>
    </row>
    <row r="15" spans="1:12" x14ac:dyDescent="0.25">
      <c r="A15" s="145">
        <v>4</v>
      </c>
      <c r="B15" s="41">
        <f>+IFERROR(VLOOKUP($A15,Hoja5!$A$2:$M$2116,3,FALSE),"")</f>
        <v>86568</v>
      </c>
      <c r="C15" s="41" t="str">
        <f>+IFERROR(VLOOKUP($A15,Hoja5!$A$2:$M$2116,4,FALSE),"")</f>
        <v>PUERTO ASIS</v>
      </c>
      <c r="D15" s="166">
        <f>+IFERROR(VLOOKUP($A15,Hoja5!$A$2:$M$2116,5,FALSE),"")</f>
        <v>9.6889176928062218E-2</v>
      </c>
      <c r="E15" s="166">
        <f>+IFERROR(VLOOKUP($A15,Hoja5!$A$2:$M$2116,6,FALSE),"")</f>
        <v>0.13370607028753995</v>
      </c>
      <c r="F15" s="166">
        <f>+IFERROR(VLOOKUP($A15,Hoja5!$A$2:$M$2116,7,FALSE),"")</f>
        <v>0.1392665191274107</v>
      </c>
      <c r="G15" s="166">
        <f>+IFERROR(VLOOKUP($A15,Hoja5!$A$2:$M$2116,8,FALSE),"")</f>
        <v>0.12273800157356413</v>
      </c>
      <c r="H15" s="166">
        <f>+IFERROR(VLOOKUP($A15,Hoja5!$A$2:$M$2116,9,FALSE),"")</f>
        <v>0.3486469477658905</v>
      </c>
      <c r="I15" s="166">
        <f>+IFERROR(VLOOKUP($A15,Hoja5!$A$2:$M$2116,10,FALSE),"")</f>
        <v>0.37284107114561876</v>
      </c>
      <c r="J15" s="166">
        <f>+IFERROR(VLOOKUP($A15,Hoja5!$A$2:$M$2116,11,FALSE),"")</f>
        <v>0.49137931034482757</v>
      </c>
      <c r="K15" s="164">
        <f>+IFERROR(VLOOKUP($A15,Hoja5!$A$2:$M$2116,12,FALSE),"")</f>
        <v>0.33413654618473898</v>
      </c>
      <c r="L15" s="165">
        <f>+IFERROR(VLOOKUP($A15,Hoja5!$A$2:$M$2116,13,FALSE),"")</f>
        <v>0.31219748305905132</v>
      </c>
    </row>
    <row r="16" spans="1:12" x14ac:dyDescent="0.25">
      <c r="A16" s="145">
        <v>5</v>
      </c>
      <c r="B16" s="41">
        <f>+IFERROR(VLOOKUP($A16,Hoja5!$A$2:$M$2116,3,FALSE),"")</f>
        <v>86569</v>
      </c>
      <c r="C16" s="41" t="str">
        <f>+IFERROR(VLOOKUP($A16,Hoja5!$A$2:$M$2116,4,FALSE),"")</f>
        <v>PUERTO CAICEDO</v>
      </c>
      <c r="D16" s="166">
        <f>+IFERROR(VLOOKUP($A16,Hoja5!$A$2:$M$2116,5,FALSE),"")</f>
        <v>5.1842598376014994E-2</v>
      </c>
      <c r="E16" s="166">
        <f>+IFERROR(VLOOKUP($A16,Hoja5!$A$2:$M$2116,6,FALSE),"")</f>
        <v>2.0897357098955131E-2</v>
      </c>
      <c r="F16" s="166">
        <f>+IFERROR(VLOOKUP($A16,Hoja5!$A$2:$M$2116,7,FALSE),"")</f>
        <v>0</v>
      </c>
      <c r="G16" s="166">
        <f>+IFERROR(VLOOKUP($A16,Hoja5!$A$2:$M$2116,8,FALSE),"")</f>
        <v>0</v>
      </c>
      <c r="H16" s="166">
        <f>+IFERROR(VLOOKUP($A16,Hoja5!$A$2:$M$2116,9,FALSE),"")</f>
        <v>0</v>
      </c>
      <c r="I16" s="166">
        <f>+IFERROR(VLOOKUP($A16,Hoja5!$A$2:$M$2116,10,FALSE),"")</f>
        <v>1.3513513513513514E-2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86571</v>
      </c>
      <c r="C17" s="41" t="str">
        <f>+IFERROR(VLOOKUP($A17,Hoja5!$A$2:$M$2116,4,FALSE),"")</f>
        <v>PUERTO GUZMAN</v>
      </c>
      <c r="D17" s="166">
        <f>+IFERROR(VLOOKUP($A17,Hoja5!$A$2:$M$2116,5,FALSE),"")</f>
        <v>1.258917331095258E-3</v>
      </c>
      <c r="E17" s="166">
        <f>+IFERROR(VLOOKUP($A17,Hoja5!$A$2:$M$2116,6,FALSE),"")</f>
        <v>3.0565881866997109E-2</v>
      </c>
      <c r="F17" s="166">
        <f>+IFERROR(VLOOKUP($A17,Hoja5!$A$2:$M$2116,7,FALSE),"")</f>
        <v>2.2653721682847898E-2</v>
      </c>
      <c r="G17" s="166">
        <f>+IFERROR(VLOOKUP($A17,Hoja5!$A$2:$M$2116,8,FALSE),"")</f>
        <v>5.0277117973079967E-2</v>
      </c>
      <c r="H17" s="166">
        <f>+IFERROR(VLOOKUP($A17,Hoja5!$A$2:$M$2116,9,FALSE),"")</f>
        <v>6.4516129032258063E-2</v>
      </c>
      <c r="I17" s="166">
        <f>+IFERROR(VLOOKUP($A17,Hoja5!$A$2:$M$2116,10,FALSE),"")</f>
        <v>4.1634835752482814E-2</v>
      </c>
      <c r="J17" s="166">
        <f>+IFERROR(VLOOKUP($A17,Hoja5!$A$2:$M$2116,11,FALSE),"")</f>
        <v>3.0234315948601664E-3</v>
      </c>
      <c r="K17" s="164">
        <f>+IFERROR(VLOOKUP($A17,Hoja5!$A$2:$M$2116,12,FALSE),"")</f>
        <v>7.5187969924812035E-4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86573</v>
      </c>
      <c r="C18" s="41" t="str">
        <f>+IFERROR(VLOOKUP($A18,Hoja5!$A$2:$M$2116,4,FALSE),"")</f>
        <v>PUERTO LEGUIZAMO</v>
      </c>
      <c r="D18" s="166">
        <f>+IFERROR(VLOOKUP($A18,Hoja5!$A$2:$M$2116,5,FALSE),"")</f>
        <v>2.2592152199762187E-2</v>
      </c>
      <c r="E18" s="166">
        <f>+IFERROR(VLOOKUP($A18,Hoja5!$A$2:$M$2116,6,FALSE),"")</f>
        <v>4.86646884272997E-2</v>
      </c>
      <c r="F18" s="166">
        <f>+IFERROR(VLOOKUP($A18,Hoja5!$A$2:$M$2116,7,FALSE),"")</f>
        <v>2.6237328562909959E-2</v>
      </c>
      <c r="G18" s="166">
        <f>+IFERROR(VLOOKUP($A18,Hoja5!$A$2:$M$2116,8,FALSE),"")</f>
        <v>1.8685955394816153E-2</v>
      </c>
      <c r="H18" s="166">
        <f>+IFERROR(VLOOKUP($A18,Hoja5!$A$2:$M$2116,9,FALSE),"")</f>
        <v>3.0656039239730227E-3</v>
      </c>
      <c r="I18" s="166">
        <f>+IFERROR(VLOOKUP($A18,Hoja5!$A$2:$M$2116,10,FALSE),"")</f>
        <v>6.8922305764411024E-2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86749</v>
      </c>
      <c r="C19" s="41" t="str">
        <f>+IFERROR(VLOOKUP($A19,Hoja5!$A$2:$M$2116,4,FALSE),"")</f>
        <v>SIBUNDOY</v>
      </c>
      <c r="D19" s="166">
        <f>+IFERROR(VLOOKUP($A19,Hoja5!$A$2:$M$2116,5,FALSE),"")</f>
        <v>0.22614107883817428</v>
      </c>
      <c r="E19" s="166">
        <f>+IFERROR(VLOOKUP($A19,Hoja5!$A$2:$M$2116,6,FALSE),"")</f>
        <v>0.19756427604871449</v>
      </c>
      <c r="F19" s="166">
        <f>+IFERROR(VLOOKUP($A19,Hoja5!$A$2:$M$2116,7,FALSE),"")</f>
        <v>0.19107856191744341</v>
      </c>
      <c r="G19" s="166">
        <f>+IFERROR(VLOOKUP($A19,Hoja5!$A$2:$M$2116,8,FALSE),"")</f>
        <v>0.18762343647136273</v>
      </c>
      <c r="H19" s="166">
        <f>+IFERROR(VLOOKUP($A19,Hoja5!$A$2:$M$2116,9,FALSE),"")</f>
        <v>0.23653088042049936</v>
      </c>
      <c r="I19" s="166">
        <f>+IFERROR(VLOOKUP($A19,Hoja5!$A$2:$M$2116,10,FALSE),"")</f>
        <v>0.30423280423280424</v>
      </c>
      <c r="J19" s="166">
        <f>+IFERROR(VLOOKUP($A19,Hoja5!$A$2:$M$2116,11,FALSE),"")</f>
        <v>0.24915824915824916</v>
      </c>
      <c r="K19" s="164">
        <f>+IFERROR(VLOOKUP($A19,Hoja5!$A$2:$M$2116,12,FALSE),"")</f>
        <v>0.23130193905817176</v>
      </c>
      <c r="L19" s="165">
        <f>+IFERROR(VLOOKUP($A19,Hoja5!$A$2:$M$2116,13,FALSE),"")</f>
        <v>0.38964773544212794</v>
      </c>
    </row>
    <row r="20" spans="1:12" x14ac:dyDescent="0.25">
      <c r="A20" s="145">
        <v>9</v>
      </c>
      <c r="B20" s="41">
        <f>+IFERROR(VLOOKUP($A20,Hoja5!$A$2:$M$2116,3,FALSE),"")</f>
        <v>86755</v>
      </c>
      <c r="C20" s="41" t="str">
        <f>+IFERROR(VLOOKUP($A20,Hoja5!$A$2:$M$2116,4,FALSE),"")</f>
        <v>SAN FRANCISCO</v>
      </c>
      <c r="D20" s="166">
        <f>+IFERROR(VLOOKUP($A20,Hoja5!$A$2:$M$2116,5,FALSE),"")</f>
        <v>0.20364741641337386</v>
      </c>
      <c r="E20" s="166">
        <f>+IFERROR(VLOOKUP($A20,Hoja5!$A$2:$M$2116,6,FALSE),"")</f>
        <v>0.17851739788199697</v>
      </c>
      <c r="F20" s="166">
        <f>+IFERROR(VLOOKUP($A20,Hoja5!$A$2:$M$2116,7,FALSE),"")</f>
        <v>0.19184290030211482</v>
      </c>
      <c r="G20" s="166">
        <f>+IFERROR(VLOOKUP($A20,Hoja5!$A$2:$M$2116,8,FALSE),"")</f>
        <v>0.2</v>
      </c>
      <c r="H20" s="166">
        <f>+IFERROR(VLOOKUP($A20,Hoja5!$A$2:$M$2116,9,FALSE),"")</f>
        <v>0.17573872472783825</v>
      </c>
      <c r="I20" s="166">
        <f>+IFERROR(VLOOKUP($A20,Hoja5!$A$2:$M$2116,10,FALSE),"")</f>
        <v>0.24440894568690097</v>
      </c>
      <c r="J20" s="166">
        <f>+IFERROR(VLOOKUP($A20,Hoja5!$A$2:$M$2116,11,FALSE),"")</f>
        <v>9.1653027823240585E-2</v>
      </c>
      <c r="K20" s="164">
        <f>+IFERROR(VLOOKUP($A20,Hoja5!$A$2:$M$2116,12,FALSE),"")</f>
        <v>6.9536423841059597E-2</v>
      </c>
      <c r="L20" s="165">
        <f>+IFERROR(VLOOKUP($A20,Hoja5!$A$2:$M$2116,13,FALSE),"")</f>
        <v>4.5454545454545456E-2</v>
      </c>
    </row>
    <row r="21" spans="1:12" x14ac:dyDescent="0.25">
      <c r="A21" s="145">
        <v>10</v>
      </c>
      <c r="B21" s="41">
        <f>+IFERROR(VLOOKUP($A21,Hoja5!$A$2:$M$2116,3,FALSE),"")</f>
        <v>86757</v>
      </c>
      <c r="C21" s="41" t="str">
        <f>+IFERROR(VLOOKUP($A21,Hoja5!$A$2:$M$2116,4,FALSE),"")</f>
        <v>SAN MIGUEL</v>
      </c>
      <c r="D21" s="166">
        <f>+IFERROR(VLOOKUP($A21,Hoja5!$A$2:$M$2116,5,FALSE),"")</f>
        <v>1.3731825525040387E-2</v>
      </c>
      <c r="E21" s="166">
        <f>+IFERROR(VLOOKUP($A21,Hoja5!$A$2:$M$2116,6,FALSE),"")</f>
        <v>2.6953125000000001E-2</v>
      </c>
      <c r="F21" s="166">
        <f>+IFERROR(VLOOKUP($A21,Hoja5!$A$2:$M$2116,7,FALSE),"")</f>
        <v>1.1649755730928222E-2</v>
      </c>
      <c r="G21" s="166">
        <f>+IFERROR(VLOOKUP($A21,Hoja5!$A$2:$M$2116,8,FALSE),"")</f>
        <v>2.2045536682327432E-2</v>
      </c>
      <c r="H21" s="166">
        <f>+IFERROR(VLOOKUP($A21,Hoja5!$A$2:$M$2116,9,FALSE),"")</f>
        <v>9.3945720250521916E-3</v>
      </c>
      <c r="I21" s="166">
        <f>+IFERROR(VLOOKUP($A21,Hoja5!$A$2:$M$2116,10,FALSE),"")</f>
        <v>2.2521008403361343E-2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86760</v>
      </c>
      <c r="C22" s="41" t="str">
        <f>+IFERROR(VLOOKUP($A22,Hoja5!$A$2:$M$2116,4,FALSE),"")</f>
        <v>SANTIAGO</v>
      </c>
      <c r="D22" s="166">
        <f>+IFERROR(VLOOKUP($A22,Hoja5!$A$2:$M$2116,5,FALSE),"")</f>
        <v>0</v>
      </c>
      <c r="E22" s="166">
        <f>+IFERROR(VLOOKUP($A22,Hoja5!$A$2:$M$2116,6,FALSE),"")</f>
        <v>4.4378698224852069E-2</v>
      </c>
      <c r="F22" s="166">
        <f>+IFERROR(VLOOKUP($A22,Hoja5!$A$2:$M$2116,7,FALSE),"")</f>
        <v>1.9342359767891683E-3</v>
      </c>
      <c r="G22" s="166">
        <f>+IFERROR(VLOOKUP($A22,Hoja5!$A$2:$M$2116,8,FALSE),"")</f>
        <v>2.184235517568851E-2</v>
      </c>
      <c r="H22" s="166">
        <f>+IFERROR(VLOOKUP($A22,Hoja5!$A$2:$M$2116,9,FALSE),"")</f>
        <v>9.3808630393996256E-3</v>
      </c>
      <c r="I22" s="166">
        <f>+IFERROR(VLOOKUP($A22,Hoja5!$A$2:$M$2116,10,FALSE),"")</f>
        <v>9.2506938020351526E-3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86865</v>
      </c>
      <c r="C23" s="41" t="str">
        <f>+IFERROR(VLOOKUP($A23,Hoja5!$A$2:$M$2116,4,FALSE),"")</f>
        <v>VALLE DEL GUAMUEZ</v>
      </c>
      <c r="D23" s="166">
        <f>+IFERROR(VLOOKUP($A23,Hoja5!$A$2:$M$2116,5,FALSE),"")</f>
        <v>6.5451532725766357E-2</v>
      </c>
      <c r="E23" s="166">
        <f>+IFERROR(VLOOKUP($A23,Hoja5!$A$2:$M$2116,6,FALSE),"")</f>
        <v>7.5376884422110546E-2</v>
      </c>
      <c r="F23" s="166">
        <f>+IFERROR(VLOOKUP($A23,Hoja5!$A$2:$M$2116,7,FALSE),"")</f>
        <v>7.1220081727962639E-2</v>
      </c>
      <c r="G23" s="166">
        <f>+IFERROR(VLOOKUP($A23,Hoja5!$A$2:$M$2116,8,FALSE),"")</f>
        <v>5.9777484442768244E-2</v>
      </c>
      <c r="H23" s="166">
        <f>+IFERROR(VLOOKUP($A23,Hoja5!$A$2:$M$2116,9,FALSE),"")</f>
        <v>8.7307410124724871E-2</v>
      </c>
      <c r="I23" s="166">
        <f>+IFERROR(VLOOKUP($A23,Hoja5!$A$2:$M$2116,10,FALSE),"")</f>
        <v>6.4839691921905779E-2</v>
      </c>
      <c r="J23" s="166">
        <f>+IFERROR(VLOOKUP($A23,Hoja5!$A$2:$M$2116,11,FALSE),"")</f>
        <v>4.0697674418604654E-2</v>
      </c>
      <c r="K23" s="164">
        <f>+IFERROR(VLOOKUP($A23,Hoja5!$A$2:$M$2116,12,FALSE),"")</f>
        <v>3.9609143255976267E-2</v>
      </c>
      <c r="L23" s="165">
        <f>+IFERROR(VLOOKUP($A23,Hoja5!$A$2:$M$2116,13,FALSE),"")</f>
        <v>3.8495035708064798E-2</v>
      </c>
    </row>
    <row r="24" spans="1:12" x14ac:dyDescent="0.25">
      <c r="A24" s="145">
        <v>13</v>
      </c>
      <c r="B24" s="41">
        <f>+IFERROR(VLOOKUP($A24,Hoja5!$A$2:$M$2116,3,FALSE),"")</f>
        <v>86885</v>
      </c>
      <c r="C24" s="41" t="str">
        <f>+IFERROR(VLOOKUP($A24,Hoja5!$A$2:$M$2116,4,FALSE),"")</f>
        <v>VILLAGARZON</v>
      </c>
      <c r="D24" s="166">
        <f>+IFERROR(VLOOKUP($A24,Hoja5!$A$2:$M$2116,5,FALSE),"")</f>
        <v>7.1275225418634611E-2</v>
      </c>
      <c r="E24" s="166">
        <f>+IFERROR(VLOOKUP($A24,Hoja5!$A$2:$M$2116,6,FALSE),"")</f>
        <v>3.4701650444350404E-2</v>
      </c>
      <c r="F24" s="166">
        <f>+IFERROR(VLOOKUP($A24,Hoja5!$A$2:$M$2116,7,FALSE),"")</f>
        <v>5.5835432409739712E-2</v>
      </c>
      <c r="G24" s="166">
        <f>+IFERROR(VLOOKUP($A24,Hoja5!$A$2:$M$2116,8,FALSE),"")</f>
        <v>5.0648807032231062E-2</v>
      </c>
      <c r="H24" s="166">
        <f>+IFERROR(VLOOKUP($A24,Hoja5!$A$2:$M$2116,9,FALSE),"")</f>
        <v>2.393952120957581E-2</v>
      </c>
      <c r="I24" s="166">
        <f>+IFERROR(VLOOKUP($A24,Hoja5!$A$2:$M$2116,10,FALSE),"")</f>
        <v>3.810330228619814E-2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 t="str">
        <f>+IFERROR(VLOOKUP($A25,Hoja5!$A$2:$M$2116,3,FALSE),"")</f>
        <v/>
      </c>
      <c r="C25" s="41" t="str">
        <f>+IFERROR(VLOOKUP($A25,Hoja5!$A$2:$M$2116,4,FALSE),"")</f>
        <v/>
      </c>
      <c r="D25" s="166" t="str">
        <f>+IFERROR(VLOOKUP($A25,Hoja5!$A$2:$M$2116,5,FALSE),"")</f>
        <v/>
      </c>
      <c r="E25" s="166" t="str">
        <f>+IFERROR(VLOOKUP($A25,Hoja5!$A$2:$M$2116,6,FALSE),"")</f>
        <v/>
      </c>
      <c r="F25" s="166" t="str">
        <f>+IFERROR(VLOOKUP($A25,Hoja5!$A$2:$M$2116,7,FALSE),"")</f>
        <v/>
      </c>
      <c r="G25" s="166" t="str">
        <f>+IFERROR(VLOOKUP($A25,Hoja5!$A$2:$M$2116,8,FALSE),"")</f>
        <v/>
      </c>
      <c r="H25" s="166" t="str">
        <f>+IFERROR(VLOOKUP($A25,Hoja5!$A$2:$M$2116,9,FALSE),"")</f>
        <v/>
      </c>
      <c r="I25" s="166" t="str">
        <f>+IFERROR(VLOOKUP($A25,Hoja5!$A$2:$M$2116,10,FALSE),"")</f>
        <v/>
      </c>
      <c r="J25" s="166" t="str">
        <f>+IFERROR(VLOOKUP($A25,Hoja5!$A$2:$M$2116,11,FALSE),"")</f>
        <v/>
      </c>
      <c r="K25" s="164" t="str">
        <f>+IFERROR(VLOOKUP($A25,Hoja5!$A$2:$M$2116,12,FALSE),"")</f>
        <v/>
      </c>
      <c r="L25" s="165" t="str">
        <f>+IFERROR(VLOOKUP($A25,Hoja5!$A$2:$M$2116,13,FALSE),"")</f>
        <v/>
      </c>
    </row>
    <row r="26" spans="1:12" x14ac:dyDescent="0.25">
      <c r="A26" s="145">
        <v>15</v>
      </c>
      <c r="B26" s="41" t="str">
        <f>+IFERROR(VLOOKUP($A26,Hoja5!$A$2:$M$2116,3,FALSE),"")</f>
        <v/>
      </c>
      <c r="C26" s="41" t="str">
        <f>+IFERROR(VLOOKUP($A26,Hoja5!$A$2:$M$2116,4,FALSE),"")</f>
        <v/>
      </c>
      <c r="D26" s="166" t="str">
        <f>+IFERROR(VLOOKUP($A26,Hoja5!$A$2:$M$2116,5,FALSE),"")</f>
        <v/>
      </c>
      <c r="E26" s="166" t="str">
        <f>+IFERROR(VLOOKUP($A26,Hoja5!$A$2:$M$2116,6,FALSE),"")</f>
        <v/>
      </c>
      <c r="F26" s="166" t="str">
        <f>+IFERROR(VLOOKUP($A26,Hoja5!$A$2:$M$2116,7,FALSE),"")</f>
        <v/>
      </c>
      <c r="G26" s="166" t="str">
        <f>+IFERROR(VLOOKUP($A26,Hoja5!$A$2:$M$2116,8,FALSE),"")</f>
        <v/>
      </c>
      <c r="H26" s="166" t="str">
        <f>+IFERROR(VLOOKUP($A26,Hoja5!$A$2:$M$2116,9,FALSE),"")</f>
        <v/>
      </c>
      <c r="I26" s="166" t="str">
        <f>+IFERROR(VLOOKUP($A26,Hoja5!$A$2:$M$2116,10,FALSE),"")</f>
        <v/>
      </c>
      <c r="J26" s="166" t="str">
        <f>+IFERROR(VLOOKUP($A26,Hoja5!$A$2:$M$2116,11,FALSE),"")</f>
        <v/>
      </c>
      <c r="K26" s="164" t="str">
        <f>+IFERROR(VLOOKUP($A26,Hoja5!$A$2:$M$2116,12,FALSE),"")</f>
        <v/>
      </c>
      <c r="L26" s="165" t="str">
        <f>+IFERROR(VLOOKUP($A26,Hoja5!$A$2:$M$2116,13,FALSE),"")</f>
        <v/>
      </c>
    </row>
    <row r="27" spans="1:12" x14ac:dyDescent="0.25">
      <c r="A27" s="145">
        <v>16</v>
      </c>
      <c r="B27" s="41" t="str">
        <f>+IFERROR(VLOOKUP($A27,Hoja5!$A$2:$M$2116,3,FALSE),"")</f>
        <v/>
      </c>
      <c r="C27" s="41" t="str">
        <f>+IFERROR(VLOOKUP($A27,Hoja5!$A$2:$M$2116,4,FALSE),"")</f>
        <v/>
      </c>
      <c r="D27" s="166" t="str">
        <f>+IFERROR(VLOOKUP($A27,Hoja5!$A$2:$M$2116,5,FALSE),"")</f>
        <v/>
      </c>
      <c r="E27" s="166" t="str">
        <f>+IFERROR(VLOOKUP($A27,Hoja5!$A$2:$M$2116,6,FALSE),"")</f>
        <v/>
      </c>
      <c r="F27" s="166" t="str">
        <f>+IFERROR(VLOOKUP($A27,Hoja5!$A$2:$M$2116,7,FALSE),"")</f>
        <v/>
      </c>
      <c r="G27" s="166" t="str">
        <f>+IFERROR(VLOOKUP($A27,Hoja5!$A$2:$M$2116,8,FALSE),"")</f>
        <v/>
      </c>
      <c r="H27" s="166" t="str">
        <f>+IFERROR(VLOOKUP($A27,Hoja5!$A$2:$M$2116,9,FALSE),"")</f>
        <v/>
      </c>
      <c r="I27" s="166" t="str">
        <f>+IFERROR(VLOOKUP($A27,Hoja5!$A$2:$M$2116,10,FALSE),"")</f>
        <v/>
      </c>
      <c r="J27" s="166" t="str">
        <f>+IFERROR(VLOOKUP($A27,Hoja5!$A$2:$M$2116,11,FALSE),"")</f>
        <v/>
      </c>
      <c r="K27" s="164" t="str">
        <f>+IFERROR(VLOOKUP($A27,Hoja5!$A$2:$M$2116,12,FALSE),"")</f>
        <v/>
      </c>
      <c r="L27" s="165" t="str">
        <f>+IFERROR(VLOOKUP($A27,Hoja5!$A$2:$M$2116,13,FALSE),"")</f>
        <v/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PUTUMAYO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86001</v>
      </c>
      <c r="C12" s="39" t="str">
        <f>+UPPER(IFERROR(VLOOKUP($A12,Hoja6!$A$3:$P$1124,4,FALSE),""))</f>
        <v xml:space="preserve">MOCOA  </v>
      </c>
      <c r="D12" s="40">
        <f>+IFERROR(VLOOKUP($A12,Hoja6!$A$3:$P$1124,8,FALSE),"")</f>
        <v>555</v>
      </c>
      <c r="E12" s="40">
        <f>+IFERROR(VLOOKUP($A12,Hoja6!$A$3:$P$1124,9,FALSE),"")</f>
        <v>178</v>
      </c>
      <c r="F12" s="163">
        <f>+IFERROR(VLOOKUP($A12,Hoja6!$A$3:$P$1124,10,FALSE),"")</f>
        <v>0.32072072072072072</v>
      </c>
      <c r="G12" s="40">
        <f>+IFERROR(VLOOKUP($A12,Hoja6!$A$3:$P$1124,11,FALSE),"")</f>
        <v>554</v>
      </c>
      <c r="H12" s="40">
        <f>+IFERROR(VLOOKUP($A12,Hoja6!$A$3:$P$1124,12,FALSE),"")</f>
        <v>190</v>
      </c>
      <c r="I12" s="163">
        <f>+IFERROR(VLOOKUP($A12,Hoja6!$A$3:$P$1124,13,FALSE),"")</f>
        <v>0.34296028880866425</v>
      </c>
      <c r="J12" s="40">
        <f>+IFERROR(VLOOKUP($A12,Hoja6!$A$3:$P$1124,14,FALSE),"")</f>
        <v>546</v>
      </c>
      <c r="K12" s="149">
        <f>+IFERROR(VLOOKUP($A12,Hoja6!$A$3:$P$1124,15,FALSE),"")</f>
        <v>183</v>
      </c>
      <c r="L12" s="165">
        <f>+IFERROR(VLOOKUP($A12,Hoja6!$A$3:$P$1124,16,FALSE),"")</f>
        <v>0.33516483516483514</v>
      </c>
    </row>
    <row r="13" spans="1:12" x14ac:dyDescent="0.25">
      <c r="A13" s="145">
        <v>2</v>
      </c>
      <c r="B13" s="39">
        <f>+IFERROR(VLOOKUP($A13,Hoja6!$A$3:$P$1124,3,FALSE),"")</f>
        <v>86219</v>
      </c>
      <c r="C13" s="39" t="str">
        <f>+UPPER(IFERROR(VLOOKUP($A13,Hoja6!$A$3:$P$1124,4,FALSE),""))</f>
        <v>COLÓN</v>
      </c>
      <c r="D13" s="40">
        <f>+IFERROR(VLOOKUP($A13,Hoja6!$A$3:$P$1124,8,FALSE),"")</f>
        <v>59</v>
      </c>
      <c r="E13" s="40">
        <f>+IFERROR(VLOOKUP($A13,Hoja6!$A$3:$P$1124,9,FALSE),"")</f>
        <v>19</v>
      </c>
      <c r="F13" s="163">
        <f>+IFERROR(VLOOKUP($A13,Hoja6!$A$3:$P$1124,10,FALSE),"")</f>
        <v>0.32203389830508472</v>
      </c>
      <c r="G13" s="40">
        <f>+IFERROR(VLOOKUP($A13,Hoja6!$A$3:$P$1124,11,FALSE),"")</f>
        <v>62</v>
      </c>
      <c r="H13" s="40">
        <f>+IFERROR(VLOOKUP($A13,Hoja6!$A$3:$P$1124,12,FALSE),"")</f>
        <v>16</v>
      </c>
      <c r="I13" s="163">
        <f>+IFERROR(VLOOKUP($A13,Hoja6!$A$3:$P$1124,13,FALSE),"")</f>
        <v>0.25806451612903225</v>
      </c>
      <c r="J13" s="40">
        <f>+IFERROR(VLOOKUP($A13,Hoja6!$A$3:$P$1124,14,FALSE),"")</f>
        <v>53</v>
      </c>
      <c r="K13" s="149">
        <f>+IFERROR(VLOOKUP($A13,Hoja6!$A$3:$P$1124,15,FALSE),"")</f>
        <v>13</v>
      </c>
      <c r="L13" s="165">
        <f>+IFERROR(VLOOKUP($A13,Hoja6!$A$3:$P$1124,16,FALSE),"")</f>
        <v>0.24528301886792453</v>
      </c>
    </row>
    <row r="14" spans="1:12" x14ac:dyDescent="0.25">
      <c r="A14" s="145">
        <v>3</v>
      </c>
      <c r="B14" s="39">
        <f>+IFERROR(VLOOKUP($A14,Hoja6!$A$3:$P$1124,3,FALSE),"")</f>
        <v>86320</v>
      </c>
      <c r="C14" s="39" t="str">
        <f>+UPPER(IFERROR(VLOOKUP($A14,Hoja6!$A$3:$P$1124,4,FALSE),""))</f>
        <v>ORITO</v>
      </c>
      <c r="D14" s="40">
        <f>+IFERROR(VLOOKUP($A14,Hoja6!$A$3:$P$1124,8,FALSE),"")</f>
        <v>492</v>
      </c>
      <c r="E14" s="40">
        <f>+IFERROR(VLOOKUP($A14,Hoja6!$A$3:$P$1124,9,FALSE),"")</f>
        <v>98</v>
      </c>
      <c r="F14" s="163">
        <f>+IFERROR(VLOOKUP($A14,Hoja6!$A$3:$P$1124,10,FALSE),"")</f>
        <v>0.1991869918699187</v>
      </c>
      <c r="G14" s="40">
        <f>+IFERROR(VLOOKUP($A14,Hoja6!$A$3:$P$1124,11,FALSE),"")</f>
        <v>495</v>
      </c>
      <c r="H14" s="40">
        <f>+IFERROR(VLOOKUP($A14,Hoja6!$A$3:$P$1124,12,FALSE),"")</f>
        <v>118</v>
      </c>
      <c r="I14" s="163">
        <f>+IFERROR(VLOOKUP($A14,Hoja6!$A$3:$P$1124,13,FALSE),"")</f>
        <v>0.23838383838383839</v>
      </c>
      <c r="J14" s="40">
        <f>+IFERROR(VLOOKUP($A14,Hoja6!$A$3:$P$1124,14,FALSE),"")</f>
        <v>522</v>
      </c>
      <c r="K14" s="149">
        <f>+IFERROR(VLOOKUP($A14,Hoja6!$A$3:$P$1124,15,FALSE),"")</f>
        <v>129</v>
      </c>
      <c r="L14" s="165">
        <f>+IFERROR(VLOOKUP($A14,Hoja6!$A$3:$P$1124,16,FALSE),"")</f>
        <v>0.2471264367816092</v>
      </c>
    </row>
    <row r="15" spans="1:12" x14ac:dyDescent="0.25">
      <c r="A15" s="145">
        <v>4</v>
      </c>
      <c r="B15" s="39">
        <f>+IFERROR(VLOOKUP($A15,Hoja6!$A$3:$P$1124,3,FALSE),"")</f>
        <v>86568</v>
      </c>
      <c r="C15" s="39" t="str">
        <f>+UPPER(IFERROR(VLOOKUP($A15,Hoja6!$A$3:$P$1124,4,FALSE),""))</f>
        <v xml:space="preserve">PUERTO ASÍS  </v>
      </c>
      <c r="D15" s="40">
        <f>+IFERROR(VLOOKUP($A15,Hoja6!$A$3:$P$1124,8,FALSE),"")</f>
        <v>543</v>
      </c>
      <c r="E15" s="40">
        <f>+IFERROR(VLOOKUP($A15,Hoja6!$A$3:$P$1124,9,FALSE),"")</f>
        <v>189</v>
      </c>
      <c r="F15" s="163">
        <f>+IFERROR(VLOOKUP($A15,Hoja6!$A$3:$P$1124,10,FALSE),"")</f>
        <v>0.34806629834254144</v>
      </c>
      <c r="G15" s="40">
        <f>+IFERROR(VLOOKUP($A15,Hoja6!$A$3:$P$1124,11,FALSE),"")</f>
        <v>608</v>
      </c>
      <c r="H15" s="40">
        <f>+IFERROR(VLOOKUP($A15,Hoja6!$A$3:$P$1124,12,FALSE),"")</f>
        <v>259</v>
      </c>
      <c r="I15" s="163">
        <f>+IFERROR(VLOOKUP($A15,Hoja6!$A$3:$P$1124,13,FALSE),"")</f>
        <v>0.42598684210526316</v>
      </c>
      <c r="J15" s="40">
        <f>+IFERROR(VLOOKUP($A15,Hoja6!$A$3:$P$1124,14,FALSE),"")</f>
        <v>616</v>
      </c>
      <c r="K15" s="149">
        <f>+IFERROR(VLOOKUP($A15,Hoja6!$A$3:$P$1124,15,FALSE),"")</f>
        <v>253</v>
      </c>
      <c r="L15" s="165">
        <f>+IFERROR(VLOOKUP($A15,Hoja6!$A$3:$P$1124,16,FALSE),"")</f>
        <v>0.4107142857142857</v>
      </c>
    </row>
    <row r="16" spans="1:12" x14ac:dyDescent="0.25">
      <c r="A16" s="145">
        <v>5</v>
      </c>
      <c r="B16" s="39">
        <f>+IFERROR(VLOOKUP($A16,Hoja6!$A$3:$P$1124,3,FALSE),"")</f>
        <v>86569</v>
      </c>
      <c r="C16" s="39" t="str">
        <f>+UPPER(IFERROR(VLOOKUP($A16,Hoja6!$A$3:$P$1124,4,FALSE),""))</f>
        <v>PUERTO CAICEDO</v>
      </c>
      <c r="D16" s="40">
        <f>+IFERROR(VLOOKUP($A16,Hoja6!$A$3:$P$1124,8,FALSE),"")</f>
        <v>91</v>
      </c>
      <c r="E16" s="40">
        <f>+IFERROR(VLOOKUP($A16,Hoja6!$A$3:$P$1124,9,FALSE),"")</f>
        <v>18</v>
      </c>
      <c r="F16" s="163">
        <f>+IFERROR(VLOOKUP($A16,Hoja6!$A$3:$P$1124,10,FALSE),"")</f>
        <v>0.19780219780219779</v>
      </c>
      <c r="G16" s="40">
        <f>+IFERROR(VLOOKUP($A16,Hoja6!$A$3:$P$1124,11,FALSE),"")</f>
        <v>103</v>
      </c>
      <c r="H16" s="40">
        <f>+IFERROR(VLOOKUP($A16,Hoja6!$A$3:$P$1124,12,FALSE),"")</f>
        <v>29</v>
      </c>
      <c r="I16" s="163">
        <f>+IFERROR(VLOOKUP($A16,Hoja6!$A$3:$P$1124,13,FALSE),"")</f>
        <v>0.28155339805825241</v>
      </c>
      <c r="J16" s="40">
        <f>+IFERROR(VLOOKUP($A16,Hoja6!$A$3:$P$1124,14,FALSE),"")</f>
        <v>113</v>
      </c>
      <c r="K16" s="149">
        <f>+IFERROR(VLOOKUP($A16,Hoja6!$A$3:$P$1124,15,FALSE),"")</f>
        <v>26</v>
      </c>
      <c r="L16" s="165">
        <f>+IFERROR(VLOOKUP($A16,Hoja6!$A$3:$P$1124,16,FALSE),"")</f>
        <v>0.23008849557522124</v>
      </c>
    </row>
    <row r="17" spans="1:12" x14ac:dyDescent="0.25">
      <c r="A17" s="145">
        <v>6</v>
      </c>
      <c r="B17" s="39">
        <f>+IFERROR(VLOOKUP($A17,Hoja6!$A$3:$P$1124,3,FALSE),"")</f>
        <v>86571</v>
      </c>
      <c r="C17" s="39" t="str">
        <f>+UPPER(IFERROR(VLOOKUP($A17,Hoja6!$A$3:$P$1124,4,FALSE),""))</f>
        <v>PUERTO GUZMÁN</v>
      </c>
      <c r="D17" s="40">
        <f>+IFERROR(VLOOKUP($A17,Hoja6!$A$3:$P$1124,8,FALSE),"")</f>
        <v>138</v>
      </c>
      <c r="E17" s="40">
        <f>+IFERROR(VLOOKUP($A17,Hoja6!$A$3:$P$1124,9,FALSE),"")</f>
        <v>34</v>
      </c>
      <c r="F17" s="163">
        <f>+IFERROR(VLOOKUP($A17,Hoja6!$A$3:$P$1124,10,FALSE),"")</f>
        <v>0.24637681159420291</v>
      </c>
      <c r="G17" s="40">
        <f>+IFERROR(VLOOKUP($A17,Hoja6!$A$3:$P$1124,11,FALSE),"")</f>
        <v>120</v>
      </c>
      <c r="H17" s="40">
        <f>+IFERROR(VLOOKUP($A17,Hoja6!$A$3:$P$1124,12,FALSE),"")</f>
        <v>20</v>
      </c>
      <c r="I17" s="163">
        <f>+IFERROR(VLOOKUP($A17,Hoja6!$A$3:$P$1124,13,FALSE),"")</f>
        <v>0.16666666666666666</v>
      </c>
      <c r="J17" s="40">
        <f>+IFERROR(VLOOKUP($A17,Hoja6!$A$3:$P$1124,14,FALSE),"")</f>
        <v>145</v>
      </c>
      <c r="K17" s="149">
        <f>+IFERROR(VLOOKUP($A17,Hoja6!$A$3:$P$1124,15,FALSE),"")</f>
        <v>23</v>
      </c>
      <c r="L17" s="165">
        <f>+IFERROR(VLOOKUP($A17,Hoja6!$A$3:$P$1124,16,FALSE),"")</f>
        <v>0.15862068965517243</v>
      </c>
    </row>
    <row r="18" spans="1:12" x14ac:dyDescent="0.25">
      <c r="A18" s="145">
        <v>7</v>
      </c>
      <c r="B18" s="39">
        <f>+IFERROR(VLOOKUP($A18,Hoja6!$A$3:$P$1124,3,FALSE),"")</f>
        <v>86573</v>
      </c>
      <c r="C18" s="39" t="str">
        <f>+UPPER(IFERROR(VLOOKUP($A18,Hoja6!$A$3:$P$1124,4,FALSE),""))</f>
        <v>LEGUÍZAMO</v>
      </c>
      <c r="D18" s="40">
        <f>+IFERROR(VLOOKUP($A18,Hoja6!$A$3:$P$1124,8,FALSE),"")</f>
        <v>173</v>
      </c>
      <c r="E18" s="40">
        <f>+IFERROR(VLOOKUP($A18,Hoja6!$A$3:$P$1124,9,FALSE),"")</f>
        <v>25</v>
      </c>
      <c r="F18" s="163">
        <f>+IFERROR(VLOOKUP($A18,Hoja6!$A$3:$P$1124,10,FALSE),"")</f>
        <v>0.14450867052023122</v>
      </c>
      <c r="G18" s="40">
        <f>+IFERROR(VLOOKUP($A18,Hoja6!$A$3:$P$1124,11,FALSE),"")</f>
        <v>205</v>
      </c>
      <c r="H18" s="40">
        <f>+IFERROR(VLOOKUP($A18,Hoja6!$A$3:$P$1124,12,FALSE),"")</f>
        <v>37</v>
      </c>
      <c r="I18" s="163">
        <f>+IFERROR(VLOOKUP($A18,Hoja6!$A$3:$P$1124,13,FALSE),"")</f>
        <v>0.18048780487804877</v>
      </c>
      <c r="J18" s="40">
        <f>+IFERROR(VLOOKUP($A18,Hoja6!$A$3:$P$1124,14,FALSE),"")</f>
        <v>200</v>
      </c>
      <c r="K18" s="149">
        <f>+IFERROR(VLOOKUP($A18,Hoja6!$A$3:$P$1124,15,FALSE),"")</f>
        <v>32</v>
      </c>
      <c r="L18" s="165">
        <f>+IFERROR(VLOOKUP($A18,Hoja6!$A$3:$P$1124,16,FALSE),"")</f>
        <v>0.16</v>
      </c>
    </row>
    <row r="19" spans="1:12" x14ac:dyDescent="0.25">
      <c r="A19" s="145">
        <v>8</v>
      </c>
      <c r="B19" s="39">
        <f>+IFERROR(VLOOKUP($A19,Hoja6!$A$3:$P$1124,3,FALSE),"")</f>
        <v>86749</v>
      </c>
      <c r="C19" s="39" t="str">
        <f>+UPPER(IFERROR(VLOOKUP($A19,Hoja6!$A$3:$P$1124,4,FALSE),""))</f>
        <v>SIBUNDOY</v>
      </c>
      <c r="D19" s="40">
        <f>+IFERROR(VLOOKUP($A19,Hoja6!$A$3:$P$1124,8,FALSE),"")</f>
        <v>309</v>
      </c>
      <c r="E19" s="40">
        <f>+IFERROR(VLOOKUP($A19,Hoja6!$A$3:$P$1124,9,FALSE),"")</f>
        <v>73</v>
      </c>
      <c r="F19" s="163">
        <f>+IFERROR(VLOOKUP($A19,Hoja6!$A$3:$P$1124,10,FALSE),"")</f>
        <v>0.23624595469255663</v>
      </c>
      <c r="G19" s="40">
        <f>+IFERROR(VLOOKUP($A19,Hoja6!$A$3:$P$1124,11,FALSE),"")</f>
        <v>237</v>
      </c>
      <c r="H19" s="40">
        <f>+IFERROR(VLOOKUP($A19,Hoja6!$A$3:$P$1124,12,FALSE),"")</f>
        <v>75</v>
      </c>
      <c r="I19" s="163">
        <f>+IFERROR(VLOOKUP($A19,Hoja6!$A$3:$P$1124,13,FALSE),"")</f>
        <v>0.31645569620253167</v>
      </c>
      <c r="J19" s="40">
        <f>+IFERROR(VLOOKUP($A19,Hoja6!$A$3:$P$1124,14,FALSE),"")</f>
        <v>288</v>
      </c>
      <c r="K19" s="149">
        <f>+IFERROR(VLOOKUP($A19,Hoja6!$A$3:$P$1124,15,FALSE),"")</f>
        <v>90</v>
      </c>
      <c r="L19" s="165">
        <f>+IFERROR(VLOOKUP($A19,Hoja6!$A$3:$P$1124,16,FALSE),"")</f>
        <v>0.3125</v>
      </c>
    </row>
    <row r="20" spans="1:12" x14ac:dyDescent="0.25">
      <c r="A20" s="145">
        <v>9</v>
      </c>
      <c r="B20" s="39">
        <f>+IFERROR(VLOOKUP($A20,Hoja6!$A$3:$P$1124,3,FALSE),"")</f>
        <v>86755</v>
      </c>
      <c r="C20" s="39" t="str">
        <f>+UPPER(IFERROR(VLOOKUP($A20,Hoja6!$A$3:$P$1124,4,FALSE),""))</f>
        <v>SAN FRANCISCO</v>
      </c>
      <c r="D20" s="40">
        <f>+IFERROR(VLOOKUP($A20,Hoja6!$A$3:$P$1124,8,FALSE),"")</f>
        <v>54</v>
      </c>
      <c r="E20" s="40">
        <f>+IFERROR(VLOOKUP($A20,Hoja6!$A$3:$P$1124,9,FALSE),"")</f>
        <v>11</v>
      </c>
      <c r="F20" s="163">
        <f>+IFERROR(VLOOKUP($A20,Hoja6!$A$3:$P$1124,10,FALSE),"")</f>
        <v>0.20370370370370369</v>
      </c>
      <c r="G20" s="40">
        <f>+IFERROR(VLOOKUP($A20,Hoja6!$A$3:$P$1124,11,FALSE),"")</f>
        <v>51</v>
      </c>
      <c r="H20" s="40">
        <f>+IFERROR(VLOOKUP($A20,Hoja6!$A$3:$P$1124,12,FALSE),"")</f>
        <v>14</v>
      </c>
      <c r="I20" s="163">
        <f>+IFERROR(VLOOKUP($A20,Hoja6!$A$3:$P$1124,13,FALSE),"")</f>
        <v>0.27450980392156865</v>
      </c>
      <c r="J20" s="40">
        <f>+IFERROR(VLOOKUP($A20,Hoja6!$A$3:$P$1124,14,FALSE),"")</f>
        <v>57</v>
      </c>
      <c r="K20" s="149">
        <f>+IFERROR(VLOOKUP($A20,Hoja6!$A$3:$P$1124,15,FALSE),"")</f>
        <v>6</v>
      </c>
      <c r="L20" s="165">
        <f>+IFERROR(VLOOKUP($A20,Hoja6!$A$3:$P$1124,16,FALSE),"")</f>
        <v>0.10526315789473684</v>
      </c>
    </row>
    <row r="21" spans="1:12" x14ac:dyDescent="0.25">
      <c r="A21" s="145">
        <v>10</v>
      </c>
      <c r="B21" s="39">
        <f>+IFERROR(VLOOKUP($A21,Hoja6!$A$3:$P$1124,3,FALSE),"")</f>
        <v>86757</v>
      </c>
      <c r="C21" s="39" t="str">
        <f>+UPPER(IFERROR(VLOOKUP($A21,Hoja6!$A$3:$P$1124,4,FALSE),""))</f>
        <v>SAN MIGUEL</v>
      </c>
      <c r="D21" s="40">
        <f>+IFERROR(VLOOKUP($A21,Hoja6!$A$3:$P$1124,8,FALSE),"")</f>
        <v>200</v>
      </c>
      <c r="E21" s="40">
        <f>+IFERROR(VLOOKUP($A21,Hoja6!$A$3:$P$1124,9,FALSE),"")</f>
        <v>25</v>
      </c>
      <c r="F21" s="163">
        <f>+IFERROR(VLOOKUP($A21,Hoja6!$A$3:$P$1124,10,FALSE),"")</f>
        <v>0.125</v>
      </c>
      <c r="G21" s="40">
        <f>+IFERROR(VLOOKUP($A21,Hoja6!$A$3:$P$1124,11,FALSE),"")</f>
        <v>226</v>
      </c>
      <c r="H21" s="40">
        <f>+IFERROR(VLOOKUP($A21,Hoja6!$A$3:$P$1124,12,FALSE),"")</f>
        <v>29</v>
      </c>
      <c r="I21" s="163">
        <f>+IFERROR(VLOOKUP($A21,Hoja6!$A$3:$P$1124,13,FALSE),"")</f>
        <v>0.12831858407079647</v>
      </c>
      <c r="J21" s="40">
        <f>+IFERROR(VLOOKUP($A21,Hoja6!$A$3:$P$1124,14,FALSE),"")</f>
        <v>262</v>
      </c>
      <c r="K21" s="149">
        <f>+IFERROR(VLOOKUP($A21,Hoja6!$A$3:$P$1124,15,FALSE),"")</f>
        <v>35</v>
      </c>
      <c r="L21" s="165">
        <f>+IFERROR(VLOOKUP($A21,Hoja6!$A$3:$P$1124,16,FALSE),"")</f>
        <v>0.13358778625954199</v>
      </c>
    </row>
    <row r="22" spans="1:12" x14ac:dyDescent="0.25">
      <c r="A22" s="145">
        <v>11</v>
      </c>
      <c r="B22" s="39">
        <f>+IFERROR(VLOOKUP($A22,Hoja6!$A$3:$P$1124,3,FALSE),"")</f>
        <v>86760</v>
      </c>
      <c r="C22" s="39" t="str">
        <f>+UPPER(IFERROR(VLOOKUP($A22,Hoja6!$A$3:$P$1124,4,FALSE),""))</f>
        <v>SANTIAGO</v>
      </c>
      <c r="D22" s="40">
        <f>+IFERROR(VLOOKUP($A22,Hoja6!$A$3:$P$1124,8,FALSE),"")</f>
        <v>86</v>
      </c>
      <c r="E22" s="40">
        <f>+IFERROR(VLOOKUP($A22,Hoja6!$A$3:$P$1124,9,FALSE),"")</f>
        <v>13</v>
      </c>
      <c r="F22" s="163">
        <f>+IFERROR(VLOOKUP($A22,Hoja6!$A$3:$P$1124,10,FALSE),"")</f>
        <v>0.15116279069767441</v>
      </c>
      <c r="G22" s="40">
        <f>+IFERROR(VLOOKUP($A22,Hoja6!$A$3:$P$1124,11,FALSE),"")</f>
        <v>73</v>
      </c>
      <c r="H22" s="40">
        <f>+IFERROR(VLOOKUP($A22,Hoja6!$A$3:$P$1124,12,FALSE),"")</f>
        <v>11</v>
      </c>
      <c r="I22" s="163">
        <f>+IFERROR(VLOOKUP($A22,Hoja6!$A$3:$P$1124,13,FALSE),"")</f>
        <v>0.15068493150684931</v>
      </c>
      <c r="J22" s="40">
        <f>+IFERROR(VLOOKUP($A22,Hoja6!$A$3:$P$1124,14,FALSE),"")</f>
        <v>97</v>
      </c>
      <c r="K22" s="149">
        <f>+IFERROR(VLOOKUP($A22,Hoja6!$A$3:$P$1124,15,FALSE),"")</f>
        <v>12</v>
      </c>
      <c r="L22" s="165">
        <f>+IFERROR(VLOOKUP($A22,Hoja6!$A$3:$P$1124,16,FALSE),"")</f>
        <v>0.12371134020618557</v>
      </c>
    </row>
    <row r="23" spans="1:12" x14ac:dyDescent="0.25">
      <c r="A23" s="145">
        <v>12</v>
      </c>
      <c r="B23" s="39">
        <f>+IFERROR(VLOOKUP($A23,Hoja6!$A$3:$P$1124,3,FALSE),"")</f>
        <v>86865</v>
      </c>
      <c r="C23" s="39" t="str">
        <f>+UPPER(IFERROR(VLOOKUP($A23,Hoja6!$A$3:$P$1124,4,FALSE),""))</f>
        <v xml:space="preserve">VALLE DEL GUAMUEZ  </v>
      </c>
      <c r="D23" s="40">
        <f>+IFERROR(VLOOKUP($A23,Hoja6!$A$3:$P$1124,8,FALSE),"")</f>
        <v>405</v>
      </c>
      <c r="E23" s="40">
        <f>+IFERROR(VLOOKUP($A23,Hoja6!$A$3:$P$1124,9,FALSE),"")</f>
        <v>73</v>
      </c>
      <c r="F23" s="163">
        <f>+IFERROR(VLOOKUP($A23,Hoja6!$A$3:$P$1124,10,FALSE),"")</f>
        <v>0.18024691358024691</v>
      </c>
      <c r="G23" s="40">
        <f>+IFERROR(VLOOKUP($A23,Hoja6!$A$3:$P$1124,11,FALSE),"")</f>
        <v>397</v>
      </c>
      <c r="H23" s="40">
        <f>+IFERROR(VLOOKUP($A23,Hoja6!$A$3:$P$1124,12,FALSE),"")</f>
        <v>79</v>
      </c>
      <c r="I23" s="163">
        <f>+IFERROR(VLOOKUP($A23,Hoja6!$A$3:$P$1124,13,FALSE),"")</f>
        <v>0.19899244332493704</v>
      </c>
      <c r="J23" s="40">
        <f>+IFERROR(VLOOKUP($A23,Hoja6!$A$3:$P$1124,14,FALSE),"")</f>
        <v>481</v>
      </c>
      <c r="K23" s="149">
        <f>+IFERROR(VLOOKUP($A23,Hoja6!$A$3:$P$1124,15,FALSE),"")</f>
        <v>114</v>
      </c>
      <c r="L23" s="165">
        <f>+IFERROR(VLOOKUP($A23,Hoja6!$A$3:$P$1124,16,FALSE),"")</f>
        <v>0.23700623700623702</v>
      </c>
    </row>
    <row r="24" spans="1:12" x14ac:dyDescent="0.25">
      <c r="A24" s="145">
        <v>13</v>
      </c>
      <c r="B24" s="39">
        <f>+IFERROR(VLOOKUP($A24,Hoja6!$A$3:$P$1124,3,FALSE),"")</f>
        <v>86885</v>
      </c>
      <c r="C24" s="39" t="str">
        <f>+UPPER(IFERROR(VLOOKUP($A24,Hoja6!$A$3:$P$1124,4,FALSE),""))</f>
        <v>VILLAGARZÓN</v>
      </c>
      <c r="D24" s="40">
        <f>+IFERROR(VLOOKUP($A24,Hoja6!$A$3:$P$1124,8,FALSE),"")</f>
        <v>220</v>
      </c>
      <c r="E24" s="40">
        <f>+IFERROR(VLOOKUP($A24,Hoja6!$A$3:$P$1124,9,FALSE),"")</f>
        <v>61</v>
      </c>
      <c r="F24" s="163">
        <f>+IFERROR(VLOOKUP($A24,Hoja6!$A$3:$P$1124,10,FALSE),"")</f>
        <v>0.27727272727272728</v>
      </c>
      <c r="G24" s="40">
        <f>+IFERROR(VLOOKUP($A24,Hoja6!$A$3:$P$1124,11,FALSE),"")</f>
        <v>265</v>
      </c>
      <c r="H24" s="40">
        <f>+IFERROR(VLOOKUP($A24,Hoja6!$A$3:$P$1124,12,FALSE),"")</f>
        <v>99</v>
      </c>
      <c r="I24" s="163">
        <f>+IFERROR(VLOOKUP($A24,Hoja6!$A$3:$P$1124,13,FALSE),"")</f>
        <v>0.37358490566037733</v>
      </c>
      <c r="J24" s="40">
        <f>+IFERROR(VLOOKUP($A24,Hoja6!$A$3:$P$1124,14,FALSE),"")</f>
        <v>225</v>
      </c>
      <c r="K24" s="149">
        <f>+IFERROR(VLOOKUP($A24,Hoja6!$A$3:$P$1124,15,FALSE),"")</f>
        <v>74</v>
      </c>
      <c r="L24" s="165">
        <f>+IFERROR(VLOOKUP($A24,Hoja6!$A$3:$P$1124,16,FALSE),"")</f>
        <v>0.3288888888888889</v>
      </c>
    </row>
    <row r="25" spans="1:12" x14ac:dyDescent="0.25">
      <c r="A25" s="145">
        <v>14</v>
      </c>
      <c r="B25" s="39" t="str">
        <f>+IFERROR(VLOOKUP($A25,Hoja6!$A$3:$P$1124,3,FALSE),"")</f>
        <v/>
      </c>
      <c r="C25" s="39" t="str">
        <f>+UPPER(IFERROR(VLOOKUP($A25,Hoja6!$A$3:$P$1124,4,FALSE),""))</f>
        <v/>
      </c>
      <c r="D25" s="40" t="str">
        <f>+IFERROR(VLOOKUP($A25,Hoja6!$A$3:$P$1124,8,FALSE),"")</f>
        <v/>
      </c>
      <c r="E25" s="40" t="str">
        <f>+IFERROR(VLOOKUP($A25,Hoja6!$A$3:$P$1124,9,FALSE),"")</f>
        <v/>
      </c>
      <c r="F25" s="163" t="str">
        <f>+IFERROR(VLOOKUP($A25,Hoja6!$A$3:$P$1124,10,FALSE),"")</f>
        <v/>
      </c>
      <c r="G25" s="40" t="str">
        <f>+IFERROR(VLOOKUP($A25,Hoja6!$A$3:$P$1124,11,FALSE),"")</f>
        <v/>
      </c>
      <c r="H25" s="40" t="str">
        <f>+IFERROR(VLOOKUP($A25,Hoja6!$A$3:$P$1124,12,FALSE),"")</f>
        <v/>
      </c>
      <c r="I25" s="163" t="str">
        <f>+IFERROR(VLOOKUP($A25,Hoja6!$A$3:$P$1124,13,FALSE),"")</f>
        <v/>
      </c>
      <c r="J25" s="40" t="str">
        <f>+IFERROR(VLOOKUP($A25,Hoja6!$A$3:$P$1124,14,FALSE),"")</f>
        <v/>
      </c>
      <c r="K25" s="149" t="str">
        <f>+IFERROR(VLOOKUP($A25,Hoja6!$A$3:$P$1124,15,FALSE),"")</f>
        <v/>
      </c>
      <c r="L25" s="165" t="str">
        <f>+IFERROR(VLOOKUP($A25,Hoja6!$A$3:$P$1124,16,FALSE),"")</f>
        <v/>
      </c>
    </row>
    <row r="26" spans="1:12" x14ac:dyDescent="0.25">
      <c r="A26" s="145">
        <v>15</v>
      </c>
      <c r="B26" s="39" t="str">
        <f>+IFERROR(VLOOKUP($A26,Hoja6!$A$3:$P$1124,3,FALSE),"")</f>
        <v/>
      </c>
      <c r="C26" s="39" t="str">
        <f>+UPPER(IFERROR(VLOOKUP($A26,Hoja6!$A$3:$P$1124,4,FALSE),""))</f>
        <v/>
      </c>
      <c r="D26" s="40" t="str">
        <f>+IFERROR(VLOOKUP($A26,Hoja6!$A$3:$P$1124,8,FALSE),"")</f>
        <v/>
      </c>
      <c r="E26" s="40" t="str">
        <f>+IFERROR(VLOOKUP($A26,Hoja6!$A$3:$P$1124,9,FALSE),"")</f>
        <v/>
      </c>
      <c r="F26" s="163" t="str">
        <f>+IFERROR(VLOOKUP($A26,Hoja6!$A$3:$P$1124,10,FALSE),"")</f>
        <v/>
      </c>
      <c r="G26" s="40" t="str">
        <f>+IFERROR(VLOOKUP($A26,Hoja6!$A$3:$P$1124,11,FALSE),"")</f>
        <v/>
      </c>
      <c r="H26" s="40" t="str">
        <f>+IFERROR(VLOOKUP($A26,Hoja6!$A$3:$P$1124,12,FALSE),"")</f>
        <v/>
      </c>
      <c r="I26" s="163" t="str">
        <f>+IFERROR(VLOOKUP($A26,Hoja6!$A$3:$P$1124,13,FALSE),"")</f>
        <v/>
      </c>
      <c r="J26" s="40" t="str">
        <f>+IFERROR(VLOOKUP($A26,Hoja6!$A$3:$P$1124,14,FALSE),"")</f>
        <v/>
      </c>
      <c r="K26" s="149" t="str">
        <f>+IFERROR(VLOOKUP($A26,Hoja6!$A$3:$P$1124,15,FALSE),"")</f>
        <v/>
      </c>
      <c r="L26" s="165" t="str">
        <f>+IFERROR(VLOOKUP($A26,Hoja6!$A$3:$P$1124,16,FALSE),"")</f>
        <v/>
      </c>
    </row>
    <row r="27" spans="1:12" x14ac:dyDescent="0.25">
      <c r="A27" s="145">
        <v>16</v>
      </c>
      <c r="B27" s="39" t="str">
        <f>+IFERROR(VLOOKUP($A27,Hoja6!$A$3:$P$1124,3,FALSE),"")</f>
        <v/>
      </c>
      <c r="C27" s="39" t="str">
        <f>+UPPER(IFERROR(VLOOKUP($A27,Hoja6!$A$3:$P$1124,4,FALSE),""))</f>
        <v/>
      </c>
      <c r="D27" s="40" t="str">
        <f>+IFERROR(VLOOKUP($A27,Hoja6!$A$3:$P$1124,8,FALSE),"")</f>
        <v/>
      </c>
      <c r="E27" s="40" t="str">
        <f>+IFERROR(VLOOKUP($A27,Hoja6!$A$3:$P$1124,9,FALSE),"")</f>
        <v/>
      </c>
      <c r="F27" s="163" t="str">
        <f>+IFERROR(VLOOKUP($A27,Hoja6!$A$3:$P$1124,10,FALSE),"")</f>
        <v/>
      </c>
      <c r="G27" s="40" t="str">
        <f>+IFERROR(VLOOKUP($A27,Hoja6!$A$3:$P$1124,11,FALSE),"")</f>
        <v/>
      </c>
      <c r="H27" s="40" t="str">
        <f>+IFERROR(VLOOKUP($A27,Hoja6!$A$3:$P$1124,12,FALSE),"")</f>
        <v/>
      </c>
      <c r="I27" s="163" t="str">
        <f>+IFERROR(VLOOKUP($A27,Hoja6!$A$3:$P$1124,13,FALSE),"")</f>
        <v/>
      </c>
      <c r="J27" s="40" t="str">
        <f>+IFERROR(VLOOKUP($A27,Hoja6!$A$3:$P$1124,14,FALSE),"")</f>
        <v/>
      </c>
      <c r="K27" s="149" t="str">
        <f>+IFERROR(VLOOKUP($A27,Hoja6!$A$3:$P$1124,15,FALSE),"")</f>
        <v/>
      </c>
      <c r="L27" s="165" t="str">
        <f>+IFERROR(VLOOKUP($A27,Hoja6!$A$3:$P$1124,16,FALSE),"")</f>
        <v/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0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0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0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0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0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0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0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0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0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0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0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0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0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0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0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0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0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0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0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0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0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0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0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0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0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0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0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0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0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0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0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0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0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0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0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0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0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0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0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0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0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0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0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0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0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0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0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0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0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0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0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0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0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0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0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0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0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0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0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0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0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0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0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0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0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0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0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0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0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0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0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0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0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0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0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1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2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3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4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5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6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7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8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9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10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11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11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11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11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11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11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11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11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11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11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11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11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11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11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11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11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11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11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11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11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11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11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11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11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11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11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11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11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11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11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11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0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0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0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0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0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0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0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0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0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0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0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0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0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0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0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0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0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0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0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0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0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0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0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0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0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0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0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0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0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0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0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0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0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0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0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0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0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0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0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0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0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0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0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0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0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0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0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0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0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0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0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0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0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0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0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0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0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0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0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0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0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0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1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2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3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4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5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6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7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8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9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10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11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12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13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13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13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13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13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13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13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13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13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13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13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13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13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13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13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13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13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13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13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13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0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0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0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0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0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0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0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0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0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0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0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0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0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0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0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0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0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0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0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0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0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0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0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0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0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0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1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2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3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4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5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6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7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8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9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10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11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12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13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13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13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13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13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13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13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13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13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13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13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13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13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13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13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13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13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13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13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13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13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13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13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13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13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13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13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13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13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13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13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13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13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13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13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13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13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0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0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0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0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0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0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0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0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0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0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0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0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0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0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0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0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0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0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0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0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0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0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0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0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0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0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1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2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3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4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5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6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7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8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9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10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11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12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13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13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13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13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13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13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13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13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13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13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13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13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13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13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13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13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13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13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13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13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13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13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13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13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13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13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13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13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13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13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13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13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13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13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13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13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13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2020-03-03T19:21:05Z</dcterms:modified>
</cp:coreProperties>
</file>