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21130421-D6F1-4878-839E-C7E8759ABF4B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<sst xmlns="http://schemas.openxmlformats.org/spreadsheetml/2006/main" count="11658" uniqueCount="2539">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</sst>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NORTE DE SANTANDER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110</v>
      </c>
      <c r="B9" s="5">
        <v>54</v>
      </c>
      <c r="C9" s="3" t="s">
        <v>110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54</v>
      </c>
      <c r="B11" s="6"/>
      <c r="C11" s="11" t="str">
        <f>+C9</f>
        <v>NORTE DE SANTANDER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NORTE DE SANTANDER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71319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68468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2851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0.5187952263686304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0.46393651693354115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0.42691677083164237</v>
      </c>
      <c r="D25" s="190">
        <v>0.46326586083397286</v>
      </c>
      <c r="E25" s="190">
        <v>0.41925722145804678</v>
      </c>
      <c r="F25" s="190">
        <v>0.45562889338877466</v>
      </c>
      <c r="G25" s="190">
        <v>0.47740651497590436</v>
      </c>
      <c r="H25" s="191">
        <v>0.49827272108792114</v>
      </c>
      <c r="I25" s="191">
        <v>0.51584183750263402</v>
      </c>
      <c r="J25" s="192">
        <v>0.5234712250540543</v>
      </c>
      <c r="K25" s="75">
        <v>0.5187952263686304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13613</v>
      </c>
      <c r="D33" s="74">
        <v>6107</v>
      </c>
      <c r="E33" s="75">
        <v>0.44861529420406965</v>
      </c>
      <c r="F33" s="73">
        <v>13082</v>
      </c>
      <c r="G33" s="74">
        <v>6422</v>
      </c>
      <c r="H33" s="75">
        <v>0.49090353157009631</v>
      </c>
      <c r="I33" s="73">
        <v>14114</v>
      </c>
      <c r="J33" s="74">
        <v>6548</v>
      </c>
      <c r="K33" s="75">
        <v>0.46393651693354115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46997</v>
      </c>
      <c r="D40" s="85">
        <v>49628</v>
      </c>
      <c r="E40" s="85">
        <v>47539</v>
      </c>
      <c r="F40" s="85">
        <v>47509</v>
      </c>
      <c r="G40" s="85">
        <v>51929</v>
      </c>
      <c r="H40" s="86">
        <v>54614</v>
      </c>
      <c r="I40" s="86">
        <v>57695</v>
      </c>
      <c r="J40" s="87">
        <v>59161</v>
      </c>
      <c r="K40" s="88">
        <v>59856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6984</v>
      </c>
      <c r="D41" s="21">
        <v>9869</v>
      </c>
      <c r="E41" s="21">
        <v>7032</v>
      </c>
      <c r="F41" s="21">
        <v>13212</v>
      </c>
      <c r="G41" s="21">
        <v>12699</v>
      </c>
      <c r="H41" s="22">
        <v>12971</v>
      </c>
      <c r="I41" s="22">
        <v>13282</v>
      </c>
      <c r="J41" s="59">
        <v>13204</v>
      </c>
      <c r="K41" s="89">
        <v>11463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53981</v>
      </c>
      <c r="D42" s="91">
        <f t="shared" ref="D42:K42" si="0">+SUM(D40:D41)</f>
        <v>59497</v>
      </c>
      <c r="E42" s="91">
        <f t="shared" si="0"/>
        <v>54571</v>
      </c>
      <c r="F42" s="91">
        <f t="shared" si="0"/>
        <v>60721</v>
      </c>
      <c r="G42" s="91">
        <f t="shared" si="0"/>
        <v>64628</v>
      </c>
      <c r="H42" s="92">
        <f t="shared" si="0"/>
        <v>67585</v>
      </c>
      <c r="I42" s="92">
        <f t="shared" si="0"/>
        <v>70977</v>
      </c>
      <c r="J42" s="93">
        <f t="shared" ref="J42" si="1">+SUM(J40:J41)</f>
        <v>72365</v>
      </c>
      <c r="K42" s="94">
        <f t="shared" si="0"/>
        <v>71319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52597</v>
      </c>
      <c r="D47" s="85">
        <f t="shared" ref="D47:K47" si="2">+SUM(D54:D56)</f>
        <v>57949</v>
      </c>
      <c r="E47" s="85">
        <f t="shared" si="2"/>
        <v>53340</v>
      </c>
      <c r="F47" s="85">
        <f t="shared" si="2"/>
        <v>58952</v>
      </c>
      <c r="G47" s="85">
        <f t="shared" si="2"/>
        <v>62609</v>
      </c>
      <c r="H47" s="86">
        <f t="shared" si="2"/>
        <v>65916</v>
      </c>
      <c r="I47" s="86">
        <f t="shared" si="2"/>
        <v>68543</v>
      </c>
      <c r="J47" s="87">
        <f t="shared" ref="J47" si="3">+SUM(J54:J56)</f>
        <v>69484</v>
      </c>
      <c r="K47" s="88">
        <f t="shared" si="2"/>
        <v>68468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1384</v>
      </c>
      <c r="D48" s="21">
        <f t="shared" ref="D48:K48" si="4">+SUM(D57:D59)</f>
        <v>1548</v>
      </c>
      <c r="E48" s="21">
        <f t="shared" si="4"/>
        <v>1231</v>
      </c>
      <c r="F48" s="21">
        <f t="shared" si="4"/>
        <v>1769</v>
      </c>
      <c r="G48" s="21">
        <f t="shared" si="4"/>
        <v>2019</v>
      </c>
      <c r="H48" s="22">
        <f t="shared" si="4"/>
        <v>1669</v>
      </c>
      <c r="I48" s="22">
        <f t="shared" si="4"/>
        <v>2434</v>
      </c>
      <c r="J48" s="59">
        <f t="shared" ref="J48" si="5">+SUM(J57:J59)</f>
        <v>2881</v>
      </c>
      <c r="K48" s="89">
        <f t="shared" si="4"/>
        <v>2851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53981</v>
      </c>
      <c r="D49" s="91">
        <f t="shared" ref="D49:K49" si="6">+SUM(D47:D48)</f>
        <v>59497</v>
      </c>
      <c r="E49" s="91">
        <f t="shared" si="6"/>
        <v>54571</v>
      </c>
      <c r="F49" s="91">
        <f t="shared" si="6"/>
        <v>60721</v>
      </c>
      <c r="G49" s="91">
        <f t="shared" si="6"/>
        <v>64628</v>
      </c>
      <c r="H49" s="92">
        <f t="shared" si="6"/>
        <v>67585</v>
      </c>
      <c r="I49" s="92">
        <f t="shared" si="6"/>
        <v>70977</v>
      </c>
      <c r="J49" s="93">
        <f t="shared" ref="J49" si="7">+SUM(J47:J48)</f>
        <v>72365</v>
      </c>
      <c r="K49" s="94">
        <f t="shared" si="6"/>
        <v>71319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1833</v>
      </c>
      <c r="D54" s="96">
        <v>916</v>
      </c>
      <c r="E54" s="96">
        <v>712</v>
      </c>
      <c r="F54" s="96">
        <v>1124</v>
      </c>
      <c r="G54" s="96">
        <v>1087</v>
      </c>
      <c r="H54" s="97">
        <v>1125</v>
      </c>
      <c r="I54" s="97">
        <v>1005</v>
      </c>
      <c r="J54" s="98">
        <v>1213</v>
      </c>
      <c r="K54" s="99">
        <v>1153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10628</v>
      </c>
      <c r="D55" s="25">
        <v>12389</v>
      </c>
      <c r="E55" s="25">
        <v>11527</v>
      </c>
      <c r="F55" s="25">
        <v>12486</v>
      </c>
      <c r="G55" s="25">
        <v>14321</v>
      </c>
      <c r="H55" s="26">
        <v>13556</v>
      </c>
      <c r="I55" s="26">
        <v>13715</v>
      </c>
      <c r="J55" s="60">
        <v>13362</v>
      </c>
      <c r="K55" s="101">
        <v>13157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40136</v>
      </c>
      <c r="D56" s="25">
        <v>44644</v>
      </c>
      <c r="E56" s="25">
        <v>41101</v>
      </c>
      <c r="F56" s="25">
        <v>45342</v>
      </c>
      <c r="G56" s="25">
        <v>47201</v>
      </c>
      <c r="H56" s="26">
        <v>51235</v>
      </c>
      <c r="I56" s="26">
        <v>53823</v>
      </c>
      <c r="J56" s="60">
        <v>54909</v>
      </c>
      <c r="K56" s="101">
        <v>54158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1115</v>
      </c>
      <c r="D57" s="25">
        <v>1225</v>
      </c>
      <c r="E57" s="25">
        <v>913</v>
      </c>
      <c r="F57" s="25">
        <v>1240</v>
      </c>
      <c r="G57" s="25">
        <v>1336</v>
      </c>
      <c r="H57" s="26">
        <v>1155</v>
      </c>
      <c r="I57" s="26">
        <v>1423</v>
      </c>
      <c r="J57" s="60">
        <v>1633</v>
      </c>
      <c r="K57" s="101">
        <v>1674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269</v>
      </c>
      <c r="D58" s="25">
        <v>323</v>
      </c>
      <c r="E58" s="25">
        <v>318</v>
      </c>
      <c r="F58" s="25">
        <v>529</v>
      </c>
      <c r="G58" s="25">
        <v>683</v>
      </c>
      <c r="H58" s="26">
        <v>514</v>
      </c>
      <c r="I58" s="26">
        <v>1011</v>
      </c>
      <c r="J58" s="60">
        <v>1248</v>
      </c>
      <c r="K58" s="101">
        <v>1177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53981</v>
      </c>
      <c r="D60" s="103">
        <f t="shared" ref="D60:I60" si="8">+SUM(D54:D59)</f>
        <v>59497</v>
      </c>
      <c r="E60" s="103">
        <f t="shared" si="8"/>
        <v>54571</v>
      </c>
      <c r="F60" s="103">
        <f t="shared" si="8"/>
        <v>60721</v>
      </c>
      <c r="G60" s="103">
        <f t="shared" si="8"/>
        <v>64628</v>
      </c>
      <c r="H60" s="104">
        <f t="shared" si="8"/>
        <v>67585</v>
      </c>
      <c r="I60" s="104">
        <f t="shared" si="8"/>
        <v>70977</v>
      </c>
      <c r="J60" s="105">
        <f t="shared" ref="J60" si="9">+SUM(J54:J59)</f>
        <v>72365</v>
      </c>
      <c r="K60" s="106">
        <f t="shared" ref="K60" si="10">+SUM(K54:K59)</f>
        <v>71319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1572</v>
      </c>
      <c r="D65" s="96">
        <v>2292</v>
      </c>
      <c r="E65" s="96">
        <v>1679</v>
      </c>
      <c r="F65" s="96">
        <v>1794</v>
      </c>
      <c r="G65" s="96">
        <v>1792</v>
      </c>
      <c r="H65" s="97">
        <v>1825</v>
      </c>
      <c r="I65" s="97">
        <v>1978</v>
      </c>
      <c r="J65" s="98">
        <v>2157</v>
      </c>
      <c r="K65" s="99">
        <v>2484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881</v>
      </c>
      <c r="D66" s="25">
        <v>1333</v>
      </c>
      <c r="E66" s="25">
        <v>1286</v>
      </c>
      <c r="F66" s="25">
        <v>1796</v>
      </c>
      <c r="G66" s="25">
        <v>2128</v>
      </c>
      <c r="H66" s="26">
        <v>2015</v>
      </c>
      <c r="I66" s="26">
        <v>1979</v>
      </c>
      <c r="J66" s="60">
        <v>1920</v>
      </c>
      <c r="K66" s="101">
        <v>1888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5435</v>
      </c>
      <c r="D67" s="25">
        <v>5765</v>
      </c>
      <c r="E67" s="25">
        <v>5355</v>
      </c>
      <c r="F67" s="25">
        <v>4727</v>
      </c>
      <c r="G67" s="25">
        <v>5128</v>
      </c>
      <c r="H67" s="26">
        <v>5474</v>
      </c>
      <c r="I67" s="26">
        <v>6005</v>
      </c>
      <c r="J67" s="60">
        <v>6340</v>
      </c>
      <c r="K67" s="101">
        <v>6035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4545</v>
      </c>
      <c r="D68" s="25">
        <v>5270</v>
      </c>
      <c r="E68" s="25">
        <v>4715</v>
      </c>
      <c r="F68" s="25">
        <v>4460</v>
      </c>
      <c r="G68" s="25">
        <v>4373</v>
      </c>
      <c r="H68" s="26">
        <v>4503</v>
      </c>
      <c r="I68" s="26">
        <v>4718</v>
      </c>
      <c r="J68" s="60">
        <v>5157</v>
      </c>
      <c r="K68" s="101">
        <v>5432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6583</v>
      </c>
      <c r="D69" s="25">
        <v>8149</v>
      </c>
      <c r="E69" s="25">
        <v>6109</v>
      </c>
      <c r="F69" s="25">
        <v>11230</v>
      </c>
      <c r="G69" s="25">
        <v>11224</v>
      </c>
      <c r="H69" s="26">
        <v>12573</v>
      </c>
      <c r="I69" s="26">
        <v>13835</v>
      </c>
      <c r="J69" s="60">
        <v>14312</v>
      </c>
      <c r="K69" s="101">
        <v>13889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18346</v>
      </c>
      <c r="D70" s="25">
        <v>18733</v>
      </c>
      <c r="E70" s="25">
        <v>18016</v>
      </c>
      <c r="F70" s="25">
        <v>17079</v>
      </c>
      <c r="G70" s="25">
        <v>18128</v>
      </c>
      <c r="H70" s="26">
        <v>17882</v>
      </c>
      <c r="I70" s="26">
        <v>18092</v>
      </c>
      <c r="J70" s="60">
        <v>17660</v>
      </c>
      <c r="K70" s="101">
        <v>17190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15873</v>
      </c>
      <c r="D71" s="25">
        <v>17260</v>
      </c>
      <c r="E71" s="25">
        <v>16800</v>
      </c>
      <c r="F71" s="25">
        <v>19073</v>
      </c>
      <c r="G71" s="25">
        <v>21171</v>
      </c>
      <c r="H71" s="26">
        <v>22614</v>
      </c>
      <c r="I71" s="26">
        <v>23507</v>
      </c>
      <c r="J71" s="60">
        <v>23841</v>
      </c>
      <c r="K71" s="101">
        <v>23282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746</v>
      </c>
      <c r="D72" s="25">
        <v>695</v>
      </c>
      <c r="E72" s="25">
        <v>611</v>
      </c>
      <c r="F72" s="25">
        <v>562</v>
      </c>
      <c r="G72" s="25">
        <v>684</v>
      </c>
      <c r="H72" s="26">
        <v>699</v>
      </c>
      <c r="I72" s="26">
        <v>863</v>
      </c>
      <c r="J72" s="60">
        <v>978</v>
      </c>
      <c r="K72" s="101">
        <v>1119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53981</v>
      </c>
      <c r="D73" s="103">
        <f t="shared" ref="D73:K73" si="11">+SUM(D65:D72)</f>
        <v>59497</v>
      </c>
      <c r="E73" s="103">
        <f t="shared" si="11"/>
        <v>54571</v>
      </c>
      <c r="F73" s="103">
        <f t="shared" si="11"/>
        <v>60721</v>
      </c>
      <c r="G73" s="103">
        <f t="shared" si="11"/>
        <v>64628</v>
      </c>
      <c r="H73" s="104">
        <f t="shared" si="11"/>
        <v>67585</v>
      </c>
      <c r="I73" s="104">
        <f t="shared" si="11"/>
        <v>70977</v>
      </c>
      <c r="J73" s="105">
        <f t="shared" ref="J73" si="12">+SUM(J65:J72)</f>
        <v>72365</v>
      </c>
      <c r="K73" s="106">
        <f t="shared" si="11"/>
        <v>71319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46176</v>
      </c>
      <c r="D78" s="96">
        <v>50433</v>
      </c>
      <c r="E78" s="96">
        <v>46077</v>
      </c>
      <c r="F78" s="96">
        <v>53553</v>
      </c>
      <c r="G78" s="96">
        <v>57073</v>
      </c>
      <c r="H78" s="97">
        <v>60523</v>
      </c>
      <c r="I78" s="97">
        <v>64085</v>
      </c>
      <c r="J78" s="97">
        <v>65291</v>
      </c>
      <c r="K78" s="99">
        <v>64790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7606</v>
      </c>
      <c r="D79" s="25">
        <v>9034</v>
      </c>
      <c r="E79" s="25">
        <v>8414</v>
      </c>
      <c r="F79" s="25">
        <v>6998</v>
      </c>
      <c r="G79" s="25">
        <v>7238</v>
      </c>
      <c r="H79" s="26">
        <v>6796</v>
      </c>
      <c r="I79" s="26">
        <v>6376</v>
      </c>
      <c r="J79" s="26">
        <v>6076</v>
      </c>
      <c r="K79" s="101">
        <v>5432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199</v>
      </c>
      <c r="D80" s="25">
        <v>30</v>
      </c>
      <c r="E80" s="25">
        <v>80</v>
      </c>
      <c r="F80" s="25">
        <v>170</v>
      </c>
      <c r="G80" s="25">
        <v>317</v>
      </c>
      <c r="H80" s="26">
        <v>266</v>
      </c>
      <c r="I80" s="26">
        <v>516</v>
      </c>
      <c r="J80" s="26">
        <v>998</v>
      </c>
      <c r="K80" s="101">
        <v>1097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53981</v>
      </c>
      <c r="D81" s="103">
        <f t="shared" ref="D81:K81" si="13">+SUM(D78:D80)</f>
        <v>59497</v>
      </c>
      <c r="E81" s="103">
        <f t="shared" si="13"/>
        <v>54571</v>
      </c>
      <c r="F81" s="103">
        <f t="shared" si="13"/>
        <v>60721</v>
      </c>
      <c r="G81" s="103">
        <f t="shared" si="13"/>
        <v>64628</v>
      </c>
      <c r="H81" s="104">
        <f t="shared" si="13"/>
        <v>67585</v>
      </c>
      <c r="I81" s="104">
        <f t="shared" si="13"/>
        <v>70977</v>
      </c>
      <c r="J81" s="104">
        <f t="shared" ref="J81" si="14">+SUM(J78:J80)</f>
        <v>72365</v>
      </c>
      <c r="K81" s="106">
        <f t="shared" si="13"/>
        <v>71319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23977</v>
      </c>
      <c r="D86" s="85">
        <v>26314</v>
      </c>
      <c r="E86" s="85">
        <v>24053</v>
      </c>
      <c r="F86" s="85">
        <v>27260</v>
      </c>
      <c r="G86" s="85">
        <v>29548</v>
      </c>
      <c r="H86" s="86">
        <v>31429</v>
      </c>
      <c r="I86" s="86">
        <v>33029</v>
      </c>
      <c r="J86" s="87">
        <v>33747</v>
      </c>
      <c r="K86" s="88">
        <v>33383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30004</v>
      </c>
      <c r="D87" s="21">
        <v>33183</v>
      </c>
      <c r="E87" s="21">
        <v>30518</v>
      </c>
      <c r="F87" s="21">
        <v>33461</v>
      </c>
      <c r="G87" s="21">
        <v>35080</v>
      </c>
      <c r="H87" s="22">
        <v>36156</v>
      </c>
      <c r="I87" s="22">
        <v>37948</v>
      </c>
      <c r="J87" s="59">
        <v>38618</v>
      </c>
      <c r="K87" s="89">
        <v>37936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53981</v>
      </c>
      <c r="D88" s="91">
        <f t="shared" ref="D88:K88" si="15">+SUM(D86:D87)</f>
        <v>59497</v>
      </c>
      <c r="E88" s="91">
        <f t="shared" si="15"/>
        <v>54571</v>
      </c>
      <c r="F88" s="91">
        <f t="shared" si="15"/>
        <v>60721</v>
      </c>
      <c r="G88" s="91">
        <f t="shared" si="15"/>
        <v>64628</v>
      </c>
      <c r="H88" s="92">
        <f t="shared" si="15"/>
        <v>67585</v>
      </c>
      <c r="I88" s="92">
        <f t="shared" si="15"/>
        <v>70977</v>
      </c>
      <c r="J88" s="93">
        <f t="shared" ref="J88" si="16">+SUM(J86:J87)</f>
        <v>72365</v>
      </c>
      <c r="K88" s="94">
        <f t="shared" si="15"/>
        <v>71319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1153</v>
      </c>
      <c r="D93" s="110">
        <v>0</v>
      </c>
      <c r="E93" s="111">
        <f>+IF(C93=0,"",(D93/C93))</f>
        <v>0</v>
      </c>
      <c r="F93" s="2"/>
      <c r="G93" s="253" t="s">
        <v>34</v>
      </c>
      <c r="H93" s="255"/>
      <c r="I93" s="116">
        <v>16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13157</v>
      </c>
      <c r="D94" s="112">
        <v>27</v>
      </c>
      <c r="E94" s="113">
        <f t="shared" ref="E94:E99" si="18">+IF(C94=0,"",(D94/C94))</f>
        <v>2.0521395454890933E-3</v>
      </c>
      <c r="F94" s="2"/>
      <c r="G94" s="256" t="s">
        <v>35</v>
      </c>
      <c r="H94" s="258"/>
      <c r="I94" s="117">
        <v>122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54158</v>
      </c>
      <c r="D95" s="112">
        <v>13160</v>
      </c>
      <c r="E95" s="113">
        <f t="shared" si="18"/>
        <v>0.24299272498984453</v>
      </c>
      <c r="F95" s="2"/>
      <c r="G95" s="256" t="s">
        <v>36</v>
      </c>
      <c r="H95" s="258"/>
      <c r="I95" s="117">
        <v>197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1674</v>
      </c>
      <c r="D96" s="112">
        <v>489</v>
      </c>
      <c r="E96" s="113">
        <f t="shared" si="18"/>
        <v>0.29211469534050177</v>
      </c>
      <c r="F96" s="2"/>
      <c r="G96" s="256" t="s">
        <v>37</v>
      </c>
      <c r="H96" s="258"/>
      <c r="I96" s="117">
        <v>64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1177</v>
      </c>
      <c r="D97" s="112">
        <v>335</v>
      </c>
      <c r="E97" s="113">
        <f t="shared" si="18"/>
        <v>0.28462192013593884</v>
      </c>
      <c r="F97" s="2"/>
      <c r="G97" s="256" t="s">
        <v>38</v>
      </c>
      <c r="H97" s="258"/>
      <c r="I97" s="117">
        <v>32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71319</v>
      </c>
      <c r="D99" s="114">
        <f>+SUM(D93:D98)</f>
        <v>14011</v>
      </c>
      <c r="E99" s="115">
        <f t="shared" si="18"/>
        <v>0.19645536252611506</v>
      </c>
      <c r="F99" s="2"/>
      <c r="G99" s="259" t="s">
        <v>26</v>
      </c>
      <c r="H99" s="261"/>
      <c r="I99" s="118">
        <f>+SUM(I93:I98)</f>
        <v>431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7</v>
      </c>
      <c r="D104" s="96">
        <v>45</v>
      </c>
      <c r="E104" s="96">
        <v>34</v>
      </c>
      <c r="F104" s="96">
        <v>170</v>
      </c>
      <c r="G104" s="97">
        <v>126</v>
      </c>
      <c r="H104" s="97">
        <v>99</v>
      </c>
      <c r="I104" s="98">
        <v>124</v>
      </c>
      <c r="J104" s="128">
        <v>123</v>
      </c>
      <c r="K104" s="99">
        <v>158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774</v>
      </c>
      <c r="D105" s="25">
        <v>1962</v>
      </c>
      <c r="E105" s="25">
        <v>2007</v>
      </c>
      <c r="F105" s="25">
        <v>2295</v>
      </c>
      <c r="G105" s="26">
        <v>2307</v>
      </c>
      <c r="H105" s="26">
        <v>2166</v>
      </c>
      <c r="I105" s="60">
        <v>2385</v>
      </c>
      <c r="J105" s="129">
        <v>2992</v>
      </c>
      <c r="K105" s="101">
        <v>3055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3897</v>
      </c>
      <c r="D106" s="25">
        <v>5686</v>
      </c>
      <c r="E106" s="25">
        <v>8297</v>
      </c>
      <c r="F106" s="25">
        <v>9266</v>
      </c>
      <c r="G106" s="26">
        <v>6943</v>
      </c>
      <c r="H106" s="26">
        <v>7208</v>
      </c>
      <c r="I106" s="60">
        <v>6657</v>
      </c>
      <c r="J106" s="129">
        <v>6831</v>
      </c>
      <c r="K106" s="101">
        <v>7202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1664</v>
      </c>
      <c r="D107" s="25">
        <v>1101</v>
      </c>
      <c r="E107" s="25">
        <v>939</v>
      </c>
      <c r="F107" s="25">
        <v>993</v>
      </c>
      <c r="G107" s="26">
        <v>884</v>
      </c>
      <c r="H107" s="26">
        <v>979</v>
      </c>
      <c r="I107" s="60">
        <v>1267</v>
      </c>
      <c r="J107" s="129">
        <v>1254</v>
      </c>
      <c r="K107" s="101">
        <v>1283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44</v>
      </c>
      <c r="D108" s="25">
        <v>44</v>
      </c>
      <c r="E108" s="25">
        <v>65</v>
      </c>
      <c r="F108" s="25">
        <v>96</v>
      </c>
      <c r="G108" s="26">
        <v>117</v>
      </c>
      <c r="H108" s="26">
        <v>170</v>
      </c>
      <c r="I108" s="60">
        <v>174</v>
      </c>
      <c r="J108" s="129">
        <v>337</v>
      </c>
      <c r="K108" s="101">
        <v>529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6386</v>
      </c>
      <c r="D110" s="103">
        <f t="shared" ref="D110:I110" si="19">+SUM(D104:D109)</f>
        <v>8838</v>
      </c>
      <c r="E110" s="103">
        <f t="shared" si="19"/>
        <v>11342</v>
      </c>
      <c r="F110" s="103">
        <f t="shared" si="19"/>
        <v>12820</v>
      </c>
      <c r="G110" s="104">
        <f t="shared" si="19"/>
        <v>10377</v>
      </c>
      <c r="H110" s="104">
        <f t="shared" si="19"/>
        <v>10622</v>
      </c>
      <c r="I110" s="105">
        <f t="shared" si="19"/>
        <v>10607</v>
      </c>
      <c r="J110" s="130">
        <f>+SUM(J104:J109)</f>
        <v>11537</v>
      </c>
      <c r="K110" s="106">
        <f t="shared" ref="K110" si="20">+SUM(K104:K109)</f>
        <v>12227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</v>
      </c>
      <c r="D115" s="67">
        <v>0.113</v>
      </c>
      <c r="E115" s="67">
        <v>0.10199999999999999</v>
      </c>
      <c r="F115" s="67">
        <v>0.105</v>
      </c>
      <c r="G115" s="67">
        <v>9.2200000000000004E-2</v>
      </c>
      <c r="H115" s="68">
        <v>8.8400000000000006E-2</v>
      </c>
      <c r="I115" s="68">
        <v>8.9700000000000002E-2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NORTE DE SANTANDER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1205</v>
      </c>
      <c r="C12" s="33">
        <f>+IFERROR((VLOOKUP(A12,Hoja3!$A$2:$J$841,5,FALSE)),"")</f>
        <v>1205</v>
      </c>
      <c r="D12" s="34" t="str">
        <f>+IFERROR((VLOOKUP(A12,Hoja3!$A$2:$J$841,6,FALSE)),"")</f>
        <v>UNIVERSIDAD DE CARTAGENA</v>
      </c>
      <c r="E12" s="35"/>
      <c r="F12" s="36"/>
      <c r="G12" s="33" t="str">
        <f>+IFERROR((VLOOKUP(A12,Hoja3!$A$2:$J$841,7,FALSE)),"")</f>
        <v>BOLIVAR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5</v>
      </c>
    </row>
    <row r="13" spans="1:10" x14ac:dyDescent="0.25">
      <c r="A13" s="134">
        <v>2</v>
      </c>
      <c r="B13" s="32">
        <f>+IFERROR((VLOOKUP(A13,Hoja3!$A$2:$J$841,4,FALSE)),"")</f>
        <v>1209</v>
      </c>
      <c r="C13" s="33">
        <f>+IFERROR((VLOOKUP(A13,Hoja3!$A$2:$J$841,5,FALSE)),"")</f>
        <v>1209</v>
      </c>
      <c r="D13" s="34" t="str">
        <f>+IFERROR((VLOOKUP(A13,Hoja3!$A$2:$J$841,6,FALSE)),"")</f>
        <v>UNIVERSIDAD FRANCISCO DE PAULA SANTANDER</v>
      </c>
      <c r="E13" s="35"/>
      <c r="F13" s="36"/>
      <c r="G13" s="33" t="str">
        <f>+IFERROR((VLOOKUP(A13,Hoja3!$A$2:$J$841,7,FALSE)),"")</f>
        <v>NORTE DE SANTANDER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17335</v>
      </c>
    </row>
    <row r="14" spans="1:10" x14ac:dyDescent="0.25">
      <c r="A14" s="134">
        <v>3</v>
      </c>
      <c r="B14" s="32">
        <f>+IFERROR((VLOOKUP(A14,Hoja3!$A$2:$J$841,4,FALSE)),"")</f>
        <v>1209</v>
      </c>
      <c r="C14" s="33">
        <f>+IFERROR((VLOOKUP(A14,Hoja3!$A$2:$J$841,5,FALSE)),"")</f>
        <v>1210</v>
      </c>
      <c r="D14" s="34" t="str">
        <f>+IFERROR((VLOOKUP(A14,Hoja3!$A$2:$J$841,6,FALSE)),"")</f>
        <v>UNIVERSIDAD FRANCISCO DE PAULA SANTANDER</v>
      </c>
      <c r="E14" s="35"/>
      <c r="F14" s="36"/>
      <c r="G14" s="33" t="str">
        <f>+IFERROR((VLOOKUP(A14,Hoja3!$A$2:$J$841,7,FALSE)),"")</f>
        <v>NORTE DE SANTANDER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6558</v>
      </c>
    </row>
    <row r="15" spans="1:10" x14ac:dyDescent="0.25">
      <c r="A15" s="134">
        <v>4</v>
      </c>
      <c r="B15" s="32">
        <f>+IFERROR((VLOOKUP(A15,Hoja3!$A$2:$J$841,4,FALSE)),"")</f>
        <v>1212</v>
      </c>
      <c r="C15" s="33">
        <f>+IFERROR((VLOOKUP(A15,Hoja3!$A$2:$J$841,5,FALSE)),"")</f>
        <v>1212</v>
      </c>
      <c r="D15" s="34" t="str">
        <f>+IFERROR((VLOOKUP(A15,Hoja3!$A$2:$J$841,6,FALSE)),"")</f>
        <v>UNIVERSIDAD DE PAMPLONA</v>
      </c>
      <c r="E15" s="35"/>
      <c r="F15" s="36"/>
      <c r="G15" s="33" t="str">
        <f>+IFERROR((VLOOKUP(A15,Hoja3!$A$2:$J$841,7,FALSE)),"")</f>
        <v>NORTE DE SANTANDER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22804</v>
      </c>
    </row>
    <row r="16" spans="1:10" x14ac:dyDescent="0.25">
      <c r="A16" s="134">
        <v>5</v>
      </c>
      <c r="B16" s="32">
        <f>+IFERROR((VLOOKUP(A16,Hoja3!$A$2:$J$841,4,FALSE)),"")</f>
        <v>1704</v>
      </c>
      <c r="C16" s="33">
        <f>+IFERROR((VLOOKUP(A16,Hoja3!$A$2:$J$841,5,FALSE)),"")</f>
        <v>1704</v>
      </c>
      <c r="D16" s="34" t="str">
        <f>+IFERROR((VLOOKUP(A16,Hoja3!$A$2:$J$841,6,FALSE)),"")</f>
        <v>UNIVERSIDAD SANTO TOMAS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233</v>
      </c>
    </row>
    <row r="17" spans="1:10" x14ac:dyDescent="0.25">
      <c r="A17" s="134">
        <v>6</v>
      </c>
      <c r="B17" s="32">
        <f>+IFERROR((VLOOKUP(A17,Hoja3!$A$2:$J$841,4,FALSE)),"")</f>
        <v>1706</v>
      </c>
      <c r="C17" s="33">
        <f>+IFERROR((VLOOKUP(A17,Hoja3!$A$2:$J$841,5,FALSE)),"")</f>
        <v>1706</v>
      </c>
      <c r="D17" s="35" t="str">
        <f>+IFERROR((VLOOKUP(A17,Hoja3!$A$2:$J$841,6,FALSE)),"")</f>
        <v>UNIVERSIDAD EXTERNADO DE COLOMBIA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64</v>
      </c>
    </row>
    <row r="18" spans="1:10" x14ac:dyDescent="0.25">
      <c r="A18" s="134">
        <v>7</v>
      </c>
      <c r="B18" s="32">
        <f>+IFERROR((VLOOKUP(A18,Hoja3!$A$2:$J$841,4,FALSE)),"")</f>
        <v>1707</v>
      </c>
      <c r="C18" s="33">
        <f>+IFERROR((VLOOKUP(A18,Hoja3!$A$2:$J$841,5,FALSE)),"")</f>
        <v>1707</v>
      </c>
      <c r="D18" s="35" t="str">
        <f>+IFERROR((VLOOKUP(A18,Hoja3!$A$2:$J$841,6,FALSE)),"")</f>
        <v>FUNDACION UNIVERSIDAD DE BOGOTA - JORGE TADEO LOZANO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43</v>
      </c>
    </row>
    <row r="19" spans="1:10" x14ac:dyDescent="0.25">
      <c r="A19" s="134">
        <v>8</v>
      </c>
      <c r="B19" s="32">
        <f>+IFERROR((VLOOKUP(A19,Hoja3!$A$2:$J$841,4,FALSE)),"")</f>
        <v>1804</v>
      </c>
      <c r="C19" s="33">
        <f>+IFERROR((VLOOKUP(A19,Hoja3!$A$2:$J$841,5,FALSE)),"")</f>
        <v>1804</v>
      </c>
      <c r="D19" s="35" t="str">
        <f>+IFERROR((VLOOKUP(A19,Hoja3!$A$2:$J$841,6,FALSE)),"")</f>
        <v>UNIVERSIDAD AUTONOMA DEL CARIBE- UNIAUTONOMA</v>
      </c>
      <c r="E19" s="35"/>
      <c r="F19" s="36"/>
      <c r="G19" s="33" t="str">
        <f>+IFERROR((VLOOKUP(A19,Hoja3!$A$2:$J$841,7,FALSE)),"")</f>
        <v>ATLANTICO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99</v>
      </c>
    </row>
    <row r="20" spans="1:10" x14ac:dyDescent="0.25">
      <c r="A20" s="134">
        <v>9</v>
      </c>
      <c r="B20" s="32">
        <f>+IFERROR((VLOOKUP(A20,Hoja3!$A$2:$J$841,4,FALSE)),"")</f>
        <v>1806</v>
      </c>
      <c r="C20" s="33">
        <f>+IFERROR((VLOOKUP(A20,Hoja3!$A$2:$J$841,5,FALSE)),"")</f>
        <v>1810</v>
      </c>
      <c r="D20" s="35" t="str">
        <f>+IFERROR((VLOOKUP(A20,Hoja3!$A$2:$J$841,6,FALSE)),"")</f>
        <v>UNIVERSIDAD LIBRE</v>
      </c>
      <c r="E20" s="35"/>
      <c r="F20" s="36"/>
      <c r="G20" s="33" t="str">
        <f>+IFERROR((VLOOKUP(A20,Hoja3!$A$2:$J$841,7,FALSE)),"")</f>
        <v>NORTE DE SANTANDER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2210</v>
      </c>
    </row>
    <row r="21" spans="1:10" x14ac:dyDescent="0.25">
      <c r="A21" s="134">
        <v>10</v>
      </c>
      <c r="B21" s="32">
        <f>+IFERROR((VLOOKUP(A21,Hoja3!$A$2:$J$841,4,FALSE)),"")</f>
        <v>1823</v>
      </c>
      <c r="C21" s="33">
        <f>+IFERROR((VLOOKUP(A21,Hoja3!$A$2:$J$841,5,FALSE)),"")</f>
        <v>1823</v>
      </c>
      <c r="D21" s="35" t="str">
        <f>+IFERROR((VLOOKUP(A21,Hoja3!$A$2:$J$841,6,FALSE)),"")</f>
        <v>UNIVERSIDAD AUTONOMA DE BUCARAMANGA-UNAB-</v>
      </c>
      <c r="E21" s="35"/>
      <c r="F21" s="36"/>
      <c r="G21" s="33" t="str">
        <f>+IFERROR((VLOOKUP(A21,Hoja3!$A$2:$J$841,7,FALSE)),"")</f>
        <v>SANTANDER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122</v>
      </c>
    </row>
    <row r="22" spans="1:10" x14ac:dyDescent="0.25">
      <c r="A22" s="134">
        <v>11</v>
      </c>
      <c r="B22" s="32">
        <f>+IFERROR((VLOOKUP(A22,Hoja3!$A$2:$J$841,4,FALSE)),"")</f>
        <v>1826</v>
      </c>
      <c r="C22" s="33">
        <f>+IFERROR((VLOOKUP(A22,Hoja3!$A$2:$J$841,5,FALSE)),"")</f>
        <v>1826</v>
      </c>
      <c r="D22" s="35" t="str">
        <f>+IFERROR((VLOOKUP(A22,Hoja3!$A$2:$J$841,6,FALSE)),"")</f>
        <v>UNIVERSIDAD ANTONIO NARI¿O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439</v>
      </c>
    </row>
    <row r="23" spans="1:10" x14ac:dyDescent="0.25">
      <c r="A23" s="134">
        <v>12</v>
      </c>
      <c r="B23" s="32">
        <f>+IFERROR((VLOOKUP(A23,Hoja3!$A$2:$J$841,4,FALSE)),"")</f>
        <v>1827</v>
      </c>
      <c r="C23" s="33">
        <f>+IFERROR((VLOOKUP(A23,Hoja3!$A$2:$J$841,5,FALSE)),"")</f>
        <v>1827</v>
      </c>
      <c r="D23" s="35" t="str">
        <f>+IFERROR((VLOOKUP(A23,Hoja3!$A$2:$J$841,6,FALSE)),"")</f>
        <v>UNIVERSIDAD CATOLICA DE MANIZALES</v>
      </c>
      <c r="E23" s="35"/>
      <c r="F23" s="36"/>
      <c r="G23" s="33" t="str">
        <f>+IFERROR((VLOOKUP(A23,Hoja3!$A$2:$J$841,7,FALSE)),"")</f>
        <v>CALDAS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26</v>
      </c>
    </row>
    <row r="24" spans="1:10" x14ac:dyDescent="0.25">
      <c r="A24" s="134">
        <v>13</v>
      </c>
      <c r="B24" s="32">
        <f>+IFERROR((VLOOKUP(A24,Hoja3!$A$2:$J$841,4,FALSE)),"")</f>
        <v>2102</v>
      </c>
      <c r="C24" s="33">
        <f>+IFERROR((VLOOKUP(A24,Hoja3!$A$2:$J$841,5,FALSE)),"")</f>
        <v>2102</v>
      </c>
      <c r="D24" s="35" t="str">
        <f>+IFERROR((VLOOKUP(A24,Hoja3!$A$2:$J$841,6,FALSE)),"")</f>
        <v>UNIVERSIDAD NACIONAL ABIERTA Y A DISTANCIA UNAD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OFICIAL</v>
      </c>
      <c r="I24" s="37" t="str">
        <f>+IFERROR((VLOOKUP(A24,Hoja3!$A$2:$J$841,9,FALSE)),"")</f>
        <v>Universidad</v>
      </c>
      <c r="J24" s="135">
        <f>+IFERROR((VLOOKUP(A24,Hoja3!$A$2:$J$841,10,FALSE)),"")</f>
        <v>1878</v>
      </c>
    </row>
    <row r="25" spans="1:10" x14ac:dyDescent="0.25">
      <c r="A25" s="134">
        <v>14</v>
      </c>
      <c r="B25" s="32">
        <f>+IFERROR((VLOOKUP(A25,Hoja3!$A$2:$J$841,4,FALSE)),"")</f>
        <v>2104</v>
      </c>
      <c r="C25" s="33">
        <f>+IFERROR((VLOOKUP(A25,Hoja3!$A$2:$J$841,5,FALSE)),"")</f>
        <v>2104</v>
      </c>
      <c r="D25" s="35" t="str">
        <f>+IFERROR((VLOOKUP(A25,Hoja3!$A$2:$J$841,6,FALSE)),"")</f>
        <v>ESCUELA SUPERIOR DE ADMINISTRACION PUBLICA-ESAP-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OFICIAL</v>
      </c>
      <c r="I25" s="37" t="str">
        <f>+IFERROR((VLOOKUP(A25,Hoja3!$A$2:$J$841,9,FALSE)),"")</f>
        <v>Institución Universitaria/Escuela Tecnológica</v>
      </c>
      <c r="J25" s="135">
        <f>+IFERROR((VLOOKUP(A25,Hoja3!$A$2:$J$841,10,FALSE)),"")</f>
        <v>415</v>
      </c>
    </row>
    <row r="26" spans="1:10" x14ac:dyDescent="0.25">
      <c r="A26" s="134">
        <v>15</v>
      </c>
      <c r="B26" s="32">
        <f>+IFERROR((VLOOKUP(A26,Hoja3!$A$2:$J$841,4,FALSE)),"")</f>
        <v>2709</v>
      </c>
      <c r="C26" s="33">
        <f>+IFERROR((VLOOKUP(A26,Hoja3!$A$2:$J$841,5,FALSE)),"")</f>
        <v>2709</v>
      </c>
      <c r="D26" s="35" t="str">
        <f>+IFERROR((VLOOKUP(A26,Hoja3!$A$2:$J$841,6,FALSE)),"")</f>
        <v>FUNDACION UNIVERSITARIA SAN MARTIN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PRIVADA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20</v>
      </c>
    </row>
    <row r="27" spans="1:10" x14ac:dyDescent="0.25">
      <c r="A27" s="134">
        <v>16</v>
      </c>
      <c r="B27" s="32">
        <f>+IFERROR((VLOOKUP(A27,Hoja3!$A$2:$J$841,4,FALSE)),"")</f>
        <v>2805</v>
      </c>
      <c r="C27" s="33">
        <f>+IFERROR((VLOOKUP(A27,Hoja3!$A$2:$J$841,5,FALSE)),"")</f>
        <v>2805</v>
      </c>
      <c r="D27" s="35" t="str">
        <f>+IFERROR((VLOOKUP(A27,Hoja3!$A$2:$J$841,6,FALSE)),"")</f>
        <v>UNIVERSIDAD SIMON BOLIVAR</v>
      </c>
      <c r="E27" s="35"/>
      <c r="F27" s="36"/>
      <c r="G27" s="33" t="str">
        <f>+IFERROR((VLOOKUP(A27,Hoja3!$A$2:$J$841,7,FALSE)),"")</f>
        <v>ATLANTICO</v>
      </c>
      <c r="H27" s="33" t="str">
        <f>+IFERROR((VLOOKUP(A27,Hoja3!$A$2:$J$841,8,FALSE)),"")</f>
        <v>PRIVADA</v>
      </c>
      <c r="I27" s="37" t="str">
        <f>+IFERROR((VLOOKUP(A27,Hoja3!$A$2:$J$841,9,FALSE)),"")</f>
        <v>Universidad</v>
      </c>
      <c r="J27" s="135">
        <f>+IFERROR((VLOOKUP(A27,Hoja3!$A$2:$J$841,10,FALSE)),"")</f>
        <v>3490</v>
      </c>
    </row>
    <row r="28" spans="1:10" x14ac:dyDescent="0.25">
      <c r="A28" s="134">
        <v>17</v>
      </c>
      <c r="B28" s="32">
        <f>+IFERROR((VLOOKUP(A28,Hoja3!$A$2:$J$841,4,FALSE)),"")</f>
        <v>2832</v>
      </c>
      <c r="C28" s="33">
        <f>+IFERROR((VLOOKUP(A28,Hoja3!$A$2:$J$841,5,FALSE)),"")</f>
        <v>2832</v>
      </c>
      <c r="D28" s="35" t="str">
        <f>+IFERROR((VLOOKUP(A28,Hoja3!$A$2:$J$841,6,FALSE)),"")</f>
        <v>UNIVERSIDAD DE SANTANDER - UDES</v>
      </c>
      <c r="E28" s="35"/>
      <c r="F28" s="36"/>
      <c r="G28" s="33" t="str">
        <f>+IFERROR((VLOOKUP(A28,Hoja3!$A$2:$J$841,7,FALSE)),"")</f>
        <v>SANTANDER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2658</v>
      </c>
    </row>
    <row r="29" spans="1:10" x14ac:dyDescent="0.25">
      <c r="A29" s="134">
        <v>18</v>
      </c>
      <c r="B29" s="32">
        <f>+IFERROR((VLOOKUP(A29,Hoja3!$A$2:$J$841,4,FALSE)),"")</f>
        <v>2833</v>
      </c>
      <c r="C29" s="33">
        <f>+IFERROR((VLOOKUP(A29,Hoja3!$A$2:$J$841,5,FALSE)),"")</f>
        <v>2833</v>
      </c>
      <c r="D29" s="35" t="str">
        <f>+IFERROR((VLOOKUP(A29,Hoja3!$A$2:$J$841,6,FALSE)),"")</f>
        <v>CORPORACION UNIVERSITARIA REMINGTON</v>
      </c>
      <c r="E29" s="35"/>
      <c r="F29" s="36"/>
      <c r="G29" s="33" t="str">
        <f>+IFERROR((VLOOKUP(A29,Hoja3!$A$2:$J$841,7,FALSE)),"")</f>
        <v>ANTIOQUIA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482</v>
      </c>
    </row>
    <row r="30" spans="1:10" x14ac:dyDescent="0.25">
      <c r="A30" s="134">
        <v>19</v>
      </c>
      <c r="B30" s="32">
        <f>+IFERROR((VLOOKUP(A30,Hoja3!$A$2:$J$841,4,FALSE)),"")</f>
        <v>3102</v>
      </c>
      <c r="C30" s="33">
        <f>+IFERROR((VLOOKUP(A30,Hoja3!$A$2:$J$841,5,FALSE)),"")</f>
        <v>3102</v>
      </c>
      <c r="D30" s="35" t="str">
        <f>+IFERROR((VLOOKUP(A30,Hoja3!$A$2:$J$841,6,FALSE)),"")</f>
        <v>INSTITUTO SUPERIOR DE EDUCACION RURAL-ISER-</v>
      </c>
      <c r="E30" s="35"/>
      <c r="F30" s="36"/>
      <c r="G30" s="33" t="str">
        <f>+IFERROR((VLOOKUP(A30,Hoja3!$A$2:$J$841,7,FALSE)),"")</f>
        <v>NORTE DE SANTANDER</v>
      </c>
      <c r="H30" s="33" t="str">
        <f>+IFERROR((VLOOKUP(A30,Hoja3!$A$2:$J$841,8,FALSE)),"")</f>
        <v>OFICIAL</v>
      </c>
      <c r="I30" s="37" t="str">
        <f>+IFERROR((VLOOKUP(A30,Hoja3!$A$2:$J$841,9,FALSE)),"")</f>
        <v>Institución Tecnológica</v>
      </c>
      <c r="J30" s="135">
        <f>+IFERROR((VLOOKUP(A30,Hoja3!$A$2:$J$841,10,FALSE)),"")</f>
        <v>819</v>
      </c>
    </row>
    <row r="31" spans="1:10" x14ac:dyDescent="0.25">
      <c r="A31" s="134">
        <v>20</v>
      </c>
      <c r="B31" s="32">
        <f>+IFERROR((VLOOKUP(A31,Hoja3!$A$2:$J$841,4,FALSE)),"")</f>
        <v>3201</v>
      </c>
      <c r="C31" s="33">
        <f>+IFERROR((VLOOKUP(A31,Hoja3!$A$2:$J$841,5,FALSE)),"")</f>
        <v>3201</v>
      </c>
      <c r="D31" s="35" t="str">
        <f>+IFERROR((VLOOKUP(A31,Hoja3!$A$2:$J$841,6,FALSE)),"")</f>
        <v>UNIDADES TECNOLOGICAS DE SANTANDER</v>
      </c>
      <c r="E31" s="35"/>
      <c r="F31" s="36"/>
      <c r="G31" s="33" t="str">
        <f>+IFERROR((VLOOKUP(A31,Hoja3!$A$2:$J$841,7,FALSE)),"")</f>
        <v>SANTANDER</v>
      </c>
      <c r="H31" s="33" t="str">
        <f>+IFERROR((VLOOKUP(A31,Hoja3!$A$2:$J$841,8,FALSE)),"")</f>
        <v>OFICIAL</v>
      </c>
      <c r="I31" s="37" t="str">
        <f>+IFERROR((VLOOKUP(A31,Hoja3!$A$2:$J$841,9,FALSE)),"")</f>
        <v>Institución Tecnológica</v>
      </c>
      <c r="J31" s="135">
        <f>+IFERROR((VLOOKUP(A31,Hoja3!$A$2:$J$841,10,FALSE)),"")</f>
        <v>99</v>
      </c>
    </row>
    <row r="32" spans="1:10" x14ac:dyDescent="0.25">
      <c r="A32" s="134">
        <v>21</v>
      </c>
      <c r="B32" s="32">
        <f>+IFERROR((VLOOKUP(A32,Hoja3!$A$2:$J$841,4,FALSE)),"")</f>
        <v>3718</v>
      </c>
      <c r="C32" s="33">
        <f>+IFERROR((VLOOKUP(A32,Hoja3!$A$2:$J$841,5,FALSE)),"")</f>
        <v>3718</v>
      </c>
      <c r="D32" s="35" t="str">
        <f>+IFERROR((VLOOKUP(A32,Hoja3!$A$2:$J$841,6,FALSE)),"")</f>
        <v>FUNDACION DE ESTUDIOS SUPERIORES COMFANORTE -F.E.S.C.-</v>
      </c>
      <c r="E32" s="35"/>
      <c r="F32" s="36"/>
      <c r="G32" s="33" t="str">
        <f>+IFERROR((VLOOKUP(A32,Hoja3!$A$2:$J$841,7,FALSE)),"")</f>
        <v>NORTE DE SANTANDER</v>
      </c>
      <c r="H32" s="33" t="str">
        <f>+IFERROR((VLOOKUP(A32,Hoja3!$A$2:$J$841,8,FALSE)),"")</f>
        <v>PRIVADA</v>
      </c>
      <c r="I32" s="37" t="str">
        <f>+IFERROR((VLOOKUP(A32,Hoja3!$A$2:$J$841,9,FALSE)),"")</f>
        <v>Institución Tecnológica</v>
      </c>
      <c r="J32" s="135">
        <f>+IFERROR((VLOOKUP(A32,Hoja3!$A$2:$J$841,10,FALSE)),"")</f>
        <v>1507</v>
      </c>
    </row>
    <row r="33" spans="1:10" x14ac:dyDescent="0.25">
      <c r="A33" s="134">
        <v>22</v>
      </c>
      <c r="B33" s="32">
        <f>+IFERROR((VLOOKUP(A33,Hoja3!$A$2:$J$841,4,FALSE)),"")</f>
        <v>4813</v>
      </c>
      <c r="C33" s="33">
        <f>+IFERROR((VLOOKUP(A33,Hoja3!$A$2:$J$841,5,FALSE)),"")</f>
        <v>4813</v>
      </c>
      <c r="D33" s="35" t="str">
        <f>+IFERROR((VLOOKUP(A33,Hoja3!$A$2:$J$841,6,FALSE)),"")</f>
        <v>CORPORACION UNIFICADA NACIONAL DE EDUCACION SUPERIOR-CUN-</v>
      </c>
      <c r="E33" s="35"/>
      <c r="F33" s="36"/>
      <c r="G33" s="33" t="str">
        <f>+IFERROR((VLOOKUP(A33,Hoja3!$A$2:$J$841,7,FALSE)),"")</f>
        <v>BOGOTA D.C</v>
      </c>
      <c r="H33" s="33" t="str">
        <f>+IFERROR((VLOOKUP(A33,Hoja3!$A$2:$J$841,8,FALSE)),"")</f>
        <v>PRIVADA</v>
      </c>
      <c r="I33" s="37" t="str">
        <f>+IFERROR((VLOOKUP(A33,Hoja3!$A$2:$J$841,9,FALSE)),"")</f>
        <v>Institución Técnica Profesional</v>
      </c>
      <c r="J33" s="135">
        <f>+IFERROR((VLOOKUP(A33,Hoja3!$A$2:$J$841,10,FALSE)),"")</f>
        <v>70</v>
      </c>
    </row>
    <row r="34" spans="1:10" x14ac:dyDescent="0.25">
      <c r="A34" s="134">
        <v>23</v>
      </c>
      <c r="B34" s="32">
        <f>+IFERROR((VLOOKUP(A34,Hoja3!$A$2:$J$841,4,FALSE)),"")</f>
        <v>9110</v>
      </c>
      <c r="C34" s="33">
        <f>+IFERROR((VLOOKUP(A34,Hoja3!$A$2:$J$841,5,FALSE)),"")</f>
        <v>9110</v>
      </c>
      <c r="D34" s="35" t="str">
        <f>+IFERROR((VLOOKUP(A34,Hoja3!$A$2:$J$841,6,FALSE)),"")</f>
        <v>SERVICIO NACIONAL DE APRENDIZAJE-SENA-</v>
      </c>
      <c r="E34" s="35"/>
      <c r="F34" s="36"/>
      <c r="G34" s="33" t="str">
        <f>+IFERROR((VLOOKUP(A34,Hoja3!$A$2:$J$841,7,FALSE)),"")</f>
        <v>BOGOTA D.C</v>
      </c>
      <c r="H34" s="33" t="str">
        <f>+IFERROR((VLOOKUP(A34,Hoja3!$A$2:$J$841,8,FALSE)),"")</f>
        <v>OFICIAL</v>
      </c>
      <c r="I34" s="37" t="str">
        <f>+IFERROR((VLOOKUP(A34,Hoja3!$A$2:$J$841,9,FALSE)),"")</f>
        <v>Institución Tecnológica</v>
      </c>
      <c r="J34" s="135">
        <f>+IFERROR((VLOOKUP(A34,Hoja3!$A$2:$J$841,10,FALSE)),"")</f>
        <v>9943</v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NORTE DE SANTANDER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54001</v>
      </c>
      <c r="C12" s="39" t="str">
        <f>+IFERROR((VLOOKUP(A12,Hoja4!$A$2:$M$1051,5,FALSE)),"")</f>
        <v>CUCUTA</v>
      </c>
      <c r="D12" s="40">
        <f>+IFERROR((VLOOKUP(A12,Hoja4!$A$2:$AA$1051,6,FALSE)),"")</f>
        <v>31287</v>
      </c>
      <c r="E12" s="40">
        <f>+IFERROR((VLOOKUP(A12,Hoja4!$A$2:$AA$1051,7,FALSE)),"")</f>
        <v>35356</v>
      </c>
      <c r="F12" s="40">
        <f>+IFERROR((VLOOKUP(A12,Hoja4!$A$2:$AA$1051,8,FALSE)),"")</f>
        <v>31000</v>
      </c>
      <c r="G12" s="40">
        <f>+IFERROR((VLOOKUP(A12,Hoja4!$A$2:$AA$1051,9,FALSE)),"")</f>
        <v>37906</v>
      </c>
      <c r="H12" s="40">
        <f>+IFERROR((VLOOKUP(A12,Hoja4!$A$2:$AA$1051,10,FALSE)),"")</f>
        <v>40386</v>
      </c>
      <c r="I12" s="40">
        <f>+IFERROR((VLOOKUP(A12,Hoja4!$A$2:$AA$1051,11,FALSE)),"")</f>
        <v>42658</v>
      </c>
      <c r="J12" s="40">
        <f>+IFERROR((VLOOKUP(A12,Hoja4!$A$2:$AA$1051,12,FALSE)),"")</f>
        <v>43234</v>
      </c>
      <c r="K12" s="149">
        <f>+IFERROR((VLOOKUP(A12,Hoja4!$A$2:$AA$1051,13,FALSE)),"")</f>
        <v>43475</v>
      </c>
      <c r="L12" s="144">
        <f>+IFERROR((VLOOKUP(A12,Hoja4!$A$2:$AA$1051,14,FALSE)),"")</f>
        <v>42108</v>
      </c>
    </row>
    <row r="13" spans="1:12" x14ac:dyDescent="0.25">
      <c r="A13" s="145">
        <v>2</v>
      </c>
      <c r="B13" s="41">
        <f>+IFERROR((VLOOKUP(A13,Hoja4!$A$2:$M$1051,4,FALSE)),"")</f>
        <v>54003</v>
      </c>
      <c r="C13" s="41" t="str">
        <f>+IFERROR((VLOOKUP(A13,Hoja4!$A$2:$M$1051,5,FALSE)),"")</f>
        <v>ABREGO</v>
      </c>
      <c r="D13" s="42">
        <f>+IFERROR((VLOOKUP(A13,Hoja4!$A$2:$AA$1051,6,FALSE)),"")</f>
        <v>151</v>
      </c>
      <c r="E13" s="42">
        <f>+IFERROR((VLOOKUP(A13,Hoja4!$A$2:$AA$1051,7,FALSE)),"")</f>
        <v>228</v>
      </c>
      <c r="F13" s="42">
        <f>+IFERROR((VLOOKUP(A13,Hoja4!$A$2:$AA$1051,8,FALSE)),"")</f>
        <v>142</v>
      </c>
      <c r="G13" s="42">
        <f>+IFERROR((VLOOKUP(A13,Hoja4!$A$2:$AA$1051,9,FALSE)),"")</f>
        <v>108</v>
      </c>
      <c r="H13" s="42">
        <f>+IFERROR((VLOOKUP(A13,Hoja4!$A$2:$AA$1051,10,FALSE)),"")</f>
        <v>45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54051</v>
      </c>
      <c r="C14" s="41" t="str">
        <f>+IFERROR((VLOOKUP(A14,Hoja4!$A$2:$M$1051,5,FALSE)),"")</f>
        <v>ARBOLEDAS</v>
      </c>
      <c r="D14" s="42">
        <f>+IFERROR((VLOOKUP(A14,Hoja4!$A$2:$AA$1051,6,FALSE)),"")</f>
        <v>43</v>
      </c>
      <c r="E14" s="42">
        <f>+IFERROR((VLOOKUP(A14,Hoja4!$A$2:$AA$1051,7,FALSE)),"")</f>
        <v>28</v>
      </c>
      <c r="F14" s="42">
        <f>+IFERROR((VLOOKUP(A14,Hoja4!$A$2:$AA$1051,8,FALSE)),"")</f>
        <v>53</v>
      </c>
      <c r="G14" s="42">
        <f>+IFERROR((VLOOKUP(A14,Hoja4!$A$2:$AA$1051,9,FALSE)),"")</f>
        <v>49</v>
      </c>
      <c r="H14" s="42">
        <f>+IFERROR((VLOOKUP(A14,Hoja4!$A$2:$AA$1051,10,FALSE)),"")</f>
        <v>38</v>
      </c>
      <c r="I14" s="42">
        <f>+IFERROR((VLOOKUP(A14,Hoja4!$A$2:$AA$1051,11,FALSE)),"")</f>
        <v>42</v>
      </c>
      <c r="J14" s="42">
        <f>+IFERROR((VLOOKUP(A14,Hoja4!$A$2:$AA$1051,12,FALSE)),"")</f>
        <v>19</v>
      </c>
      <c r="K14" s="149">
        <f>+IFERROR((VLOOKUP(A14,Hoja4!$A$2:$AA$1051,13,FALSE)),"")</f>
        <v>38</v>
      </c>
      <c r="L14" s="144">
        <f>+IFERROR((VLOOKUP(A14,Hoja4!$A$2:$AA$1051,14,FALSE)),"")</f>
        <v>29</v>
      </c>
    </row>
    <row r="15" spans="1:12" x14ac:dyDescent="0.25">
      <c r="A15" s="145">
        <v>4</v>
      </c>
      <c r="B15" s="41">
        <f>+IFERROR((VLOOKUP(A15,Hoja4!$A$2:$M$1051,4,FALSE)),"")</f>
        <v>54099</v>
      </c>
      <c r="C15" s="41" t="str">
        <f>+IFERROR((VLOOKUP(A15,Hoja4!$A$2:$M$1051,5,FALSE)),"")</f>
        <v>BOCHALEMA</v>
      </c>
      <c r="D15" s="42">
        <f>+IFERROR((VLOOKUP(A15,Hoja4!$A$2:$AA$1051,6,FALSE)),"")</f>
        <v>44</v>
      </c>
      <c r="E15" s="42">
        <f>+IFERROR((VLOOKUP(A15,Hoja4!$A$2:$AA$1051,7,FALSE)),"")</f>
        <v>63</v>
      </c>
      <c r="F15" s="42">
        <f>+IFERROR((VLOOKUP(A15,Hoja4!$A$2:$AA$1051,8,FALSE)),"")</f>
        <v>56</v>
      </c>
      <c r="G15" s="42">
        <f>+IFERROR((VLOOKUP(A15,Hoja4!$A$2:$AA$1051,9,FALSE)),"")</f>
        <v>79</v>
      </c>
      <c r="H15" s="42">
        <f>+IFERROR((VLOOKUP(A15,Hoja4!$A$2:$AA$1051,10,FALSE)),"")</f>
        <v>50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54109</v>
      </c>
      <c r="C16" s="41" t="str">
        <f>+IFERROR((VLOOKUP(A16,Hoja4!$A$2:$M$1051,5,FALSE)),"")</f>
        <v>BUCARASICA</v>
      </c>
      <c r="D16" s="42" t="str">
        <f>+IFERROR((VLOOKUP(A16,Hoja4!$A$2:$AA$1051,6,FALSE)),"")</f>
        <v>-</v>
      </c>
      <c r="E16" s="42" t="str">
        <f>+IFERROR((VLOOKUP(A16,Hoja4!$A$2:$AA$1051,7,FALSE)),"")</f>
        <v>-</v>
      </c>
      <c r="F16" s="42" t="str">
        <f>+IFERROR((VLOOKUP(A16,Hoja4!$A$2:$AA$1051,8,FALSE)),"")</f>
        <v>-</v>
      </c>
      <c r="G16" s="42" t="str">
        <f>+IFERROR((VLOOKUP(A16,Hoja4!$A$2:$AA$1051,9,FALSE)),"")</f>
        <v>-</v>
      </c>
      <c r="H16" s="42" t="str">
        <f>+IFERROR((VLOOKUP(A16,Hoja4!$A$2:$AA$1051,10,FALSE)),"")</f>
        <v>-</v>
      </c>
      <c r="I16" s="42">
        <f>+IFERROR((VLOOKUP(A16,Hoja4!$A$2:$AA$1051,11,FALSE)),"")</f>
        <v>91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54125</v>
      </c>
      <c r="C17" s="41" t="str">
        <f>+IFERROR((VLOOKUP(A17,Hoja4!$A$2:$M$1051,5,FALSE)),"")</f>
        <v>CACOTA</v>
      </c>
      <c r="D17" s="42">
        <f>+IFERROR((VLOOKUP(A17,Hoja4!$A$2:$AA$1051,6,FALSE)),"")</f>
        <v>43</v>
      </c>
      <c r="E17" s="42">
        <f>+IFERROR((VLOOKUP(A17,Hoja4!$A$2:$AA$1051,7,FALSE)),"")</f>
        <v>34</v>
      </c>
      <c r="F17" s="42">
        <f>+IFERROR((VLOOKUP(A17,Hoja4!$A$2:$AA$1051,8,FALSE)),"")</f>
        <v>31</v>
      </c>
      <c r="G17" s="42">
        <f>+IFERROR((VLOOKUP(A17,Hoja4!$A$2:$AA$1051,9,FALSE)),"")</f>
        <v>22</v>
      </c>
      <c r="H17" s="42">
        <f>+IFERROR((VLOOKUP(A17,Hoja4!$A$2:$AA$1051,10,FALSE)),"")</f>
        <v>19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54128</v>
      </c>
      <c r="C18" s="41" t="str">
        <f>+IFERROR((VLOOKUP(A18,Hoja4!$A$2:$M$1051,5,FALSE)),"")</f>
        <v>CACHIRA</v>
      </c>
      <c r="D18" s="42">
        <f>+IFERROR((VLOOKUP(A18,Hoja4!$A$2:$AA$1051,6,FALSE)),"")</f>
        <v>1</v>
      </c>
      <c r="E18" s="42">
        <f>+IFERROR((VLOOKUP(A18,Hoja4!$A$2:$AA$1051,7,FALSE)),"")</f>
        <v>39</v>
      </c>
      <c r="F18" s="42">
        <f>+IFERROR((VLOOKUP(A18,Hoja4!$A$2:$AA$1051,8,FALSE)),"")</f>
        <v>81</v>
      </c>
      <c r="G18" s="42">
        <f>+IFERROR((VLOOKUP(A18,Hoja4!$A$2:$AA$1051,9,FALSE)),"")</f>
        <v>53</v>
      </c>
      <c r="H18" s="42">
        <f>+IFERROR((VLOOKUP(A18,Hoja4!$A$2:$AA$1051,10,FALSE)),"")</f>
        <v>42</v>
      </c>
      <c r="I18" s="42">
        <f>+IFERROR((VLOOKUP(A18,Hoja4!$A$2:$AA$1051,11,FALSE)),"")</f>
        <v>41</v>
      </c>
      <c r="J18" s="42">
        <f>+IFERROR((VLOOKUP(A18,Hoja4!$A$2:$AA$1051,12,FALSE)),"")</f>
        <v>37</v>
      </c>
      <c r="K18" s="149">
        <f>+IFERROR((VLOOKUP(A18,Hoja4!$A$2:$AA$1051,13,FALSE)),"")</f>
        <v>20</v>
      </c>
      <c r="L18" s="144">
        <f>+IFERROR((VLOOKUP(A18,Hoja4!$A$2:$AA$1051,14,FALSE)),"")</f>
        <v>11</v>
      </c>
    </row>
    <row r="19" spans="1:12" x14ac:dyDescent="0.25">
      <c r="A19" s="145">
        <v>8</v>
      </c>
      <c r="B19" s="41">
        <f>+IFERROR((VLOOKUP(A19,Hoja4!$A$2:$M$1051,4,FALSE)),"")</f>
        <v>54172</v>
      </c>
      <c r="C19" s="41" t="str">
        <f>+IFERROR((VLOOKUP(A19,Hoja4!$A$2:$M$1051,5,FALSE)),"")</f>
        <v>CHINACOTA</v>
      </c>
      <c r="D19" s="42">
        <f>+IFERROR((VLOOKUP(A19,Hoja4!$A$2:$AA$1051,6,FALSE)),"")</f>
        <v>125</v>
      </c>
      <c r="E19" s="42">
        <f>+IFERROR((VLOOKUP(A19,Hoja4!$A$2:$AA$1051,7,FALSE)),"")</f>
        <v>116</v>
      </c>
      <c r="F19" s="42">
        <f>+IFERROR((VLOOKUP(A19,Hoja4!$A$2:$AA$1051,8,FALSE)),"")</f>
        <v>133</v>
      </c>
      <c r="G19" s="42">
        <f>+IFERROR((VLOOKUP(A19,Hoja4!$A$2:$AA$1051,9,FALSE)),"")</f>
        <v>66</v>
      </c>
      <c r="H19" s="42">
        <f>+IFERROR((VLOOKUP(A19,Hoja4!$A$2:$AA$1051,10,FALSE)),"")</f>
        <v>65</v>
      </c>
      <c r="I19" s="42">
        <f>+IFERROR((VLOOKUP(A19,Hoja4!$A$2:$AA$1051,11,FALSE)),"")</f>
        <v>49</v>
      </c>
      <c r="J19" s="42">
        <f>+IFERROR((VLOOKUP(A19,Hoja4!$A$2:$AA$1051,12,FALSE)),"")</f>
        <v>22</v>
      </c>
      <c r="K19" s="149">
        <f>+IFERROR((VLOOKUP(A19,Hoja4!$A$2:$AA$1051,13,FALSE)),"")</f>
        <v>12</v>
      </c>
      <c r="L19" s="144">
        <f>+IFERROR((VLOOKUP(A19,Hoja4!$A$2:$AA$1051,14,FALSE)),"")</f>
        <v>9</v>
      </c>
    </row>
    <row r="20" spans="1:12" x14ac:dyDescent="0.25">
      <c r="A20" s="145">
        <v>9</v>
      </c>
      <c r="B20" s="41">
        <f>+IFERROR((VLOOKUP(A20,Hoja4!$A$2:$M$1051,4,FALSE)),"")</f>
        <v>54174</v>
      </c>
      <c r="C20" s="41" t="str">
        <f>+IFERROR((VLOOKUP(A20,Hoja4!$A$2:$M$1051,5,FALSE)),"")</f>
        <v>CHITAGA</v>
      </c>
      <c r="D20" s="42">
        <f>+IFERROR((VLOOKUP(A20,Hoja4!$A$2:$AA$1051,6,FALSE)),"")</f>
        <v>39</v>
      </c>
      <c r="E20" s="42">
        <f>+IFERROR((VLOOKUP(A20,Hoja4!$A$2:$AA$1051,7,FALSE)),"")</f>
        <v>21</v>
      </c>
      <c r="F20" s="42">
        <f>+IFERROR((VLOOKUP(A20,Hoja4!$A$2:$AA$1051,8,FALSE)),"")</f>
        <v>31</v>
      </c>
      <c r="G20" s="42">
        <f>+IFERROR((VLOOKUP(A20,Hoja4!$A$2:$AA$1051,9,FALSE)),"")</f>
        <v>24</v>
      </c>
      <c r="H20" s="42">
        <f>+IFERROR((VLOOKUP(A20,Hoja4!$A$2:$AA$1051,10,FALSE)),"")</f>
        <v>22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54206</v>
      </c>
      <c r="C21" s="41" t="str">
        <f>+IFERROR((VLOOKUP(A21,Hoja4!$A$2:$M$1051,5,FALSE)),"")</f>
        <v>CONVENCION</v>
      </c>
      <c r="D21" s="42">
        <f>+IFERROR((VLOOKUP(A21,Hoja4!$A$2:$AA$1051,6,FALSE)),"")</f>
        <v>63</v>
      </c>
      <c r="E21" s="42">
        <f>+IFERROR((VLOOKUP(A21,Hoja4!$A$2:$AA$1051,7,FALSE)),"")</f>
        <v>19</v>
      </c>
      <c r="F21" s="42" t="str">
        <f>+IFERROR((VLOOKUP(A21,Hoja4!$A$2:$AA$1051,8,FALSE)),"")</f>
        <v>-</v>
      </c>
      <c r="G21" s="42" t="str">
        <f>+IFERROR((VLOOKUP(A21,Hoja4!$A$2:$AA$1051,9,FALSE)),"")</f>
        <v>-</v>
      </c>
      <c r="H21" s="42" t="str">
        <f>+IFERROR((VLOOKUP(A21,Hoja4!$A$2:$AA$1051,10,FALSE)),"")</f>
        <v>-</v>
      </c>
      <c r="I21" s="42" t="str">
        <f>+IFERROR((VLOOKUP(A21,Hoja4!$A$2:$AA$1051,11,FALSE)),"")</f>
        <v>-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54223</v>
      </c>
      <c r="C22" s="41" t="str">
        <f>+IFERROR((VLOOKUP(A22,Hoja4!$A$2:$M$1051,5,FALSE)),"")</f>
        <v>CUCUTILLA</v>
      </c>
      <c r="D22" s="42">
        <f>+IFERROR((VLOOKUP(A22,Hoja4!$A$2:$AA$1051,6,FALSE)),"")</f>
        <v>50</v>
      </c>
      <c r="E22" s="42">
        <f>+IFERROR((VLOOKUP(A22,Hoja4!$A$2:$AA$1051,7,FALSE)),"")</f>
        <v>23</v>
      </c>
      <c r="F22" s="42">
        <f>+IFERROR((VLOOKUP(A22,Hoja4!$A$2:$AA$1051,8,FALSE)),"")</f>
        <v>22</v>
      </c>
      <c r="G22" s="42">
        <f>+IFERROR((VLOOKUP(A22,Hoja4!$A$2:$AA$1051,9,FALSE)),"")</f>
        <v>22</v>
      </c>
      <c r="H22" s="42">
        <f>+IFERROR((VLOOKUP(A22,Hoja4!$A$2:$AA$1051,10,FALSE)),"")</f>
        <v>19</v>
      </c>
      <c r="I22" s="42" t="str">
        <f>+IFERROR((VLOOKUP(A22,Hoja4!$A$2:$AA$1051,11,FALSE)),"")</f>
        <v>-</v>
      </c>
      <c r="J22" s="42">
        <f>+IFERROR((VLOOKUP(A22,Hoja4!$A$2:$AA$1051,12,FALSE)),"")</f>
        <v>1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54239</v>
      </c>
      <c r="C23" s="41" t="str">
        <f>+IFERROR((VLOOKUP(A23,Hoja4!$A$2:$M$1051,5,FALSE)),"")</f>
        <v>DURANIA</v>
      </c>
      <c r="D23" s="42">
        <f>+IFERROR((VLOOKUP(A23,Hoja4!$A$2:$AA$1051,6,FALSE)),"")</f>
        <v>29</v>
      </c>
      <c r="E23" s="42">
        <f>+IFERROR((VLOOKUP(A23,Hoja4!$A$2:$AA$1051,7,FALSE)),"")</f>
        <v>17</v>
      </c>
      <c r="F23" s="42">
        <f>+IFERROR((VLOOKUP(A23,Hoja4!$A$2:$AA$1051,8,FALSE)),"")</f>
        <v>59</v>
      </c>
      <c r="G23" s="42">
        <f>+IFERROR((VLOOKUP(A23,Hoja4!$A$2:$AA$1051,9,FALSE)),"")</f>
        <v>24</v>
      </c>
      <c r="H23" s="42">
        <f>+IFERROR((VLOOKUP(A23,Hoja4!$A$2:$AA$1051,10,FALSE)),"")</f>
        <v>56</v>
      </c>
      <c r="I23" s="42">
        <f>+IFERROR((VLOOKUP(A23,Hoja4!$A$2:$AA$1051,11,FALSE)),"")</f>
        <v>80</v>
      </c>
      <c r="J23" s="42">
        <f>+IFERROR((VLOOKUP(A23,Hoja4!$A$2:$AA$1051,12,FALSE)),"")</f>
        <v>46</v>
      </c>
      <c r="K23" s="149">
        <f>+IFERROR((VLOOKUP(A23,Hoja4!$A$2:$AA$1051,13,FALSE)),"")</f>
        <v>51</v>
      </c>
      <c r="L23" s="144">
        <f>+IFERROR((VLOOKUP(A23,Hoja4!$A$2:$AA$1051,14,FALSE)),"")</f>
        <v>46</v>
      </c>
    </row>
    <row r="24" spans="1:12" x14ac:dyDescent="0.25">
      <c r="A24" s="145">
        <v>13</v>
      </c>
      <c r="B24" s="41">
        <f>+IFERROR((VLOOKUP(A24,Hoja4!$A$2:$M$1051,4,FALSE)),"")</f>
        <v>54245</v>
      </c>
      <c r="C24" s="41" t="str">
        <f>+IFERROR((VLOOKUP(A24,Hoja4!$A$2:$M$1051,5,FALSE)),"")</f>
        <v>EL CARMEN</v>
      </c>
      <c r="D24" s="42">
        <f>+IFERROR((VLOOKUP(A24,Hoja4!$A$2:$AA$1051,6,FALSE)),"")</f>
        <v>142</v>
      </c>
      <c r="E24" s="42">
        <f>+IFERROR((VLOOKUP(A24,Hoja4!$A$2:$AA$1051,7,FALSE)),"")</f>
        <v>111</v>
      </c>
      <c r="F24" s="42">
        <f>+IFERROR((VLOOKUP(A24,Hoja4!$A$2:$AA$1051,8,FALSE)),"")</f>
        <v>80</v>
      </c>
      <c r="G24" s="42">
        <f>+IFERROR((VLOOKUP(A24,Hoja4!$A$2:$AA$1051,9,FALSE)),"")</f>
        <v>49</v>
      </c>
      <c r="H24" s="42">
        <f>+IFERROR((VLOOKUP(A24,Hoja4!$A$2:$AA$1051,10,FALSE)),"")</f>
        <v>19</v>
      </c>
      <c r="I24" s="42">
        <f>+IFERROR((VLOOKUP(A24,Hoja4!$A$2:$AA$1051,11,FALSE)),"")</f>
        <v>20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54250</v>
      </c>
      <c r="C25" s="41" t="str">
        <f>+IFERROR((VLOOKUP(A25,Hoja4!$A$2:$M$1051,5,FALSE)),"")</f>
        <v>EL TARRA</v>
      </c>
      <c r="D25" s="42" t="str">
        <f>+IFERROR((VLOOKUP(A25,Hoja4!$A$2:$AA$1051,6,FALSE)),"")</f>
        <v>-</v>
      </c>
      <c r="E25" s="42">
        <f>+IFERROR((VLOOKUP(A25,Hoja4!$A$2:$AA$1051,7,FALSE)),"")</f>
        <v>82</v>
      </c>
      <c r="F25" s="42">
        <f>+IFERROR((VLOOKUP(A25,Hoja4!$A$2:$AA$1051,8,FALSE)),"")</f>
        <v>25</v>
      </c>
      <c r="G25" s="42">
        <f>+IFERROR((VLOOKUP(A25,Hoja4!$A$2:$AA$1051,9,FALSE)),"")</f>
        <v>17</v>
      </c>
      <c r="H25" s="42" t="str">
        <f>+IFERROR((VLOOKUP(A25,Hoja4!$A$2:$AA$1051,10,FALSE)),"")</f>
        <v>-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54261</v>
      </c>
      <c r="C26" s="41" t="str">
        <f>+IFERROR((VLOOKUP(A26,Hoja4!$A$2:$M$1051,5,FALSE)),"")</f>
        <v>EL ZULIA</v>
      </c>
      <c r="D26" s="42">
        <f>+IFERROR((VLOOKUP(A26,Hoja4!$A$2:$AA$1051,6,FALSE)),"")</f>
        <v>98</v>
      </c>
      <c r="E26" s="42">
        <f>+IFERROR((VLOOKUP(A26,Hoja4!$A$2:$AA$1051,7,FALSE)),"")</f>
        <v>75</v>
      </c>
      <c r="F26" s="42">
        <f>+IFERROR((VLOOKUP(A26,Hoja4!$A$2:$AA$1051,8,FALSE)),"")</f>
        <v>60</v>
      </c>
      <c r="G26" s="42">
        <f>+IFERROR((VLOOKUP(A26,Hoja4!$A$2:$AA$1051,9,FALSE)),"")</f>
        <v>55</v>
      </c>
      <c r="H26" s="42">
        <f>+IFERROR((VLOOKUP(A26,Hoja4!$A$2:$AA$1051,10,FALSE)),"")</f>
        <v>2</v>
      </c>
      <c r="I26" s="42">
        <f>+IFERROR((VLOOKUP(A26,Hoja4!$A$2:$AA$1051,11,FALSE)),"")</f>
        <v>2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54313</v>
      </c>
      <c r="C27" s="41" t="str">
        <f>+IFERROR((VLOOKUP(A27,Hoja4!$A$2:$M$1051,5,FALSE)),"")</f>
        <v>GRAMALOTE</v>
      </c>
      <c r="D27" s="42">
        <f>+IFERROR((VLOOKUP(A27,Hoja4!$A$2:$AA$1051,6,FALSE)),"")</f>
        <v>108</v>
      </c>
      <c r="E27" s="42">
        <f>+IFERROR((VLOOKUP(A27,Hoja4!$A$2:$AA$1051,7,FALSE)),"")</f>
        <v>42</v>
      </c>
      <c r="F27" s="42">
        <f>+IFERROR((VLOOKUP(A27,Hoja4!$A$2:$AA$1051,8,FALSE)),"")</f>
        <v>7</v>
      </c>
      <c r="G27" s="42">
        <f>+IFERROR((VLOOKUP(A27,Hoja4!$A$2:$AA$1051,9,FALSE)),"")</f>
        <v>8</v>
      </c>
      <c r="H27" s="42">
        <f>+IFERROR((VLOOKUP(A27,Hoja4!$A$2:$AA$1051,10,FALSE)),"")</f>
        <v>18</v>
      </c>
      <c r="I27" s="42">
        <f>+IFERROR((VLOOKUP(A27,Hoja4!$A$2:$AA$1051,11,FALSE)),"")</f>
        <v>17</v>
      </c>
      <c r="J27" s="42">
        <f>+IFERROR((VLOOKUP(A27,Hoja4!$A$2:$AA$1051,12,FALSE)),"")</f>
        <v>16</v>
      </c>
      <c r="K27" s="149">
        <f>+IFERROR((VLOOKUP(A27,Hoja4!$A$2:$AA$1051,13,FALSE)),"")</f>
        <v>30</v>
      </c>
      <c r="L27" s="144">
        <f>+IFERROR((VLOOKUP(A27,Hoja4!$A$2:$AA$1051,14,FALSE)),"")</f>
        <v>22</v>
      </c>
    </row>
    <row r="28" spans="1:12" x14ac:dyDescent="0.25">
      <c r="A28" s="145">
        <v>17</v>
      </c>
      <c r="B28" s="41">
        <f>+IFERROR((VLOOKUP(A28,Hoja4!$A$2:$M$1051,4,FALSE)),"")</f>
        <v>54344</v>
      </c>
      <c r="C28" s="41" t="str">
        <f>+IFERROR((VLOOKUP(A28,Hoja4!$A$2:$M$1051,5,FALSE)),"")</f>
        <v>HACARI</v>
      </c>
      <c r="D28" s="42" t="str">
        <f>+IFERROR((VLOOKUP(A28,Hoja4!$A$2:$AA$1051,6,FALSE)),"")</f>
        <v>-</v>
      </c>
      <c r="E28" s="42" t="str">
        <f>+IFERROR((VLOOKUP(A28,Hoja4!$A$2:$AA$1051,7,FALSE)),"")</f>
        <v>-</v>
      </c>
      <c r="F28" s="42">
        <f>+IFERROR((VLOOKUP(A28,Hoja4!$A$2:$AA$1051,8,FALSE)),"")</f>
        <v>1</v>
      </c>
      <c r="G28" s="42">
        <f>+IFERROR((VLOOKUP(A28,Hoja4!$A$2:$AA$1051,9,FALSE)),"")</f>
        <v>52</v>
      </c>
      <c r="H28" s="42">
        <f>+IFERROR((VLOOKUP(A28,Hoja4!$A$2:$AA$1051,10,FALSE)),"")</f>
        <v>50</v>
      </c>
      <c r="I28" s="42" t="str">
        <f>+IFERROR((VLOOKUP(A28,Hoja4!$A$2:$AA$1051,11,FALSE)),"")</f>
        <v>-</v>
      </c>
      <c r="J28" s="42" t="str">
        <f>+IFERROR((VLOOKUP(A28,Hoja4!$A$2:$AA$1051,12,FALSE)),"")</f>
        <v>-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54347</v>
      </c>
      <c r="C29" s="41" t="str">
        <f>+IFERROR((VLOOKUP(A29,Hoja4!$A$2:$M$1051,5,FALSE)),"")</f>
        <v>HERRAN</v>
      </c>
      <c r="D29" s="42">
        <f>+IFERROR((VLOOKUP(A29,Hoja4!$A$2:$AA$1051,6,FALSE)),"")</f>
        <v>38</v>
      </c>
      <c r="E29" s="42">
        <f>+IFERROR((VLOOKUP(A29,Hoja4!$A$2:$AA$1051,7,FALSE)),"")</f>
        <v>52</v>
      </c>
      <c r="F29" s="42">
        <f>+IFERROR((VLOOKUP(A29,Hoja4!$A$2:$AA$1051,8,FALSE)),"")</f>
        <v>30</v>
      </c>
      <c r="G29" s="42">
        <f>+IFERROR((VLOOKUP(A29,Hoja4!$A$2:$AA$1051,9,FALSE)),"")</f>
        <v>12</v>
      </c>
      <c r="H29" s="42" t="str">
        <f>+IFERROR((VLOOKUP(A29,Hoja4!$A$2:$AA$1051,10,FALSE)),"")</f>
        <v>-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54377</v>
      </c>
      <c r="C30" s="41" t="str">
        <f>+IFERROR((VLOOKUP(A30,Hoja4!$A$2:$M$1051,5,FALSE)),"")</f>
        <v>LABATECA</v>
      </c>
      <c r="D30" s="42" t="str">
        <f>+IFERROR((VLOOKUP(A30,Hoja4!$A$2:$AA$1051,6,FALSE)),"")</f>
        <v>-</v>
      </c>
      <c r="E30" s="42">
        <f>+IFERROR((VLOOKUP(A30,Hoja4!$A$2:$AA$1051,7,FALSE)),"")</f>
        <v>63</v>
      </c>
      <c r="F30" s="42">
        <f>+IFERROR((VLOOKUP(A30,Hoja4!$A$2:$AA$1051,8,FALSE)),"")</f>
        <v>94</v>
      </c>
      <c r="G30" s="42">
        <f>+IFERROR((VLOOKUP(A30,Hoja4!$A$2:$AA$1051,9,FALSE)),"")</f>
        <v>78</v>
      </c>
      <c r="H30" s="42">
        <f>+IFERROR((VLOOKUP(A30,Hoja4!$A$2:$AA$1051,10,FALSE)),"")</f>
        <v>28</v>
      </c>
      <c r="I30" s="42" t="str">
        <f>+IFERROR((VLOOKUP(A30,Hoja4!$A$2:$AA$1051,11,FALSE)),"")</f>
        <v>-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54385</v>
      </c>
      <c r="C31" s="41" t="str">
        <f>+IFERROR((VLOOKUP(A31,Hoja4!$A$2:$M$1051,5,FALSE)),"")</f>
        <v>LA ESPERANZA</v>
      </c>
      <c r="D31" s="42">
        <f>+IFERROR((VLOOKUP(A31,Hoja4!$A$2:$AA$1051,6,FALSE)),"")</f>
        <v>1</v>
      </c>
      <c r="E31" s="42">
        <f>+IFERROR((VLOOKUP(A31,Hoja4!$A$2:$AA$1051,7,FALSE)),"")</f>
        <v>25</v>
      </c>
      <c r="F31" s="42" t="str">
        <f>+IFERROR((VLOOKUP(A31,Hoja4!$A$2:$AA$1051,8,FALSE)),"")</f>
        <v>-</v>
      </c>
      <c r="G31" s="42">
        <f>+IFERROR((VLOOKUP(A31,Hoja4!$A$2:$AA$1051,9,FALSE)),"")</f>
        <v>58</v>
      </c>
      <c r="H31" s="42">
        <f>+IFERROR((VLOOKUP(A31,Hoja4!$A$2:$AA$1051,10,FALSE)),"")</f>
        <v>18</v>
      </c>
      <c r="I31" s="42" t="str">
        <f>+IFERROR((VLOOKUP(A31,Hoja4!$A$2:$AA$1051,11,FALSE)),"")</f>
        <v>-</v>
      </c>
      <c r="J31" s="42" t="str">
        <f>+IFERROR((VLOOKUP(A31,Hoja4!$A$2:$AA$1051,12,FALSE)),"")</f>
        <v>-</v>
      </c>
      <c r="K31" s="149" t="str">
        <f>+IFERROR((VLOOKUP(A31,Hoja4!$A$2:$AA$1051,13,FALSE)),"")</f>
        <v>-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54398</v>
      </c>
      <c r="C32" s="41" t="str">
        <f>+IFERROR((VLOOKUP(A32,Hoja4!$A$2:$M$1051,5,FALSE)),"")</f>
        <v>LA PLAYA</v>
      </c>
      <c r="D32" s="42">
        <f>+IFERROR((VLOOKUP(A32,Hoja4!$A$2:$AA$1051,6,FALSE)),"")</f>
        <v>39</v>
      </c>
      <c r="E32" s="42">
        <f>+IFERROR((VLOOKUP(A32,Hoja4!$A$2:$AA$1051,7,FALSE)),"")</f>
        <v>18</v>
      </c>
      <c r="F32" s="42">
        <f>+IFERROR((VLOOKUP(A32,Hoja4!$A$2:$AA$1051,8,FALSE)),"")</f>
        <v>15</v>
      </c>
      <c r="G32" s="42" t="str">
        <f>+IFERROR((VLOOKUP(A32,Hoja4!$A$2:$AA$1051,9,FALSE)),"")</f>
        <v>-</v>
      </c>
      <c r="H32" s="42" t="str">
        <f>+IFERROR((VLOOKUP(A32,Hoja4!$A$2:$AA$1051,10,FALSE)),"")</f>
        <v>-</v>
      </c>
      <c r="I32" s="42" t="str">
        <f>+IFERROR((VLOOKUP(A32,Hoja4!$A$2:$AA$1051,11,FALSE)),"")</f>
        <v>-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54405</v>
      </c>
      <c r="C33" s="41" t="str">
        <f>+IFERROR((VLOOKUP(A33,Hoja4!$A$2:$M$1051,5,FALSE)),"")</f>
        <v>LOS PATIOS</v>
      </c>
      <c r="D33" s="42">
        <f>+IFERROR((VLOOKUP(A33,Hoja4!$A$2:$AA$1051,6,FALSE)),"")</f>
        <v>128</v>
      </c>
      <c r="E33" s="42">
        <f>+IFERROR((VLOOKUP(A33,Hoja4!$A$2:$AA$1051,7,FALSE)),"")</f>
        <v>130</v>
      </c>
      <c r="F33" s="42">
        <f>+IFERROR((VLOOKUP(A33,Hoja4!$A$2:$AA$1051,8,FALSE)),"")</f>
        <v>129</v>
      </c>
      <c r="G33" s="42">
        <f>+IFERROR((VLOOKUP(A33,Hoja4!$A$2:$AA$1051,9,FALSE)),"")</f>
        <v>161</v>
      </c>
      <c r="H33" s="42">
        <f>+IFERROR((VLOOKUP(A33,Hoja4!$A$2:$AA$1051,10,FALSE)),"")</f>
        <v>79</v>
      </c>
      <c r="I33" s="42">
        <f>+IFERROR((VLOOKUP(A33,Hoja4!$A$2:$AA$1051,11,FALSE)),"")</f>
        <v>49</v>
      </c>
      <c r="J33" s="42" t="str">
        <f>+IFERROR((VLOOKUP(A33,Hoja4!$A$2:$AA$1051,12,FALSE)),"")</f>
        <v>-</v>
      </c>
      <c r="K33" s="149">
        <f>+IFERROR((VLOOKUP(A33,Hoja4!$A$2:$AA$1051,13,FALSE)),"")</f>
        <v>2</v>
      </c>
      <c r="L33" s="144">
        <f>+IFERROR((VLOOKUP(A33,Hoja4!$A$2:$AA$1051,14,FALSE)),"")</f>
        <v>0</v>
      </c>
    </row>
    <row r="34" spans="1:12" x14ac:dyDescent="0.25">
      <c r="A34" s="145">
        <v>23</v>
      </c>
      <c r="B34" s="41">
        <f>+IFERROR((VLOOKUP(A34,Hoja4!$A$2:$M$1051,4,FALSE)),"")</f>
        <v>54418</v>
      </c>
      <c r="C34" s="41" t="str">
        <f>+IFERROR((VLOOKUP(A34,Hoja4!$A$2:$M$1051,5,FALSE)),"")</f>
        <v>LOURDES</v>
      </c>
      <c r="D34" s="42">
        <f>+IFERROR((VLOOKUP(A34,Hoja4!$A$2:$AA$1051,6,FALSE)),"")</f>
        <v>42</v>
      </c>
      <c r="E34" s="42">
        <f>+IFERROR((VLOOKUP(A34,Hoja4!$A$2:$AA$1051,7,FALSE)),"")</f>
        <v>26</v>
      </c>
      <c r="F34" s="42">
        <f>+IFERROR((VLOOKUP(A34,Hoja4!$A$2:$AA$1051,8,FALSE)),"")</f>
        <v>1</v>
      </c>
      <c r="G34" s="42">
        <f>+IFERROR((VLOOKUP(A34,Hoja4!$A$2:$AA$1051,9,FALSE)),"")</f>
        <v>1</v>
      </c>
      <c r="H34" s="42" t="str">
        <f>+IFERROR((VLOOKUP(A34,Hoja4!$A$2:$AA$1051,10,FALSE)),"")</f>
        <v>-</v>
      </c>
      <c r="I34" s="42" t="str">
        <f>+IFERROR((VLOOKUP(A34,Hoja4!$A$2:$AA$1051,11,FALSE)),"")</f>
        <v>-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54480</v>
      </c>
      <c r="C35" s="41" t="str">
        <f>+IFERROR((VLOOKUP(A35,Hoja4!$A$2:$M$1051,5,FALSE)),"")</f>
        <v>MUTISCUA</v>
      </c>
      <c r="D35" s="42">
        <f>+IFERROR((VLOOKUP(A35,Hoja4!$A$2:$AA$1051,6,FALSE)),"")</f>
        <v>29</v>
      </c>
      <c r="E35" s="42">
        <f>+IFERROR((VLOOKUP(A35,Hoja4!$A$2:$AA$1051,7,FALSE)),"")</f>
        <v>19</v>
      </c>
      <c r="F35" s="42">
        <f>+IFERROR((VLOOKUP(A35,Hoja4!$A$2:$AA$1051,8,FALSE)),"")</f>
        <v>14</v>
      </c>
      <c r="G35" s="42">
        <f>+IFERROR((VLOOKUP(A35,Hoja4!$A$2:$AA$1051,9,FALSE)),"")</f>
        <v>33</v>
      </c>
      <c r="H35" s="42">
        <f>+IFERROR((VLOOKUP(A35,Hoja4!$A$2:$AA$1051,10,FALSE)),"")</f>
        <v>16</v>
      </c>
      <c r="I35" s="42" t="str">
        <f>+IFERROR((VLOOKUP(A35,Hoja4!$A$2:$AA$1051,11,FALSE)),"")</f>
        <v>-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54498</v>
      </c>
      <c r="C36" s="41" t="str">
        <f>+IFERROR((VLOOKUP(A36,Hoja4!$A$2:$M$1051,5,FALSE)),"")</f>
        <v>OCAÑA</v>
      </c>
      <c r="D36" s="42">
        <f>+IFERROR((VLOOKUP(A36,Hoja4!$A$2:$AA$1051,6,FALSE)),"")</f>
        <v>5399</v>
      </c>
      <c r="E36" s="42">
        <f>+IFERROR((VLOOKUP(A36,Hoja4!$A$2:$AA$1051,7,FALSE)),"")</f>
        <v>5692</v>
      </c>
      <c r="F36" s="42">
        <f>+IFERROR((VLOOKUP(A36,Hoja4!$A$2:$AA$1051,8,FALSE)),"")</f>
        <v>6310</v>
      </c>
      <c r="G36" s="42">
        <f>+IFERROR((VLOOKUP(A36,Hoja4!$A$2:$AA$1051,9,FALSE)),"")</f>
        <v>6505</v>
      </c>
      <c r="H36" s="42">
        <f>+IFERROR((VLOOKUP(A36,Hoja4!$A$2:$AA$1051,10,FALSE)),"")</f>
        <v>7545</v>
      </c>
      <c r="I36" s="42">
        <f>+IFERROR((VLOOKUP(A36,Hoja4!$A$2:$AA$1051,11,FALSE)),"")</f>
        <v>7337</v>
      </c>
      <c r="J36" s="42">
        <f>+IFERROR((VLOOKUP(A36,Hoja4!$A$2:$AA$1051,12,FALSE)),"")</f>
        <v>7898</v>
      </c>
      <c r="K36" s="149">
        <f>+IFERROR((VLOOKUP(A36,Hoja4!$A$2:$AA$1051,13,FALSE)),"")</f>
        <v>7757</v>
      </c>
      <c r="L36" s="144">
        <f>+IFERROR((VLOOKUP(A36,Hoja4!$A$2:$AA$1051,14,FALSE)),"")</f>
        <v>7788</v>
      </c>
    </row>
    <row r="37" spans="1:12" x14ac:dyDescent="0.25">
      <c r="A37" s="145">
        <v>26</v>
      </c>
      <c r="B37" s="41">
        <f>+IFERROR((VLOOKUP(A37,Hoja4!$A$2:$M$1051,4,FALSE)),"")</f>
        <v>54518</v>
      </c>
      <c r="C37" s="41" t="str">
        <f>+IFERROR((VLOOKUP(A37,Hoja4!$A$2:$M$1051,5,FALSE)),"")</f>
        <v>PAMPLONA</v>
      </c>
      <c r="D37" s="42">
        <f>+IFERROR((VLOOKUP(A37,Hoja4!$A$2:$AA$1051,6,FALSE)),"")</f>
        <v>10787</v>
      </c>
      <c r="E37" s="42">
        <f>+IFERROR((VLOOKUP(A37,Hoja4!$A$2:$AA$1051,7,FALSE)),"")</f>
        <v>11732</v>
      </c>
      <c r="F37" s="42">
        <f>+IFERROR((VLOOKUP(A37,Hoja4!$A$2:$AA$1051,8,FALSE)),"")</f>
        <v>11097</v>
      </c>
      <c r="G37" s="42">
        <f>+IFERROR((VLOOKUP(A37,Hoja4!$A$2:$AA$1051,9,FALSE)),"")</f>
        <v>10438</v>
      </c>
      <c r="H37" s="42">
        <f>+IFERROR((VLOOKUP(A37,Hoja4!$A$2:$AA$1051,10,FALSE)),"")</f>
        <v>11361</v>
      </c>
      <c r="I37" s="42">
        <f>+IFERROR((VLOOKUP(A37,Hoja4!$A$2:$AA$1051,11,FALSE)),"")</f>
        <v>11859</v>
      </c>
      <c r="J37" s="42">
        <f>+IFERROR((VLOOKUP(A37,Hoja4!$A$2:$AA$1051,12,FALSE)),"")</f>
        <v>13870</v>
      </c>
      <c r="K37" s="149">
        <f>+IFERROR((VLOOKUP(A37,Hoja4!$A$2:$AA$1051,13,FALSE)),"")</f>
        <v>14923</v>
      </c>
      <c r="L37" s="144">
        <f>+IFERROR((VLOOKUP(A37,Hoja4!$A$2:$AA$1051,14,FALSE)),"")</f>
        <v>15441</v>
      </c>
    </row>
    <row r="38" spans="1:12" x14ac:dyDescent="0.25">
      <c r="A38" s="145">
        <v>27</v>
      </c>
      <c r="B38" s="41">
        <f>+IFERROR((VLOOKUP(A38,Hoja4!$A$2:$M$1051,4,FALSE)),"")</f>
        <v>54520</v>
      </c>
      <c r="C38" s="41" t="str">
        <f>+IFERROR((VLOOKUP(A38,Hoja4!$A$2:$M$1051,5,FALSE)),"")</f>
        <v>PAMPLONITA</v>
      </c>
      <c r="D38" s="42">
        <f>+IFERROR((VLOOKUP(A38,Hoja4!$A$2:$AA$1051,6,FALSE)),"")</f>
        <v>44</v>
      </c>
      <c r="E38" s="42">
        <f>+IFERROR((VLOOKUP(A38,Hoja4!$A$2:$AA$1051,7,FALSE)),"")</f>
        <v>44</v>
      </c>
      <c r="F38" s="42">
        <f>+IFERROR((VLOOKUP(A38,Hoja4!$A$2:$AA$1051,8,FALSE)),"")</f>
        <v>25</v>
      </c>
      <c r="G38" s="42" t="str">
        <f>+IFERROR((VLOOKUP(A38,Hoja4!$A$2:$AA$1051,9,FALSE)),"")</f>
        <v>-</v>
      </c>
      <c r="H38" s="42" t="str">
        <f>+IFERROR((VLOOKUP(A38,Hoja4!$A$2:$AA$1051,10,FALSE)),"")</f>
        <v>-</v>
      </c>
      <c r="I38" s="42" t="str">
        <f>+IFERROR((VLOOKUP(A38,Hoja4!$A$2:$AA$1051,11,FALSE)),"")</f>
        <v>-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54553</v>
      </c>
      <c r="C39" s="41" t="str">
        <f>+IFERROR((VLOOKUP(A39,Hoja4!$A$2:$M$1051,5,FALSE)),"")</f>
        <v>PUERTO SANTANDER</v>
      </c>
      <c r="D39" s="42">
        <f>+IFERROR((VLOOKUP(A39,Hoja4!$A$2:$AA$1051,6,FALSE)),"")</f>
        <v>96</v>
      </c>
      <c r="E39" s="42">
        <f>+IFERROR((VLOOKUP(A39,Hoja4!$A$2:$AA$1051,7,FALSE)),"")</f>
        <v>67</v>
      </c>
      <c r="F39" s="42">
        <f>+IFERROR((VLOOKUP(A39,Hoja4!$A$2:$AA$1051,8,FALSE)),"")</f>
        <v>48</v>
      </c>
      <c r="G39" s="42" t="str">
        <f>+IFERROR((VLOOKUP(A39,Hoja4!$A$2:$AA$1051,9,FALSE)),"")</f>
        <v>-</v>
      </c>
      <c r="H39" s="42" t="str">
        <f>+IFERROR((VLOOKUP(A39,Hoja4!$A$2:$AA$1051,10,FALSE)),"")</f>
        <v>-</v>
      </c>
      <c r="I39" s="42" t="str">
        <f>+IFERROR((VLOOKUP(A39,Hoja4!$A$2:$AA$1051,11,FALSE)),"")</f>
        <v>-</v>
      </c>
      <c r="J39" s="42" t="str">
        <f>+IFERROR((VLOOKUP(A39,Hoja4!$A$2:$AA$1051,12,FALSE)),"")</f>
        <v>-</v>
      </c>
      <c r="K39" s="149" t="str">
        <f>+IFERROR((VLOOKUP(A39,Hoja4!$A$2:$AA$1051,13,FALSE)),"")</f>
        <v>-</v>
      </c>
      <c r="L39" s="144">
        <f>+IFERROR((VLOOKUP(A39,Hoja4!$A$2:$AA$1051,14,FALSE)),"")</f>
        <v>0</v>
      </c>
    </row>
    <row r="40" spans="1:12" x14ac:dyDescent="0.25">
      <c r="A40" s="145">
        <v>29</v>
      </c>
      <c r="B40" s="41">
        <f>+IFERROR((VLOOKUP(A40,Hoja4!$A$2:$M$1051,4,FALSE)),"")</f>
        <v>54599</v>
      </c>
      <c r="C40" s="41" t="str">
        <f>+IFERROR((VLOOKUP(A40,Hoja4!$A$2:$M$1051,5,FALSE)),"")</f>
        <v>RAGONVALIA</v>
      </c>
      <c r="D40" s="42">
        <f>+IFERROR((VLOOKUP(A40,Hoja4!$A$2:$AA$1051,6,FALSE)),"")</f>
        <v>45</v>
      </c>
      <c r="E40" s="42">
        <f>+IFERROR((VLOOKUP(A40,Hoja4!$A$2:$AA$1051,7,FALSE)),"")</f>
        <v>88</v>
      </c>
      <c r="F40" s="42">
        <f>+IFERROR((VLOOKUP(A40,Hoja4!$A$2:$AA$1051,8,FALSE)),"")</f>
        <v>76</v>
      </c>
      <c r="G40" s="42">
        <f>+IFERROR((VLOOKUP(A40,Hoja4!$A$2:$AA$1051,9,FALSE)),"")</f>
        <v>62</v>
      </c>
      <c r="H40" s="42">
        <f>+IFERROR((VLOOKUP(A40,Hoja4!$A$2:$AA$1051,10,FALSE)),"")</f>
        <v>20</v>
      </c>
      <c r="I40" s="42" t="str">
        <f>+IFERROR((VLOOKUP(A40,Hoja4!$A$2:$AA$1051,11,FALSE)),"")</f>
        <v>-</v>
      </c>
      <c r="J40" s="42">
        <f>+IFERROR((VLOOKUP(A40,Hoja4!$A$2:$AA$1051,12,FALSE)),"")</f>
        <v>1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54660</v>
      </c>
      <c r="C41" s="41" t="str">
        <f>+IFERROR((VLOOKUP(A41,Hoja4!$A$2:$M$1051,5,FALSE)),"")</f>
        <v>SALAZAR</v>
      </c>
      <c r="D41" s="42">
        <f>+IFERROR((VLOOKUP(A41,Hoja4!$A$2:$AA$1051,6,FALSE)),"")</f>
        <v>55</v>
      </c>
      <c r="E41" s="42">
        <f>+IFERROR((VLOOKUP(A41,Hoja4!$A$2:$AA$1051,7,FALSE)),"")</f>
        <v>78</v>
      </c>
      <c r="F41" s="42">
        <f>+IFERROR((VLOOKUP(A41,Hoja4!$A$2:$AA$1051,8,FALSE)),"")</f>
        <v>73</v>
      </c>
      <c r="G41" s="42">
        <f>+IFERROR((VLOOKUP(A41,Hoja4!$A$2:$AA$1051,9,FALSE)),"")</f>
        <v>75</v>
      </c>
      <c r="H41" s="42">
        <f>+IFERROR((VLOOKUP(A41,Hoja4!$A$2:$AA$1051,10,FALSE)),"")</f>
        <v>113</v>
      </c>
      <c r="I41" s="42">
        <f>+IFERROR((VLOOKUP(A41,Hoja4!$A$2:$AA$1051,11,FALSE)),"")</f>
        <v>51</v>
      </c>
      <c r="J41" s="42">
        <f>+IFERROR((VLOOKUP(A41,Hoja4!$A$2:$AA$1051,12,FALSE)),"")</f>
        <v>50</v>
      </c>
      <c r="K41" s="149">
        <f>+IFERROR((VLOOKUP(A41,Hoja4!$A$2:$AA$1051,13,FALSE)),"")</f>
        <v>41</v>
      </c>
      <c r="L41" s="144">
        <f>+IFERROR((VLOOKUP(A41,Hoja4!$A$2:$AA$1051,14,FALSE)),"")</f>
        <v>13</v>
      </c>
    </row>
    <row r="42" spans="1:12" x14ac:dyDescent="0.25">
      <c r="A42" s="145">
        <v>31</v>
      </c>
      <c r="B42" s="41">
        <f>+IFERROR((VLOOKUP(A42,Hoja4!$A$2:$M$1051,4,FALSE)),"")</f>
        <v>54670</v>
      </c>
      <c r="C42" s="41" t="str">
        <f>+IFERROR((VLOOKUP(A42,Hoja4!$A$2:$M$1051,5,FALSE)),"")</f>
        <v>SAN CALIXTO</v>
      </c>
      <c r="D42" s="42">
        <f>+IFERROR((VLOOKUP(A42,Hoja4!$A$2:$AA$1051,6,FALSE)),"")</f>
        <v>37</v>
      </c>
      <c r="E42" s="42">
        <f>+IFERROR((VLOOKUP(A42,Hoja4!$A$2:$AA$1051,7,FALSE)),"")</f>
        <v>29</v>
      </c>
      <c r="F42" s="42" t="str">
        <f>+IFERROR((VLOOKUP(A42,Hoja4!$A$2:$AA$1051,8,FALSE)),"")</f>
        <v>-</v>
      </c>
      <c r="G42" s="42" t="str">
        <f>+IFERROR((VLOOKUP(A42,Hoja4!$A$2:$AA$1051,9,FALSE)),"")</f>
        <v>-</v>
      </c>
      <c r="H42" s="42" t="str">
        <f>+IFERROR((VLOOKUP(A42,Hoja4!$A$2:$AA$1051,10,FALSE)),"")</f>
        <v>-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 t="str">
        <f>+IFERROR((VLOOKUP(A42,Hoja4!$A$2:$AA$1051,13,FALSE)),"")</f>
        <v>-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54673</v>
      </c>
      <c r="C43" s="41" t="str">
        <f>+IFERROR((VLOOKUP(A43,Hoja4!$A$2:$M$1051,5,FALSE)),"")</f>
        <v>SAN CAYETANO</v>
      </c>
      <c r="D43" s="42" t="str">
        <f>+IFERROR((VLOOKUP(A43,Hoja4!$A$2:$AA$1051,6,FALSE)),"")</f>
        <v>-</v>
      </c>
      <c r="E43" s="42">
        <f>+IFERROR((VLOOKUP(A43,Hoja4!$A$2:$AA$1051,7,FALSE)),"")</f>
        <v>35</v>
      </c>
      <c r="F43" s="42">
        <f>+IFERROR((VLOOKUP(A43,Hoja4!$A$2:$AA$1051,8,FALSE)),"")</f>
        <v>78</v>
      </c>
      <c r="G43" s="42">
        <f>+IFERROR((VLOOKUP(A43,Hoja4!$A$2:$AA$1051,9,FALSE)),"")</f>
        <v>44</v>
      </c>
      <c r="H43" s="42">
        <f>+IFERROR((VLOOKUP(A43,Hoja4!$A$2:$AA$1051,10,FALSE)),"")</f>
        <v>14</v>
      </c>
      <c r="I43" s="42">
        <f>+IFERROR((VLOOKUP(A43,Hoja4!$A$2:$AA$1051,11,FALSE)),"")</f>
        <v>30</v>
      </c>
      <c r="J43" s="42">
        <f>+IFERROR((VLOOKUP(A43,Hoja4!$A$2:$AA$1051,12,FALSE)),"")</f>
        <v>19</v>
      </c>
      <c r="K43" s="149">
        <f>+IFERROR((VLOOKUP(A43,Hoja4!$A$2:$AA$1051,13,FALSE)),"")</f>
        <v>37</v>
      </c>
      <c r="L43" s="144">
        <f>+IFERROR((VLOOKUP(A43,Hoja4!$A$2:$AA$1051,14,FALSE)),"")</f>
        <v>25</v>
      </c>
    </row>
    <row r="44" spans="1:12" x14ac:dyDescent="0.25">
      <c r="A44" s="145">
        <v>33</v>
      </c>
      <c r="B44" s="41">
        <f>+IFERROR((VLOOKUP(A44,Hoja4!$A$2:$M$1051,4,FALSE)),"")</f>
        <v>54680</v>
      </c>
      <c r="C44" s="41" t="str">
        <f>+IFERROR((VLOOKUP(A44,Hoja4!$A$2:$M$1051,5,FALSE)),"")</f>
        <v>SANTIAGO</v>
      </c>
      <c r="D44" s="42" t="str">
        <f>+IFERROR((VLOOKUP(A44,Hoja4!$A$2:$AA$1051,6,FALSE)),"")</f>
        <v>-</v>
      </c>
      <c r="E44" s="42" t="str">
        <f>+IFERROR((VLOOKUP(A44,Hoja4!$A$2:$AA$1051,7,FALSE)),"")</f>
        <v>-</v>
      </c>
      <c r="F44" s="42">
        <f>+IFERROR((VLOOKUP(A44,Hoja4!$A$2:$AA$1051,8,FALSE)),"")</f>
        <v>54</v>
      </c>
      <c r="G44" s="42">
        <f>+IFERROR((VLOOKUP(A44,Hoja4!$A$2:$AA$1051,9,FALSE)),"")</f>
        <v>15</v>
      </c>
      <c r="H44" s="42">
        <f>+IFERROR((VLOOKUP(A44,Hoja4!$A$2:$AA$1051,10,FALSE)),"")</f>
        <v>38</v>
      </c>
      <c r="I44" s="42">
        <f>+IFERROR((VLOOKUP(A44,Hoja4!$A$2:$AA$1051,11,FALSE)),"")</f>
        <v>37</v>
      </c>
      <c r="J44" s="42">
        <f>+IFERROR((VLOOKUP(A44,Hoja4!$A$2:$AA$1051,12,FALSE)),"")</f>
        <v>25</v>
      </c>
      <c r="K44" s="149" t="str">
        <f>+IFERROR((VLOOKUP(A44,Hoja4!$A$2:$AA$1051,13,FALSE)),"")</f>
        <v>-</v>
      </c>
      <c r="L44" s="144">
        <f>+IFERROR((VLOOKUP(A44,Hoja4!$A$2:$AA$1051,14,FALSE)),"")</f>
        <v>0</v>
      </c>
    </row>
    <row r="45" spans="1:12" x14ac:dyDescent="0.25">
      <c r="A45" s="145">
        <v>34</v>
      </c>
      <c r="B45" s="41">
        <f>+IFERROR((VLOOKUP(A45,Hoja4!$A$2:$M$1051,4,FALSE)),"")</f>
        <v>54720</v>
      </c>
      <c r="C45" s="41" t="str">
        <f>+IFERROR((VLOOKUP(A45,Hoja4!$A$2:$M$1051,5,FALSE)),"")</f>
        <v>SARDINATA</v>
      </c>
      <c r="D45" s="42">
        <f>+IFERROR((VLOOKUP(A45,Hoja4!$A$2:$AA$1051,6,FALSE)),"")</f>
        <v>183</v>
      </c>
      <c r="E45" s="42">
        <f>+IFERROR((VLOOKUP(A45,Hoja4!$A$2:$AA$1051,7,FALSE)),"")</f>
        <v>122</v>
      </c>
      <c r="F45" s="42">
        <f>+IFERROR((VLOOKUP(A45,Hoja4!$A$2:$AA$1051,8,FALSE)),"")</f>
        <v>76</v>
      </c>
      <c r="G45" s="42">
        <f>+IFERROR((VLOOKUP(A45,Hoja4!$A$2:$AA$1051,9,FALSE)),"")</f>
        <v>45</v>
      </c>
      <c r="H45" s="42">
        <f>+IFERROR((VLOOKUP(A45,Hoja4!$A$2:$AA$1051,10,FALSE)),"")</f>
        <v>27</v>
      </c>
      <c r="I45" s="42">
        <f>+IFERROR((VLOOKUP(A45,Hoja4!$A$2:$AA$1051,11,FALSE)),"")</f>
        <v>15</v>
      </c>
      <c r="J45" s="42">
        <f>+IFERROR((VLOOKUP(A45,Hoja4!$A$2:$AA$1051,12,FALSE)),"")</f>
        <v>2</v>
      </c>
      <c r="K45" s="149">
        <f>+IFERROR((VLOOKUP(A45,Hoja4!$A$2:$AA$1051,13,FALSE)),"")</f>
        <v>2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54743</v>
      </c>
      <c r="C46" s="41" t="str">
        <f>+IFERROR((VLOOKUP(A46,Hoja4!$A$2:$M$1051,5,FALSE)),"")</f>
        <v>SILOS</v>
      </c>
      <c r="D46" s="42" t="str">
        <f>+IFERROR((VLOOKUP(A46,Hoja4!$A$2:$AA$1051,6,FALSE)),"")</f>
        <v>-</v>
      </c>
      <c r="E46" s="42" t="str">
        <f>+IFERROR((VLOOKUP(A46,Hoja4!$A$2:$AA$1051,7,FALSE)),"")</f>
        <v>-</v>
      </c>
      <c r="F46" s="42" t="str">
        <f>+IFERROR((VLOOKUP(A46,Hoja4!$A$2:$AA$1051,8,FALSE)),"")</f>
        <v>-</v>
      </c>
      <c r="G46" s="42" t="str">
        <f>+IFERROR((VLOOKUP(A46,Hoja4!$A$2:$AA$1051,9,FALSE)),"")</f>
        <v>-</v>
      </c>
      <c r="H46" s="42" t="str">
        <f>+IFERROR((VLOOKUP(A46,Hoja4!$A$2:$AA$1051,10,FALSE)),"")</f>
        <v>-</v>
      </c>
      <c r="I46" s="42" t="str">
        <f>+IFERROR((VLOOKUP(A46,Hoja4!$A$2:$AA$1051,11,FALSE)),"")</f>
        <v>-</v>
      </c>
      <c r="J46" s="42" t="str">
        <f>+IFERROR((VLOOKUP(A46,Hoja4!$A$2:$AA$1051,12,FALSE)),"")</f>
        <v>-</v>
      </c>
      <c r="K46" s="149" t="str">
        <f>+IFERROR((VLOOKUP(A46,Hoja4!$A$2:$AA$1051,13,FALSE)),"")</f>
        <v>-</v>
      </c>
      <c r="L46" s="144">
        <f>+IFERROR((VLOOKUP(A46,Hoja4!$A$2:$AA$1051,14,FALSE)),"")</f>
        <v>0</v>
      </c>
    </row>
    <row r="47" spans="1:12" x14ac:dyDescent="0.25">
      <c r="A47" s="145">
        <v>36</v>
      </c>
      <c r="B47" s="41">
        <f>+IFERROR((VLOOKUP(A47,Hoja4!$A$2:$M$1051,4,FALSE)),"")</f>
        <v>54800</v>
      </c>
      <c r="C47" s="41" t="str">
        <f>+IFERROR((VLOOKUP(A47,Hoja4!$A$2:$M$1051,5,FALSE)),"")</f>
        <v>TEORAMA</v>
      </c>
      <c r="D47" s="42">
        <f>+IFERROR((VLOOKUP(A47,Hoja4!$A$2:$AA$1051,6,FALSE)),"")</f>
        <v>43</v>
      </c>
      <c r="E47" s="42">
        <f>+IFERROR((VLOOKUP(A47,Hoja4!$A$2:$AA$1051,7,FALSE)),"")</f>
        <v>16</v>
      </c>
      <c r="F47" s="42">
        <f>+IFERROR((VLOOKUP(A47,Hoja4!$A$2:$AA$1051,8,FALSE)),"")</f>
        <v>12</v>
      </c>
      <c r="G47" s="42">
        <f>+IFERROR((VLOOKUP(A47,Hoja4!$A$2:$AA$1051,9,FALSE)),"")</f>
        <v>26</v>
      </c>
      <c r="H47" s="42">
        <f>+IFERROR((VLOOKUP(A47,Hoja4!$A$2:$AA$1051,10,FALSE)),"")</f>
        <v>22</v>
      </c>
      <c r="I47" s="42" t="str">
        <f>+IFERROR((VLOOKUP(A47,Hoja4!$A$2:$AA$1051,11,FALSE)),"")</f>
        <v>-</v>
      </c>
      <c r="J47" s="42" t="str">
        <f>+IFERROR((VLOOKUP(A47,Hoja4!$A$2:$AA$1051,12,FALSE)),"")</f>
        <v>-</v>
      </c>
      <c r="K47" s="149">
        <f>+IFERROR((VLOOKUP(A47,Hoja4!$A$2:$AA$1051,13,FALSE)),"")</f>
        <v>1</v>
      </c>
      <c r="L47" s="144">
        <f>+IFERROR((VLOOKUP(A47,Hoja4!$A$2:$AA$1051,14,FALSE)),"")</f>
        <v>0</v>
      </c>
    </row>
    <row r="48" spans="1:12" x14ac:dyDescent="0.25">
      <c r="A48" s="145">
        <v>37</v>
      </c>
      <c r="B48" s="41">
        <f>+IFERROR((VLOOKUP(A48,Hoja4!$A$2:$M$1051,4,FALSE)),"")</f>
        <v>54810</v>
      </c>
      <c r="C48" s="41" t="str">
        <f>+IFERROR((VLOOKUP(A48,Hoja4!$A$2:$M$1051,5,FALSE)),"")</f>
        <v>TIBU</v>
      </c>
      <c r="D48" s="42">
        <f>+IFERROR((VLOOKUP(A48,Hoja4!$A$2:$AA$1051,6,FALSE)),"")</f>
        <v>270</v>
      </c>
      <c r="E48" s="42">
        <f>+IFERROR((VLOOKUP(A48,Hoja4!$A$2:$AA$1051,7,FALSE)),"")</f>
        <v>320</v>
      </c>
      <c r="F48" s="42">
        <f>+IFERROR((VLOOKUP(A48,Hoja4!$A$2:$AA$1051,8,FALSE)),"")</f>
        <v>337</v>
      </c>
      <c r="G48" s="42">
        <f>+IFERROR((VLOOKUP(A48,Hoja4!$A$2:$AA$1051,9,FALSE)),"")</f>
        <v>245</v>
      </c>
      <c r="H48" s="42">
        <f>+IFERROR((VLOOKUP(A48,Hoja4!$A$2:$AA$1051,10,FALSE)),"")</f>
        <v>177</v>
      </c>
      <c r="I48" s="42">
        <f>+IFERROR((VLOOKUP(A48,Hoja4!$A$2:$AA$1051,11,FALSE)),"")</f>
        <v>68</v>
      </c>
      <c r="J48" s="42">
        <f>+IFERROR((VLOOKUP(A48,Hoja4!$A$2:$AA$1051,12,FALSE)),"")</f>
        <v>57</v>
      </c>
      <c r="K48" s="149">
        <f>+IFERROR((VLOOKUP(A48,Hoja4!$A$2:$AA$1051,13,FALSE)),"")</f>
        <v>28</v>
      </c>
      <c r="L48" s="144">
        <f>+IFERROR((VLOOKUP(A48,Hoja4!$A$2:$AA$1051,14,FALSE)),"")</f>
        <v>37</v>
      </c>
    </row>
    <row r="49" spans="1:12" x14ac:dyDescent="0.25">
      <c r="A49" s="145">
        <v>38</v>
      </c>
      <c r="B49" s="41">
        <f>+IFERROR((VLOOKUP(A49,Hoja4!$A$2:$M$1051,4,FALSE)),"")</f>
        <v>54820</v>
      </c>
      <c r="C49" s="41" t="str">
        <f>+IFERROR((VLOOKUP(A49,Hoja4!$A$2:$M$1051,5,FALSE)),"")</f>
        <v>TOLEDO</v>
      </c>
      <c r="D49" s="42">
        <f>+IFERROR((VLOOKUP(A49,Hoja4!$A$2:$AA$1051,6,FALSE)),"")</f>
        <v>89</v>
      </c>
      <c r="E49" s="42">
        <f>+IFERROR((VLOOKUP(A49,Hoja4!$A$2:$AA$1051,7,FALSE)),"")</f>
        <v>70</v>
      </c>
      <c r="F49" s="42">
        <f>+IFERROR((VLOOKUP(A49,Hoja4!$A$2:$AA$1051,8,FALSE)),"")</f>
        <v>83</v>
      </c>
      <c r="G49" s="42">
        <f>+IFERROR((VLOOKUP(A49,Hoja4!$A$2:$AA$1051,9,FALSE)),"")</f>
        <v>82</v>
      </c>
      <c r="H49" s="42">
        <f>+IFERROR((VLOOKUP(A49,Hoja4!$A$2:$AA$1051,10,FALSE)),"")</f>
        <v>41</v>
      </c>
      <c r="I49" s="42">
        <f>+IFERROR((VLOOKUP(A49,Hoja4!$A$2:$AA$1051,11,FALSE)),"")</f>
        <v>2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54871</v>
      </c>
      <c r="C50" s="41" t="str">
        <f>+IFERROR((VLOOKUP(A50,Hoja4!$A$2:$M$1051,5,FALSE)),"")</f>
        <v>VILLA CARO</v>
      </c>
      <c r="D50" s="42">
        <f>+IFERROR((VLOOKUP(A50,Hoja4!$A$2:$AA$1051,6,FALSE)),"")</f>
        <v>48</v>
      </c>
      <c r="E50" s="42">
        <f>+IFERROR((VLOOKUP(A50,Hoja4!$A$2:$AA$1051,7,FALSE)),"")</f>
        <v>18</v>
      </c>
      <c r="F50" s="42" t="str">
        <f>+IFERROR((VLOOKUP(A50,Hoja4!$A$2:$AA$1051,8,FALSE)),"")</f>
        <v>-</v>
      </c>
      <c r="G50" s="42" t="str">
        <f>+IFERROR((VLOOKUP(A50,Hoja4!$A$2:$AA$1051,9,FALSE)),"")</f>
        <v>-</v>
      </c>
      <c r="H50" s="42" t="str">
        <f>+IFERROR((VLOOKUP(A50,Hoja4!$A$2:$AA$1051,10,FALSE)),"")</f>
        <v>-</v>
      </c>
      <c r="I50" s="42" t="str">
        <f>+IFERROR((VLOOKUP(A50,Hoja4!$A$2:$AA$1051,11,FALSE)),"")</f>
        <v>-</v>
      </c>
      <c r="J50" s="42" t="str">
        <f>+IFERROR((VLOOKUP(A50,Hoja4!$A$2:$AA$1051,12,FALSE)),"")</f>
        <v>-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54874</v>
      </c>
      <c r="C51" s="41" t="str">
        <f>+IFERROR((VLOOKUP(A51,Hoja4!$A$2:$M$1051,5,FALSE)),"")</f>
        <v>VILLA DEL ROSARIO</v>
      </c>
      <c r="D51" s="42">
        <f>+IFERROR((VLOOKUP(A51,Hoja4!$A$2:$AA$1051,6,FALSE)),"")</f>
        <v>4385</v>
      </c>
      <c r="E51" s="42">
        <f>+IFERROR((VLOOKUP(A51,Hoja4!$A$2:$AA$1051,7,FALSE)),"")</f>
        <v>4599</v>
      </c>
      <c r="F51" s="42">
        <f>+IFERROR((VLOOKUP(A51,Hoja4!$A$2:$AA$1051,8,FALSE)),"")</f>
        <v>4238</v>
      </c>
      <c r="G51" s="42">
        <f>+IFERROR((VLOOKUP(A51,Hoja4!$A$2:$AA$1051,9,FALSE)),"")</f>
        <v>4307</v>
      </c>
      <c r="H51" s="42">
        <f>+IFERROR((VLOOKUP(A51,Hoja4!$A$2:$AA$1051,10,FALSE)),"")</f>
        <v>4298</v>
      </c>
      <c r="I51" s="42">
        <f>+IFERROR((VLOOKUP(A51,Hoja4!$A$2:$AA$1051,11,FALSE)),"")</f>
        <v>5137</v>
      </c>
      <c r="J51" s="42">
        <f>+IFERROR((VLOOKUP(A51,Hoja4!$A$2:$AA$1051,12,FALSE)),"")</f>
        <v>5680</v>
      </c>
      <c r="K51" s="149">
        <f>+IFERROR((VLOOKUP(A51,Hoja4!$A$2:$AA$1051,13,FALSE)),"")</f>
        <v>5948</v>
      </c>
      <c r="L51" s="144">
        <f>+IFERROR((VLOOKUP(A51,Hoja4!$A$2:$AA$1051,14,FALSE)),"")</f>
        <v>5790</v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NORTE DE SANTANDER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54001</v>
      </c>
      <c r="C12" s="39" t="str">
        <f>+IFERROR(VLOOKUP($A12,Hoja5!$A$2:$M$2116,4,FALSE),"")</f>
        <v>CUCUTA</v>
      </c>
      <c r="D12" s="163">
        <f>+IFERROR(VLOOKUP($A12,Hoja5!$A$2:$M$2116,5,FALSE),"")</f>
        <v>0.51792970941798577</v>
      </c>
      <c r="E12" s="163">
        <f>+IFERROR(VLOOKUP($A12,Hoja5!$A$2:$M$2116,6,FALSE),"")</f>
        <v>0.57819088414430087</v>
      </c>
      <c r="F12" s="163">
        <f>+IFERROR(VLOOKUP($A12,Hoja5!$A$2:$M$2116,7,FALSE),"")</f>
        <v>0.49441102015320382</v>
      </c>
      <c r="G12" s="163">
        <f>+IFERROR(VLOOKUP($A12,Hoja5!$A$2:$M$2116,8,FALSE),"")</f>
        <v>0.5946186166774402</v>
      </c>
      <c r="H12" s="163">
        <f>+IFERROR(VLOOKUP($A12,Hoja5!$A$2:$M$2116,9,FALSE),"")</f>
        <v>0.62343042896296763</v>
      </c>
      <c r="I12" s="163">
        <f>+IFERROR(VLOOKUP($A12,Hoja5!$A$2:$M$2116,10,FALSE),"")</f>
        <v>0.65276834909458326</v>
      </c>
      <c r="J12" s="163">
        <f>+IFERROR(VLOOKUP($A12,Hoja5!$A$2:$M$2116,11,FALSE),"")</f>
        <v>0.65046925846158687</v>
      </c>
      <c r="K12" s="164">
        <f>+IFERROR(VLOOKUP($A12,Hoja5!$A$2:$M$2116,12,FALSE),"")</f>
        <v>0.64969786617989556</v>
      </c>
      <c r="L12" s="165">
        <f>+IFERROR(VLOOKUP($A12,Hoja5!$A$2:$M$2116,13,FALSE),"")</f>
        <v>0.63222192331429117</v>
      </c>
    </row>
    <row r="13" spans="1:12" x14ac:dyDescent="0.25">
      <c r="A13" s="145">
        <v>2</v>
      </c>
      <c r="B13" s="41">
        <f>+IFERROR(VLOOKUP($A13,Hoja5!$A$2:$M$2116,3,FALSE),"")</f>
        <v>54003</v>
      </c>
      <c r="C13" s="41" t="str">
        <f>+IFERROR(VLOOKUP($A13,Hoja5!$A$2:$M$2116,4,FALSE),"")</f>
        <v>ABREGO</v>
      </c>
      <c r="D13" s="166">
        <f>+IFERROR(VLOOKUP($A13,Hoja5!$A$2:$M$2116,5,FALSE),"")</f>
        <v>4.7769693135083835E-2</v>
      </c>
      <c r="E13" s="166">
        <f>+IFERROR(VLOOKUP($A13,Hoja5!$A$2:$M$2116,6,FALSE),"")</f>
        <v>6.3536776212832546E-2</v>
      </c>
      <c r="F13" s="166">
        <f>+IFERROR(VLOOKUP($A13,Hoja5!$A$2:$M$2116,7,FALSE),"")</f>
        <v>4.3813637766121565E-2</v>
      </c>
      <c r="G13" s="166">
        <f>+IFERROR(VLOOKUP($A13,Hoja5!$A$2:$M$2116,8,FALSE),"")</f>
        <v>2.4330900243309004E-2</v>
      </c>
      <c r="H13" s="166">
        <f>+IFERROR(VLOOKUP($A13,Hoja5!$A$2:$M$2116,9,FALSE),"")</f>
        <v>1.3497300539892022E-2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54051</v>
      </c>
      <c r="C14" s="41" t="str">
        <f>+IFERROR(VLOOKUP($A14,Hoja5!$A$2:$M$2116,4,FALSE),"")</f>
        <v>ARBOLEDAS</v>
      </c>
      <c r="D14" s="166">
        <f>+IFERROR(VLOOKUP($A14,Hoja5!$A$2:$M$2116,5,FALSE),"")</f>
        <v>4.5647558386411886E-2</v>
      </c>
      <c r="E14" s="166">
        <f>+IFERROR(VLOOKUP($A14,Hoja5!$A$2:$M$2116,6,FALSE),"")</f>
        <v>2.9227557411273485E-2</v>
      </c>
      <c r="F14" s="166">
        <f>+IFERROR(VLOOKUP($A14,Hoja5!$A$2:$M$2116,7,FALSE),"")</f>
        <v>5.4752066115702477E-2</v>
      </c>
      <c r="G14" s="166">
        <f>+IFERROR(VLOOKUP($A14,Hoja5!$A$2:$M$2116,8,FALSE),"")</f>
        <v>5.0463439752832129E-2</v>
      </c>
      <c r="H14" s="166">
        <f>+IFERROR(VLOOKUP($A14,Hoja5!$A$2:$M$2116,9,FALSE),"")</f>
        <v>3.9419087136929459E-2</v>
      </c>
      <c r="I14" s="166">
        <f>+IFERROR(VLOOKUP($A14,Hoja5!$A$2:$M$2116,10,FALSE),"")</f>
        <v>4.4210526315789471E-2</v>
      </c>
      <c r="J14" s="166">
        <f>+IFERROR(VLOOKUP($A14,Hoja5!$A$2:$M$2116,11,FALSE),"")</f>
        <v>2.0496224379719527E-2</v>
      </c>
      <c r="K14" s="164">
        <f>+IFERROR(VLOOKUP($A14,Hoja5!$A$2:$M$2116,12,FALSE),"")</f>
        <v>4.2410714285714288E-2</v>
      </c>
      <c r="L14" s="165">
        <f>+IFERROR(VLOOKUP($A14,Hoja5!$A$2:$M$2116,13,FALSE),"")</f>
        <v>3.37995337995338E-2</v>
      </c>
    </row>
    <row r="15" spans="1:12" x14ac:dyDescent="0.25">
      <c r="A15" s="145">
        <v>4</v>
      </c>
      <c r="B15" s="41">
        <f>+IFERROR(VLOOKUP($A15,Hoja5!$A$2:$M$2116,3,FALSE),"")</f>
        <v>54099</v>
      </c>
      <c r="C15" s="41" t="str">
        <f>+IFERROR(VLOOKUP($A15,Hoja5!$A$2:$M$2116,4,FALSE),"")</f>
        <v>BOCHALEMA</v>
      </c>
      <c r="D15" s="166">
        <f>+IFERROR(VLOOKUP($A15,Hoja5!$A$2:$M$2116,5,FALSE),"")</f>
        <v>7.521367521367521E-2</v>
      </c>
      <c r="E15" s="166">
        <f>+IFERROR(VLOOKUP($A15,Hoja5!$A$2:$M$2116,6,FALSE),"")</f>
        <v>0.10535117056856187</v>
      </c>
      <c r="F15" s="166">
        <f>+IFERROR(VLOOKUP($A15,Hoja5!$A$2:$M$2116,7,FALSE),"")</f>
        <v>9.0761750405186387E-2</v>
      </c>
      <c r="G15" s="166">
        <f>+IFERROR(VLOOKUP($A15,Hoja5!$A$2:$M$2116,8,FALSE),"")</f>
        <v>0.12401883830455258</v>
      </c>
      <c r="H15" s="166">
        <f>+IFERROR(VLOOKUP($A15,Hoja5!$A$2:$M$2116,9,FALSE),"")</f>
        <v>7.6687116564417179E-2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54109</v>
      </c>
      <c r="C16" s="41" t="str">
        <f>+IFERROR(VLOOKUP($A16,Hoja5!$A$2:$M$2116,4,FALSE),"")</f>
        <v>BUCARASICA</v>
      </c>
      <c r="D16" s="166">
        <f>+IFERROR(VLOOKUP($A16,Hoja5!$A$2:$M$2116,5,FALSE),"")</f>
        <v>0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0.19238900634249473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54125</v>
      </c>
      <c r="C17" s="41" t="str">
        <f>+IFERROR(VLOOKUP($A17,Hoja5!$A$2:$M$2116,4,FALSE),"")</f>
        <v>CACOTA</v>
      </c>
      <c r="D17" s="166">
        <f>+IFERROR(VLOOKUP($A17,Hoja5!$A$2:$M$2116,5,FALSE),"")</f>
        <v>0.22513089005235601</v>
      </c>
      <c r="E17" s="166">
        <f>+IFERROR(VLOOKUP($A17,Hoja5!$A$2:$M$2116,6,FALSE),"")</f>
        <v>0.18181818181818182</v>
      </c>
      <c r="F17" s="166">
        <f>+IFERROR(VLOOKUP($A17,Hoja5!$A$2:$M$2116,7,FALSE),"")</f>
        <v>0.17127071823204421</v>
      </c>
      <c r="G17" s="166">
        <f>+IFERROR(VLOOKUP($A17,Hoja5!$A$2:$M$2116,8,FALSE),"")</f>
        <v>0.12643678160919541</v>
      </c>
      <c r="H17" s="166">
        <f>+IFERROR(VLOOKUP($A17,Hoja5!$A$2:$M$2116,9,FALSE),"")</f>
        <v>0.11377245508982035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54128</v>
      </c>
      <c r="C18" s="41" t="str">
        <f>+IFERROR(VLOOKUP($A18,Hoja5!$A$2:$M$2116,4,FALSE),"")</f>
        <v>CACHIRA</v>
      </c>
      <c r="D18" s="166">
        <f>+IFERROR(VLOOKUP($A18,Hoja5!$A$2:$M$2116,5,FALSE),"")</f>
        <v>1.0277492291880781E-3</v>
      </c>
      <c r="E18" s="166">
        <f>+IFERROR(VLOOKUP($A18,Hoja5!$A$2:$M$2116,6,FALSE),"")</f>
        <v>3.9354187689202826E-2</v>
      </c>
      <c r="F18" s="166">
        <f>+IFERROR(VLOOKUP($A18,Hoja5!$A$2:$M$2116,7,FALSE),"")</f>
        <v>8.0516898608349902E-2</v>
      </c>
      <c r="G18" s="166">
        <f>+IFERROR(VLOOKUP($A18,Hoja5!$A$2:$M$2116,8,FALSE),"")</f>
        <v>5.17578125E-2</v>
      </c>
      <c r="H18" s="166">
        <f>+IFERROR(VLOOKUP($A18,Hoja5!$A$2:$M$2116,9,FALSE),"")</f>
        <v>4.0579710144927533E-2</v>
      </c>
      <c r="I18" s="166">
        <f>+IFERROR(VLOOKUP($A18,Hoja5!$A$2:$M$2116,10,FALSE),"")</f>
        <v>3.9272030651340994E-2</v>
      </c>
      <c r="J18" s="166">
        <f>+IFERROR(VLOOKUP($A18,Hoja5!$A$2:$M$2116,11,FALSE),"")</f>
        <v>3.5440613026819924E-2</v>
      </c>
      <c r="K18" s="164">
        <f>+IFERROR(VLOOKUP($A18,Hoja5!$A$2:$M$2116,12,FALSE),"")</f>
        <v>1.9249278152069296E-2</v>
      </c>
      <c r="L18" s="165">
        <f>+IFERROR(VLOOKUP($A18,Hoja5!$A$2:$M$2116,13,FALSE),"")</f>
        <v>1.0752688172043012E-2</v>
      </c>
    </row>
    <row r="19" spans="1:12" x14ac:dyDescent="0.25">
      <c r="A19" s="145">
        <v>8</v>
      </c>
      <c r="B19" s="41">
        <f>+IFERROR(VLOOKUP($A19,Hoja5!$A$2:$M$2116,3,FALSE),"")</f>
        <v>54172</v>
      </c>
      <c r="C19" s="41" t="str">
        <f>+IFERROR(VLOOKUP($A19,Hoja5!$A$2:$M$2116,4,FALSE),"")</f>
        <v>CHINACOTA</v>
      </c>
      <c r="D19" s="166">
        <f>+IFERROR(VLOOKUP($A19,Hoja5!$A$2:$M$2116,5,FALSE),"")</f>
        <v>8.7473757872638211E-2</v>
      </c>
      <c r="E19" s="166">
        <f>+IFERROR(VLOOKUP($A19,Hoja5!$A$2:$M$2116,6,FALSE),"")</f>
        <v>8.0276816608996535E-2</v>
      </c>
      <c r="F19" s="166">
        <f>+IFERROR(VLOOKUP($A19,Hoja5!$A$2:$M$2116,7,FALSE),"")</f>
        <v>9.1408934707903775E-2</v>
      </c>
      <c r="G19" s="166">
        <f>+IFERROR(VLOOKUP($A19,Hoja5!$A$2:$M$2116,8,FALSE),"")</f>
        <v>4.5112781954887216E-2</v>
      </c>
      <c r="H19" s="166">
        <f>+IFERROR(VLOOKUP($A19,Hoja5!$A$2:$M$2116,9,FALSE),"")</f>
        <v>4.4277929155313353E-2</v>
      </c>
      <c r="I19" s="166">
        <f>+IFERROR(VLOOKUP($A19,Hoja5!$A$2:$M$2116,10,FALSE),"")</f>
        <v>3.3401499659168374E-2</v>
      </c>
      <c r="J19" s="166">
        <f>+IFERROR(VLOOKUP($A19,Hoja5!$A$2:$M$2116,11,FALSE),"")</f>
        <v>1.5027322404371584E-2</v>
      </c>
      <c r="K19" s="164">
        <f>+IFERROR(VLOOKUP($A19,Hoja5!$A$2:$M$2116,12,FALSE),"")</f>
        <v>8.2248115147361203E-3</v>
      </c>
      <c r="L19" s="165">
        <f>+IFERROR(VLOOKUP($A19,Hoja5!$A$2:$M$2116,13,FALSE),"")</f>
        <v>6.2111801242236021E-3</v>
      </c>
    </row>
    <row r="20" spans="1:12" x14ac:dyDescent="0.25">
      <c r="A20" s="145">
        <v>9</v>
      </c>
      <c r="B20" s="41">
        <f>+IFERROR(VLOOKUP($A20,Hoja5!$A$2:$M$2116,3,FALSE),"")</f>
        <v>54174</v>
      </c>
      <c r="C20" s="41" t="str">
        <f>+IFERROR(VLOOKUP($A20,Hoja5!$A$2:$M$2116,4,FALSE),"")</f>
        <v>CHITAGA</v>
      </c>
      <c r="D20" s="166">
        <f>+IFERROR(VLOOKUP($A20,Hoja5!$A$2:$M$2116,5,FALSE),"")</f>
        <v>4.0247678018575851E-2</v>
      </c>
      <c r="E20" s="166">
        <f>+IFERROR(VLOOKUP($A20,Hoja5!$A$2:$M$2116,6,FALSE),"")</f>
        <v>2.1233569261880688E-2</v>
      </c>
      <c r="F20" s="166">
        <f>+IFERROR(VLOOKUP($A20,Hoja5!$A$2:$M$2116,7,FALSE),"")</f>
        <v>3.0571992110453649E-2</v>
      </c>
      <c r="G20" s="166">
        <f>+IFERROR(VLOOKUP($A20,Hoja5!$A$2:$M$2116,8,FALSE),"")</f>
        <v>2.3076923076923078E-2</v>
      </c>
      <c r="H20" s="166">
        <f>+IFERROR(VLOOKUP($A20,Hoja5!$A$2:$M$2116,9,FALSE),"")</f>
        <v>2.0774315391879131E-2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54206</v>
      </c>
      <c r="C21" s="41" t="str">
        <f>+IFERROR(VLOOKUP($A21,Hoja5!$A$2:$M$2116,4,FALSE),"")</f>
        <v>CONVENCION</v>
      </c>
      <c r="D21" s="166">
        <f>+IFERROR(VLOOKUP($A21,Hoja5!$A$2:$M$2116,5,FALSE),"")</f>
        <v>4.4776119402985072E-2</v>
      </c>
      <c r="E21" s="166">
        <f>+IFERROR(VLOOKUP($A21,Hoja5!$A$2:$M$2116,6,FALSE),"")</f>
        <v>1.3798111837327523E-2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54223</v>
      </c>
      <c r="C22" s="41" t="str">
        <f>+IFERROR(VLOOKUP($A22,Hoja5!$A$2:$M$2116,4,FALSE),"")</f>
        <v>CUCUTILLA</v>
      </c>
      <c r="D22" s="166">
        <f>+IFERROR(VLOOKUP($A22,Hoja5!$A$2:$M$2116,5,FALSE),"")</f>
        <v>6.3291139240506333E-2</v>
      </c>
      <c r="E22" s="166">
        <f>+IFERROR(VLOOKUP($A22,Hoja5!$A$2:$M$2116,6,FALSE),"")</f>
        <v>2.9224904701397714E-2</v>
      </c>
      <c r="F22" s="166">
        <f>+IFERROR(VLOOKUP($A22,Hoja5!$A$2:$M$2116,7,FALSE),"")</f>
        <v>2.7989821882951654E-2</v>
      </c>
      <c r="G22" s="166">
        <f>+IFERROR(VLOOKUP($A22,Hoja5!$A$2:$M$2116,8,FALSE),"")</f>
        <v>2.8097062579821201E-2</v>
      </c>
      <c r="H22" s="166">
        <f>+IFERROR(VLOOKUP($A22,Hoja5!$A$2:$M$2116,9,FALSE),"")</f>
        <v>2.4516129032258065E-2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54239</v>
      </c>
      <c r="C23" s="41" t="str">
        <f>+IFERROR(VLOOKUP($A23,Hoja5!$A$2:$M$2116,4,FALSE),"")</f>
        <v>DURANIA</v>
      </c>
      <c r="D23" s="166">
        <f>+IFERROR(VLOOKUP($A23,Hoja5!$A$2:$M$2116,5,FALSE),"")</f>
        <v>8.3573487031700283E-2</v>
      </c>
      <c r="E23" s="166">
        <f>+IFERROR(VLOOKUP($A23,Hoja5!$A$2:$M$2116,6,FALSE),"")</f>
        <v>4.9275362318840582E-2</v>
      </c>
      <c r="F23" s="166">
        <f>+IFERROR(VLOOKUP($A23,Hoja5!$A$2:$M$2116,7,FALSE),"")</f>
        <v>0.17507418397626112</v>
      </c>
      <c r="G23" s="166">
        <f>+IFERROR(VLOOKUP($A23,Hoja5!$A$2:$M$2116,8,FALSE),"")</f>
        <v>7.2507552870090641E-2</v>
      </c>
      <c r="H23" s="166">
        <f>+IFERROR(VLOOKUP($A23,Hoja5!$A$2:$M$2116,9,FALSE),"")</f>
        <v>0.17665615141955837</v>
      </c>
      <c r="I23" s="166">
        <f>+IFERROR(VLOOKUP($A23,Hoja5!$A$2:$M$2116,10,FALSE),"")</f>
        <v>0.25974025974025972</v>
      </c>
      <c r="J23" s="166">
        <f>+IFERROR(VLOOKUP($A23,Hoja5!$A$2:$M$2116,11,FALSE),"")</f>
        <v>0.15646258503401361</v>
      </c>
      <c r="K23" s="164">
        <f>+IFERROR(VLOOKUP($A23,Hoja5!$A$2:$M$2116,12,FALSE),"")</f>
        <v>0.17894736842105263</v>
      </c>
      <c r="L23" s="165">
        <f>+IFERROR(VLOOKUP($A23,Hoja5!$A$2:$M$2116,13,FALSE),"")</f>
        <v>0.16487455197132617</v>
      </c>
    </row>
    <row r="24" spans="1:12" x14ac:dyDescent="0.25">
      <c r="A24" s="145">
        <v>13</v>
      </c>
      <c r="B24" s="41">
        <f>+IFERROR(VLOOKUP($A24,Hoja5!$A$2:$M$2116,3,FALSE),"")</f>
        <v>54245</v>
      </c>
      <c r="C24" s="41" t="str">
        <f>+IFERROR(VLOOKUP($A24,Hoja5!$A$2:$M$2116,4,FALSE),"")</f>
        <v>EL CARMEN</v>
      </c>
      <c r="D24" s="166">
        <f>+IFERROR(VLOOKUP($A24,Hoja5!$A$2:$M$2116,5,FALSE),"")</f>
        <v>0.10157367668097282</v>
      </c>
      <c r="E24" s="166">
        <f>+IFERROR(VLOOKUP($A24,Hoja5!$A$2:$M$2116,6,FALSE),"")</f>
        <v>7.9684134960516864E-2</v>
      </c>
      <c r="F24" s="166">
        <f>+IFERROR(VLOOKUP($A24,Hoja5!$A$2:$M$2116,7,FALSE),"")</f>
        <v>5.7347670250896057E-2</v>
      </c>
      <c r="G24" s="166">
        <f>+IFERROR(VLOOKUP($A24,Hoja5!$A$2:$M$2116,8,FALSE),"")</f>
        <v>2.4372759856630826E-2</v>
      </c>
      <c r="H24" s="166">
        <f>+IFERROR(VLOOKUP($A24,Hoja5!$A$2:$M$2116,9,FALSE),"")</f>
        <v>1.3659237958303379E-2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54250</v>
      </c>
      <c r="C25" s="41" t="str">
        <f>+IFERROR(VLOOKUP($A25,Hoja5!$A$2:$M$2116,4,FALSE),"")</f>
        <v>EL TARRA</v>
      </c>
      <c r="D25" s="166">
        <f>+IFERROR(VLOOKUP($A25,Hoja5!$A$2:$M$2116,5,FALSE),"")</f>
        <v>0</v>
      </c>
      <c r="E25" s="166">
        <f>+IFERROR(VLOOKUP($A25,Hoja5!$A$2:$M$2116,6,FALSE),"")</f>
        <v>7.7358490566037733E-2</v>
      </c>
      <c r="F25" s="166">
        <f>+IFERROR(VLOOKUP($A25,Hoja5!$A$2:$M$2116,7,FALSE),"")</f>
        <v>2.3084025854108958E-2</v>
      </c>
      <c r="G25" s="166">
        <f>+IFERROR(VLOOKUP($A25,Hoja5!$A$2:$M$2116,8,FALSE),"")</f>
        <v>1.519213583556747E-2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54261</v>
      </c>
      <c r="C26" s="41" t="str">
        <f>+IFERROR(VLOOKUP($A26,Hoja5!$A$2:$M$2116,4,FALSE),"")</f>
        <v>EL ZULIA</v>
      </c>
      <c r="D26" s="166">
        <f>+IFERROR(VLOOKUP($A26,Hoja5!$A$2:$M$2116,5,FALSE),"")</f>
        <v>4.4545454545454548E-2</v>
      </c>
      <c r="E26" s="166">
        <f>+IFERROR(VLOOKUP($A26,Hoja5!$A$2:$M$2116,6,FALSE),"")</f>
        <v>3.3392698130008905E-2</v>
      </c>
      <c r="F26" s="166">
        <f>+IFERROR(VLOOKUP($A26,Hoja5!$A$2:$M$2116,7,FALSE),"")</f>
        <v>2.621231979030144E-2</v>
      </c>
      <c r="G26" s="166">
        <f>+IFERROR(VLOOKUP($A26,Hoja5!$A$2:$M$2116,8,FALSE),"")</f>
        <v>2.3635582294800173E-2</v>
      </c>
      <c r="H26" s="166">
        <f>+IFERROR(VLOOKUP($A26,Hoja5!$A$2:$M$2116,9,FALSE),"")</f>
        <v>8.5215168299957388E-4</v>
      </c>
      <c r="I26" s="166">
        <f>+IFERROR(VLOOKUP($A26,Hoja5!$A$2:$M$2116,10,FALSE),"")</f>
        <v>8.5034013605442174E-4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54313</v>
      </c>
      <c r="C27" s="41" t="str">
        <f>+IFERROR(VLOOKUP($A27,Hoja5!$A$2:$M$2116,4,FALSE),"")</f>
        <v>GRAMALOTE</v>
      </c>
      <c r="D27" s="166">
        <f>+IFERROR(VLOOKUP($A27,Hoja5!$A$2:$M$2116,5,FALSE),"")</f>
        <v>0.18914185639229422</v>
      </c>
      <c r="E27" s="166">
        <f>+IFERROR(VLOOKUP($A27,Hoja5!$A$2:$M$2116,6,FALSE),"")</f>
        <v>7.407407407407407E-2</v>
      </c>
      <c r="F27" s="166">
        <f>+IFERROR(VLOOKUP($A27,Hoja5!$A$2:$M$2116,7,FALSE),"")</f>
        <v>1.2411347517730497E-2</v>
      </c>
      <c r="G27" s="166">
        <f>+IFERROR(VLOOKUP($A27,Hoja5!$A$2:$M$2116,8,FALSE),"")</f>
        <v>1.4388489208633094E-2</v>
      </c>
      <c r="H27" s="166">
        <f>+IFERROR(VLOOKUP($A27,Hoja5!$A$2:$M$2116,9,FALSE),"")</f>
        <v>3.25497287522604E-2</v>
      </c>
      <c r="I27" s="166">
        <f>+IFERROR(VLOOKUP($A27,Hoja5!$A$2:$M$2116,10,FALSE),"")</f>
        <v>3.1716417910447763E-2</v>
      </c>
      <c r="J27" s="166">
        <f>+IFERROR(VLOOKUP($A27,Hoja5!$A$2:$M$2116,11,FALSE),"")</f>
        <v>3.0188679245283019E-2</v>
      </c>
      <c r="K27" s="164">
        <f>+IFERROR(VLOOKUP($A27,Hoja5!$A$2:$M$2116,12,FALSE),"")</f>
        <v>5.8708414872798431E-2</v>
      </c>
      <c r="L27" s="165">
        <f>+IFERROR(VLOOKUP($A27,Hoja5!$A$2:$M$2116,13,FALSE),"")</f>
        <v>4.4354838709677422E-2</v>
      </c>
    </row>
    <row r="28" spans="1:12" x14ac:dyDescent="0.25">
      <c r="A28" s="145">
        <v>17</v>
      </c>
      <c r="B28" s="41">
        <f>+IFERROR(VLOOKUP($A28,Hoja5!$A$2:$M$2116,3,FALSE),"")</f>
        <v>54344</v>
      </c>
      <c r="C28" s="41" t="str">
        <f>+IFERROR(VLOOKUP($A28,Hoja5!$A$2:$M$2116,4,FALSE),"")</f>
        <v>HACARI</v>
      </c>
      <c r="D28" s="166">
        <f>+IFERROR(VLOOKUP($A28,Hoja5!$A$2:$M$2116,5,FALSE),"")</f>
        <v>0</v>
      </c>
      <c r="E28" s="166">
        <f>+IFERROR(VLOOKUP($A28,Hoja5!$A$2:$M$2116,6,FALSE),"")</f>
        <v>0</v>
      </c>
      <c r="F28" s="166">
        <f>+IFERROR(VLOOKUP($A28,Hoja5!$A$2:$M$2116,7,FALSE),"")</f>
        <v>8.9847259658580418E-4</v>
      </c>
      <c r="G28" s="166">
        <f>+IFERROR(VLOOKUP($A28,Hoja5!$A$2:$M$2116,8,FALSE),"")</f>
        <v>4.5977011494252873E-2</v>
      </c>
      <c r="H28" s="166">
        <f>+IFERROR(VLOOKUP($A28,Hoja5!$A$2:$M$2116,9,FALSE),"")</f>
        <v>4.3821209465381247E-2</v>
      </c>
      <c r="I28" s="166">
        <f>+IFERROR(VLOOKUP($A28,Hoja5!$A$2:$M$2116,10,FALSE),"")</f>
        <v>0</v>
      </c>
      <c r="J28" s="166">
        <f>+IFERROR(VLOOKUP($A28,Hoja5!$A$2:$M$2116,11,FALSE),"")</f>
        <v>0</v>
      </c>
      <c r="K28" s="164">
        <f>+IFERROR(VLOOKUP($A28,Hoja5!$A$2:$M$2116,12,FALSE),"")</f>
        <v>0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54347</v>
      </c>
      <c r="C29" s="41" t="str">
        <f>+IFERROR(VLOOKUP($A29,Hoja5!$A$2:$M$2116,4,FALSE),"")</f>
        <v>HERRAN</v>
      </c>
      <c r="D29" s="166">
        <f>+IFERROR(VLOOKUP($A29,Hoja5!$A$2:$M$2116,5,FALSE),"")</f>
        <v>0.10526315789473684</v>
      </c>
      <c r="E29" s="166">
        <f>+IFERROR(VLOOKUP($A29,Hoja5!$A$2:$M$2116,6,FALSE),"")</f>
        <v>0.14444444444444443</v>
      </c>
      <c r="F29" s="166">
        <f>+IFERROR(VLOOKUP($A29,Hoja5!$A$2:$M$2116,7,FALSE),"")</f>
        <v>8.3798882681564241E-2</v>
      </c>
      <c r="G29" s="166">
        <f>+IFERROR(VLOOKUP($A29,Hoja5!$A$2:$M$2116,8,FALSE),"")</f>
        <v>3.3333333333333333E-2</v>
      </c>
      <c r="H29" s="166">
        <f>+IFERROR(VLOOKUP($A29,Hoja5!$A$2:$M$2116,9,FALSE),"")</f>
        <v>0</v>
      </c>
      <c r="I29" s="166">
        <f>+IFERROR(VLOOKUP($A29,Hoja5!$A$2:$M$2116,10,FALSE),"")</f>
        <v>0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54377</v>
      </c>
      <c r="C30" s="41" t="str">
        <f>+IFERROR(VLOOKUP($A30,Hoja5!$A$2:$M$2116,4,FALSE),"")</f>
        <v>LABATECA</v>
      </c>
      <c r="D30" s="166">
        <f>+IFERROR(VLOOKUP($A30,Hoja5!$A$2:$M$2116,5,FALSE),"")</f>
        <v>0</v>
      </c>
      <c r="E30" s="166">
        <f>+IFERROR(VLOOKUP($A30,Hoja5!$A$2:$M$2116,6,FALSE),"")</f>
        <v>0.10824742268041238</v>
      </c>
      <c r="F30" s="166">
        <f>+IFERROR(VLOOKUP($A30,Hoja5!$A$2:$M$2116,7,FALSE),"")</f>
        <v>0.15798319327731092</v>
      </c>
      <c r="G30" s="166">
        <f>+IFERROR(VLOOKUP($A30,Hoja5!$A$2:$M$2116,8,FALSE),"")</f>
        <v>0.12807881773399016</v>
      </c>
      <c r="H30" s="166">
        <f>+IFERROR(VLOOKUP($A30,Hoja5!$A$2:$M$2116,9,FALSE),"")</f>
        <v>4.5307443365695796E-2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54385</v>
      </c>
      <c r="C31" s="41" t="str">
        <f>+IFERROR(VLOOKUP($A31,Hoja5!$A$2:$M$2116,4,FALSE),"")</f>
        <v>LA ESPERANZA</v>
      </c>
      <c r="D31" s="166">
        <f>+IFERROR(VLOOKUP($A31,Hoja5!$A$2:$M$2116,5,FALSE),"")</f>
        <v>9.3632958801498128E-4</v>
      </c>
      <c r="E31" s="166">
        <f>+IFERROR(VLOOKUP($A31,Hoja5!$A$2:$M$2116,6,FALSE),"")</f>
        <v>0</v>
      </c>
      <c r="F31" s="166">
        <f>+IFERROR(VLOOKUP($A31,Hoja5!$A$2:$M$2116,7,FALSE),"")</f>
        <v>0</v>
      </c>
      <c r="G31" s="166">
        <f>+IFERROR(VLOOKUP($A31,Hoja5!$A$2:$M$2116,8,FALSE),"")</f>
        <v>1.5450643776824034E-2</v>
      </c>
      <c r="H31" s="166">
        <f>+IFERROR(VLOOKUP($A31,Hoja5!$A$2:$M$2116,9,FALSE),"")</f>
        <v>1.4999999999999999E-2</v>
      </c>
      <c r="I31" s="166">
        <f>+IFERROR(VLOOKUP($A31,Hoja5!$A$2:$M$2116,10,FALSE),"")</f>
        <v>0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54398</v>
      </c>
      <c r="C32" s="41" t="str">
        <f>+IFERROR(VLOOKUP($A32,Hoja5!$A$2:$M$2116,4,FALSE),"")</f>
        <v>LA PLAYA</v>
      </c>
      <c r="D32" s="166">
        <f>+IFERROR(VLOOKUP($A32,Hoja5!$A$2:$M$2116,5,FALSE),"")</f>
        <v>5.2631578947368418E-2</v>
      </c>
      <c r="E32" s="166">
        <f>+IFERROR(VLOOKUP($A32,Hoja5!$A$2:$M$2116,6,FALSE),"")</f>
        <v>2.4291497975708502E-2</v>
      </c>
      <c r="F32" s="166">
        <f>+IFERROR(VLOOKUP($A32,Hoja5!$A$2:$M$2116,7,FALSE),"")</f>
        <v>2.0380434782608696E-2</v>
      </c>
      <c r="G32" s="166">
        <f>+IFERROR(VLOOKUP($A32,Hoja5!$A$2:$M$2116,8,FALSE),"")</f>
        <v>0</v>
      </c>
      <c r="H32" s="166">
        <f>+IFERROR(VLOOKUP($A32,Hoja5!$A$2:$M$2116,9,FALSE),"")</f>
        <v>0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54405</v>
      </c>
      <c r="C33" s="41" t="str">
        <f>+IFERROR(VLOOKUP($A33,Hoja5!$A$2:$M$2116,4,FALSE),"")</f>
        <v>LOS PATIOS</v>
      </c>
      <c r="D33" s="166">
        <f>+IFERROR(VLOOKUP($A33,Hoja5!$A$2:$M$2116,5,FALSE),"")</f>
        <v>1.9095927196777562E-2</v>
      </c>
      <c r="E33" s="166">
        <f>+IFERROR(VLOOKUP($A33,Hoja5!$A$2:$M$2116,6,FALSE),"")</f>
        <v>1.9075568598679385E-2</v>
      </c>
      <c r="F33" s="166">
        <f>+IFERROR(VLOOKUP($A33,Hoja5!$A$2:$M$2116,7,FALSE),"")</f>
        <v>1.8601297764960344E-2</v>
      </c>
      <c r="G33" s="166">
        <f>+IFERROR(VLOOKUP($A33,Hoja5!$A$2:$M$2116,8,FALSE),"")</f>
        <v>2.2859576884850207E-2</v>
      </c>
      <c r="H33" s="166">
        <f>+IFERROR(VLOOKUP($A33,Hoja5!$A$2:$M$2116,9,FALSE),"")</f>
        <v>1.1083052749719416E-2</v>
      </c>
      <c r="I33" s="166">
        <f>+IFERROR(VLOOKUP($A33,Hoja5!$A$2:$M$2116,10,FALSE),"")</f>
        <v>6.8311724522514983E-3</v>
      </c>
      <c r="J33" s="166">
        <f>+IFERROR(VLOOKUP($A33,Hoja5!$A$2:$M$2116,11,FALSE),"")</f>
        <v>0</v>
      </c>
      <c r="K33" s="164">
        <f>+IFERROR(VLOOKUP($A33,Hoja5!$A$2:$M$2116,12,FALSE),"")</f>
        <v>2.7960296379141619E-4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54418</v>
      </c>
      <c r="C34" s="41" t="str">
        <f>+IFERROR(VLOOKUP($A34,Hoja5!$A$2:$M$2116,4,FALSE),"")</f>
        <v>LOURDES</v>
      </c>
      <c r="D34" s="166">
        <f>+IFERROR(VLOOKUP($A34,Hoja5!$A$2:$M$2116,5,FALSE),"")</f>
        <v>0.13003095975232198</v>
      </c>
      <c r="E34" s="166">
        <f>+IFERROR(VLOOKUP($A34,Hoja5!$A$2:$M$2116,6,FALSE),"")</f>
        <v>7.926829268292683E-2</v>
      </c>
      <c r="F34" s="166">
        <f>+IFERROR(VLOOKUP($A34,Hoja5!$A$2:$M$2116,7,FALSE),"")</f>
        <v>3.003003003003003E-3</v>
      </c>
      <c r="G34" s="166">
        <f>+IFERROR(VLOOKUP($A34,Hoja5!$A$2:$M$2116,8,FALSE),"")</f>
        <v>2.9411764705882353E-3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54480</v>
      </c>
      <c r="C35" s="41" t="str">
        <f>+IFERROR(VLOOKUP($A35,Hoja5!$A$2:$M$2116,4,FALSE),"")</f>
        <v>MUTISCUA</v>
      </c>
      <c r="D35" s="166">
        <f>+IFERROR(VLOOKUP($A35,Hoja5!$A$2:$M$2116,5,FALSE),"")</f>
        <v>8.9230769230769225E-2</v>
      </c>
      <c r="E35" s="166">
        <f>+IFERROR(VLOOKUP($A35,Hoja5!$A$2:$M$2116,6,FALSE),"")</f>
        <v>5.7575757575757579E-2</v>
      </c>
      <c r="F35" s="166">
        <f>+IFERROR(VLOOKUP($A35,Hoja5!$A$2:$M$2116,7,FALSE),"")</f>
        <v>4.1916167664670656E-2</v>
      </c>
      <c r="G35" s="166">
        <f>+IFERROR(VLOOKUP($A35,Hoja5!$A$2:$M$2116,8,FALSE),"")</f>
        <v>9.7633136094674555E-2</v>
      </c>
      <c r="H35" s="166">
        <f>+IFERROR(VLOOKUP($A35,Hoja5!$A$2:$M$2116,9,FALSE),"")</f>
        <v>4.7058823529411764E-2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54498</v>
      </c>
      <c r="C36" s="41" t="str">
        <f>+IFERROR(VLOOKUP($A36,Hoja5!$A$2:$M$2116,4,FALSE),"")</f>
        <v>OCAÑA</v>
      </c>
      <c r="D36" s="166">
        <f>+IFERROR(VLOOKUP($A36,Hoja5!$A$2:$M$2116,5,FALSE),"")</f>
        <v>0.76358967042374093</v>
      </c>
      <c r="E36" s="166">
        <f>+IFERROR(VLOOKUP($A36,Hoja5!$A$2:$M$2116,6,FALSE),"")</f>
        <v>0.77647225368063422</v>
      </c>
      <c r="F36" s="166">
        <f>+IFERROR(VLOOKUP($A36,Hoja5!$A$2:$M$2116,7,FALSE),"")</f>
        <v>0.86730715678084103</v>
      </c>
      <c r="G36" s="166">
        <f>+IFERROR(VLOOKUP($A36,Hoja5!$A$2:$M$2116,8,FALSE),"")</f>
        <v>0.87850340136054417</v>
      </c>
      <c r="H36" s="166">
        <f>+IFERROR(VLOOKUP($A36,Hoja5!$A$2:$M$2116,9,FALSE),"")</f>
        <v>0.99640718562874253</v>
      </c>
      <c r="I36" s="166">
        <f>+IFERROR(VLOOKUP($A36,Hoja5!$A$2:$M$2116,10,FALSE),"")</f>
        <v>0.95133724722765822</v>
      </c>
      <c r="J36" s="166">
        <f>+IFERROR(VLOOKUP($A36,Hoja5!$A$2:$M$2116,11,FALSE),"")</f>
        <v>0.99345062283292662</v>
      </c>
      <c r="K36" s="164">
        <f>+IFERROR(VLOOKUP($A36,Hoja5!$A$2:$M$2116,12,FALSE),"")</f>
        <v>0.9613428280773143</v>
      </c>
      <c r="L36" s="165">
        <f>+IFERROR(VLOOKUP($A36,Hoja5!$A$2:$M$2116,13,FALSE),"")</f>
        <v>0.95396322130627775</v>
      </c>
    </row>
    <row r="37" spans="1:12" x14ac:dyDescent="0.25">
      <c r="A37" s="145">
        <v>26</v>
      </c>
      <c r="B37" s="41">
        <f>+IFERROR(VLOOKUP($A37,Hoja5!$A$2:$M$2116,3,FALSE),"")</f>
        <v>54518</v>
      </c>
      <c r="C37" s="41" t="str">
        <f>+IFERROR(VLOOKUP($A37,Hoja5!$A$2:$M$2116,4,FALSE),"")</f>
        <v>PAMPLONA</v>
      </c>
      <c r="D37" s="166">
        <f>+IFERROR(VLOOKUP($A37,Hoja5!$A$2:$M$2116,5,FALSE),"")</f>
        <v>1.404208800218639</v>
      </c>
      <c r="E37" s="166">
        <f>+IFERROR(VLOOKUP($A37,Hoja5!$A$2:$M$2116,6,FALSE),"")</f>
        <v>1.5268918918918919</v>
      </c>
      <c r="F37" s="166">
        <f>+IFERROR(VLOOKUP($A37,Hoja5!$A$2:$M$2116,7,FALSE),"")</f>
        <v>1.4489469474806718</v>
      </c>
      <c r="G37" s="166">
        <f>+IFERROR(VLOOKUP($A37,Hoja5!$A$2:$M$2116,8,FALSE),"")</f>
        <v>1.304410606458388</v>
      </c>
      <c r="H37" s="166">
        <f>+IFERROR(VLOOKUP($A37,Hoja5!$A$2:$M$2116,9,FALSE),"")</f>
        <v>1.382204377671286</v>
      </c>
      <c r="I37" s="166">
        <f>+IFERROR(VLOOKUP($A37,Hoja5!$A$2:$M$2116,10,FALSE),"")</f>
        <v>1.4828205128205127</v>
      </c>
      <c r="J37" s="166">
        <f>+IFERROR(VLOOKUP($A37,Hoja5!$A$2:$M$2116,11,FALSE),"")</f>
        <v>1.7122503498282662</v>
      </c>
      <c r="K37" s="164">
        <f>+IFERROR(VLOOKUP($A37,Hoja5!$A$2:$M$2116,12,FALSE),"")</f>
        <v>1.8330377501900177</v>
      </c>
      <c r="L37" s="165">
        <f>+IFERROR(VLOOKUP($A37,Hoja5!$A$2:$M$2116,13,FALSE),"")</f>
        <v>1.9014672400708323</v>
      </c>
    </row>
    <row r="38" spans="1:12" x14ac:dyDescent="0.25">
      <c r="A38" s="145">
        <v>27</v>
      </c>
      <c r="B38" s="41">
        <f>+IFERROR(VLOOKUP($A38,Hoja5!$A$2:$M$2116,3,FALSE),"")</f>
        <v>54520</v>
      </c>
      <c r="C38" s="41" t="str">
        <f>+IFERROR(VLOOKUP($A38,Hoja5!$A$2:$M$2116,4,FALSE),"")</f>
        <v>PAMPLONITA</v>
      </c>
      <c r="D38" s="166">
        <f>+IFERROR(VLOOKUP($A38,Hoja5!$A$2:$M$2116,5,FALSE),"")</f>
        <v>9.8654708520179366E-2</v>
      </c>
      <c r="E38" s="166">
        <f>+IFERROR(VLOOKUP($A38,Hoja5!$A$2:$M$2116,6,FALSE),"")</f>
        <v>9.7995545657015584E-2</v>
      </c>
      <c r="F38" s="166">
        <f>+IFERROR(VLOOKUP($A38,Hoja5!$A$2:$M$2116,7,FALSE),"")</f>
        <v>5.5555555555555552E-2</v>
      </c>
      <c r="G38" s="166">
        <f>+IFERROR(VLOOKUP($A38,Hoja5!$A$2:$M$2116,8,FALSE),"")</f>
        <v>0</v>
      </c>
      <c r="H38" s="166">
        <f>+IFERROR(VLOOKUP($A38,Hoja5!$A$2:$M$2116,9,FALSE),"")</f>
        <v>0</v>
      </c>
      <c r="I38" s="166">
        <f>+IFERROR(VLOOKUP($A38,Hoja5!$A$2:$M$2116,10,FALSE),"")</f>
        <v>0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54553</v>
      </c>
      <c r="C39" s="41" t="str">
        <f>+IFERROR(VLOOKUP($A39,Hoja5!$A$2:$M$2116,4,FALSE),"")</f>
        <v>PUERTO SANTANDER</v>
      </c>
      <c r="D39" s="166">
        <f>+IFERROR(VLOOKUP($A39,Hoja5!$A$2:$M$2116,5,FALSE),"")</f>
        <v>0.10278372591006424</v>
      </c>
      <c r="E39" s="166">
        <f>+IFERROR(VLOOKUP($A39,Hoja5!$A$2:$M$2116,6,FALSE),"")</f>
        <v>6.9791666666666669E-2</v>
      </c>
      <c r="F39" s="166">
        <f>+IFERROR(VLOOKUP($A39,Hoja5!$A$2:$M$2116,7,FALSE),"")</f>
        <v>4.8533872598584431E-2</v>
      </c>
      <c r="G39" s="166">
        <f>+IFERROR(VLOOKUP($A39,Hoja5!$A$2:$M$2116,8,FALSE),"")</f>
        <v>0</v>
      </c>
      <c r="H39" s="166">
        <f>+IFERROR(VLOOKUP($A39,Hoja5!$A$2:$M$2116,9,FALSE),"")</f>
        <v>0</v>
      </c>
      <c r="I39" s="166">
        <f>+IFERROR(VLOOKUP($A39,Hoja5!$A$2:$M$2116,10,FALSE),"")</f>
        <v>0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0</v>
      </c>
    </row>
    <row r="40" spans="1:12" x14ac:dyDescent="0.25">
      <c r="A40" s="145">
        <v>29</v>
      </c>
      <c r="B40" s="41">
        <f>+IFERROR(VLOOKUP($A40,Hoja5!$A$2:$M$2116,3,FALSE),"")</f>
        <v>54599</v>
      </c>
      <c r="C40" s="41" t="str">
        <f>+IFERROR(VLOOKUP($A40,Hoja5!$A$2:$M$2116,4,FALSE),"")</f>
        <v>RAGONVALIA</v>
      </c>
      <c r="D40" s="166">
        <f>+IFERROR(VLOOKUP($A40,Hoja5!$A$2:$M$2116,5,FALSE),"")</f>
        <v>8.3025830258302583E-2</v>
      </c>
      <c r="E40" s="166">
        <f>+IFERROR(VLOOKUP($A40,Hoja5!$A$2:$M$2116,6,FALSE),"")</f>
        <v>0.16206261510128914</v>
      </c>
      <c r="F40" s="166">
        <f>+IFERROR(VLOOKUP($A40,Hoja5!$A$2:$M$2116,7,FALSE),"")</f>
        <v>0.13893967093235832</v>
      </c>
      <c r="G40" s="166">
        <f>+IFERROR(VLOOKUP($A40,Hoja5!$A$2:$M$2116,8,FALSE),"")</f>
        <v>0.11272727272727273</v>
      </c>
      <c r="H40" s="166">
        <f>+IFERROR(VLOOKUP($A40,Hoja5!$A$2:$M$2116,9,FALSE),"")</f>
        <v>3.5714285714285712E-2</v>
      </c>
      <c r="I40" s="166">
        <f>+IFERROR(VLOOKUP($A40,Hoja5!$A$2:$M$2116,10,FALSE),"")</f>
        <v>0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54660</v>
      </c>
      <c r="C41" s="41" t="str">
        <f>+IFERROR(VLOOKUP($A41,Hoja5!$A$2:$M$2116,4,FALSE),"")</f>
        <v>SALAZAR</v>
      </c>
      <c r="D41" s="166">
        <f>+IFERROR(VLOOKUP($A41,Hoja5!$A$2:$M$2116,5,FALSE),"")</f>
        <v>6.5632458233890217E-2</v>
      </c>
      <c r="E41" s="166">
        <f>+IFERROR(VLOOKUP($A41,Hoja5!$A$2:$M$2116,6,FALSE),"")</f>
        <v>5.6074766355140186E-2</v>
      </c>
      <c r="F41" s="166">
        <f>+IFERROR(VLOOKUP($A41,Hoja5!$A$2:$M$2116,7,FALSE),"")</f>
        <v>8.3715596330275227E-2</v>
      </c>
      <c r="G41" s="166">
        <f>+IFERROR(VLOOKUP($A41,Hoja5!$A$2:$M$2116,8,FALSE),"")</f>
        <v>8.3892617449664433E-2</v>
      </c>
      <c r="H41" s="166">
        <f>+IFERROR(VLOOKUP($A41,Hoja5!$A$2:$M$2116,9,FALSE),"")</f>
        <v>0.12363238512035012</v>
      </c>
      <c r="I41" s="166">
        <f>+IFERROR(VLOOKUP($A41,Hoja5!$A$2:$M$2116,10,FALSE),"")</f>
        <v>5.5016181229773461E-2</v>
      </c>
      <c r="J41" s="166">
        <f>+IFERROR(VLOOKUP($A41,Hoja5!$A$2:$M$2116,11,FALSE),"")</f>
        <v>5.3763440860215055E-2</v>
      </c>
      <c r="K41" s="164">
        <f>+IFERROR(VLOOKUP($A41,Hoja5!$A$2:$M$2116,12,FALSE),"")</f>
        <v>4.4468546637744036E-2</v>
      </c>
      <c r="L41" s="165">
        <f>+IFERROR(VLOOKUP($A41,Hoja5!$A$2:$M$2116,13,FALSE),"")</f>
        <v>1.4428412874583796E-2</v>
      </c>
    </row>
    <row r="42" spans="1:12" x14ac:dyDescent="0.25">
      <c r="A42" s="145">
        <v>31</v>
      </c>
      <c r="B42" s="41">
        <f>+IFERROR(VLOOKUP($A42,Hoja5!$A$2:$M$2116,3,FALSE),"")</f>
        <v>54670</v>
      </c>
      <c r="C42" s="41" t="str">
        <f>+IFERROR(VLOOKUP($A42,Hoja5!$A$2:$M$2116,4,FALSE),"")</f>
        <v>SAN CALIXTO</v>
      </c>
      <c r="D42" s="166">
        <f>+IFERROR(VLOOKUP($A42,Hoja5!$A$2:$M$2116,5,FALSE),"")</f>
        <v>2.6831036983321246E-2</v>
      </c>
      <c r="E42" s="166">
        <f>+IFERROR(VLOOKUP($A42,Hoja5!$A$2:$M$2116,6,FALSE),"")</f>
        <v>2.0625889046941678E-2</v>
      </c>
      <c r="F42" s="166">
        <f>+IFERROR(VLOOKUP($A42,Hoja5!$A$2:$M$2116,7,FALSE),"")</f>
        <v>0</v>
      </c>
      <c r="G42" s="166">
        <f>+IFERROR(VLOOKUP($A42,Hoja5!$A$2:$M$2116,8,FALSE),"")</f>
        <v>0</v>
      </c>
      <c r="H42" s="166">
        <f>+IFERROR(VLOOKUP($A42,Hoja5!$A$2:$M$2116,9,FALSE),"")</f>
        <v>0</v>
      </c>
      <c r="I42" s="166">
        <f>+IFERROR(VLOOKUP($A42,Hoja5!$A$2:$M$2116,10,FALSE),"")</f>
        <v>0</v>
      </c>
      <c r="J42" s="166">
        <f>+IFERROR(VLOOKUP($A42,Hoja5!$A$2:$M$2116,11,FALSE),"")</f>
        <v>0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54673</v>
      </c>
      <c r="C43" s="41" t="str">
        <f>+IFERROR(VLOOKUP($A43,Hoja5!$A$2:$M$2116,4,FALSE),"")</f>
        <v>SAN CAYETANO</v>
      </c>
      <c r="D43" s="166">
        <f>+IFERROR(VLOOKUP($A43,Hoja5!$A$2:$M$2116,5,FALSE),"")</f>
        <v>0</v>
      </c>
      <c r="E43" s="166">
        <f>+IFERROR(VLOOKUP($A43,Hoja5!$A$2:$M$2116,6,FALSE),"")</f>
        <v>7.7605321507760533E-2</v>
      </c>
      <c r="F43" s="166">
        <f>+IFERROR(VLOOKUP($A43,Hoja5!$A$2:$M$2116,7,FALSE),"")</f>
        <v>0.16883116883116883</v>
      </c>
      <c r="G43" s="166">
        <f>+IFERROR(VLOOKUP($A43,Hoja5!$A$2:$M$2116,8,FALSE),"")</f>
        <v>9.3816631130063971E-2</v>
      </c>
      <c r="H43" s="166">
        <f>+IFERROR(VLOOKUP($A43,Hoja5!$A$2:$M$2116,9,FALSE),"")</f>
        <v>2.9473684210526315E-2</v>
      </c>
      <c r="I43" s="166">
        <f>+IFERROR(VLOOKUP($A43,Hoja5!$A$2:$M$2116,10,FALSE),"")</f>
        <v>6.2761506276150625E-2</v>
      </c>
      <c r="J43" s="166">
        <f>+IFERROR(VLOOKUP($A43,Hoja5!$A$2:$M$2116,11,FALSE),"")</f>
        <v>3.9175257731958762E-2</v>
      </c>
      <c r="K43" s="164">
        <f>+IFERROR(VLOOKUP($A43,Hoja5!$A$2:$M$2116,12,FALSE),"")</f>
        <v>7.5664621676891614E-2</v>
      </c>
      <c r="L43" s="165">
        <f>+IFERROR(VLOOKUP($A43,Hoja5!$A$2:$M$2116,13,FALSE),"")</f>
        <v>5.0505050505050504E-2</v>
      </c>
    </row>
    <row r="44" spans="1:12" x14ac:dyDescent="0.25">
      <c r="A44" s="145">
        <v>33</v>
      </c>
      <c r="B44" s="41">
        <f>+IFERROR(VLOOKUP($A44,Hoja5!$A$2:$M$2116,3,FALSE),"")</f>
        <v>54680</v>
      </c>
      <c r="C44" s="41" t="str">
        <f>+IFERROR(VLOOKUP($A44,Hoja5!$A$2:$M$2116,4,FALSE),"")</f>
        <v>SANTIAGO</v>
      </c>
      <c r="D44" s="166">
        <f>+IFERROR(VLOOKUP($A44,Hoja5!$A$2:$M$2116,5,FALSE),"")</f>
        <v>0</v>
      </c>
      <c r="E44" s="166">
        <f>+IFERROR(VLOOKUP($A44,Hoja5!$A$2:$M$2116,6,FALSE),"")</f>
        <v>0</v>
      </c>
      <c r="F44" s="166">
        <f>+IFERROR(VLOOKUP($A44,Hoja5!$A$2:$M$2116,7,FALSE),"")</f>
        <v>0.19926199261992619</v>
      </c>
      <c r="G44" s="166">
        <f>+IFERROR(VLOOKUP($A44,Hoja5!$A$2:$M$2116,8,FALSE),"")</f>
        <v>5.4945054945054944E-2</v>
      </c>
      <c r="H44" s="166">
        <f>+IFERROR(VLOOKUP($A44,Hoja5!$A$2:$M$2116,9,FALSE),"")</f>
        <v>0.13868613138686131</v>
      </c>
      <c r="I44" s="166">
        <f>+IFERROR(VLOOKUP($A44,Hoja5!$A$2:$M$2116,10,FALSE),"")</f>
        <v>0.13602941176470587</v>
      </c>
      <c r="J44" s="166">
        <f>+IFERROR(VLOOKUP($A44,Hoja5!$A$2:$M$2116,11,FALSE),"")</f>
        <v>9.1575091575091569E-2</v>
      </c>
      <c r="K44" s="164">
        <f>+IFERROR(VLOOKUP($A44,Hoja5!$A$2:$M$2116,12,FALSE),"")</f>
        <v>0</v>
      </c>
      <c r="L44" s="165">
        <f>+IFERROR(VLOOKUP($A44,Hoja5!$A$2:$M$2116,13,FALSE),"")</f>
        <v>0</v>
      </c>
    </row>
    <row r="45" spans="1:12" x14ac:dyDescent="0.25">
      <c r="A45" s="145">
        <v>34</v>
      </c>
      <c r="B45" s="41">
        <f>+IFERROR(VLOOKUP($A45,Hoja5!$A$2:$M$2116,3,FALSE),"")</f>
        <v>54720</v>
      </c>
      <c r="C45" s="41" t="str">
        <f>+IFERROR(VLOOKUP($A45,Hoja5!$A$2:$M$2116,4,FALSE),"")</f>
        <v>SARDINATA</v>
      </c>
      <c r="D45" s="166">
        <f>+IFERROR(VLOOKUP($A45,Hoja5!$A$2:$M$2116,5,FALSE),"")</f>
        <v>8.3561643835616442E-2</v>
      </c>
      <c r="E45" s="166">
        <f>+IFERROR(VLOOKUP($A45,Hoja5!$A$2:$M$2116,6,FALSE),"")</f>
        <v>5.5153707052441228E-2</v>
      </c>
      <c r="F45" s="166">
        <f>+IFERROR(VLOOKUP($A45,Hoja5!$A$2:$M$2116,7,FALSE),"")</f>
        <v>3.4050179211469536E-2</v>
      </c>
      <c r="G45" s="166">
        <f>+IFERROR(VLOOKUP($A45,Hoja5!$A$2:$M$2116,8,FALSE),"")</f>
        <v>2.0062416406598307E-2</v>
      </c>
      <c r="H45" s="166">
        <f>+IFERROR(VLOOKUP($A45,Hoja5!$A$2:$M$2116,9,FALSE),"")</f>
        <v>1.2032085561497326E-2</v>
      </c>
      <c r="I45" s="166">
        <f>+IFERROR(VLOOKUP($A45,Hoja5!$A$2:$M$2116,10,FALSE),"")</f>
        <v>6.7355186349348896E-3</v>
      </c>
      <c r="J45" s="166">
        <f>+IFERROR(VLOOKUP($A45,Hoja5!$A$2:$M$2116,11,FALSE),"")</f>
        <v>9.0950432014552066E-4</v>
      </c>
      <c r="K45" s="164">
        <f>+IFERROR(VLOOKUP($A45,Hoja5!$A$2:$M$2116,12,FALSE),"")</f>
        <v>9.2893636785880169E-4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54743</v>
      </c>
      <c r="C46" s="41" t="str">
        <f>+IFERROR(VLOOKUP($A46,Hoja5!$A$2:$M$2116,4,FALSE),"")</f>
        <v>SILOS</v>
      </c>
      <c r="D46" s="166">
        <f>+IFERROR(VLOOKUP($A46,Hoja5!$A$2:$M$2116,5,FALSE),"")</f>
        <v>0</v>
      </c>
      <c r="E46" s="166">
        <f>+IFERROR(VLOOKUP($A46,Hoja5!$A$2:$M$2116,6,FALSE),"")</f>
        <v>0</v>
      </c>
      <c r="F46" s="166">
        <f>+IFERROR(VLOOKUP($A46,Hoja5!$A$2:$M$2116,7,FALSE),"")</f>
        <v>0</v>
      </c>
      <c r="G46" s="166">
        <f>+IFERROR(VLOOKUP($A46,Hoja5!$A$2:$M$2116,8,FALSE),"")</f>
        <v>0</v>
      </c>
      <c r="H46" s="166">
        <f>+IFERROR(VLOOKUP($A46,Hoja5!$A$2:$M$2116,9,FALSE),"")</f>
        <v>0</v>
      </c>
      <c r="I46" s="166">
        <f>+IFERROR(VLOOKUP($A46,Hoja5!$A$2:$M$2116,10,FALSE),"")</f>
        <v>0</v>
      </c>
      <c r="J46" s="166">
        <f>+IFERROR(VLOOKUP($A46,Hoja5!$A$2:$M$2116,11,FALSE),"")</f>
        <v>0</v>
      </c>
      <c r="K46" s="164">
        <f>+IFERROR(VLOOKUP($A46,Hoja5!$A$2:$M$2116,12,FALSE),"")</f>
        <v>0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54800</v>
      </c>
      <c r="C47" s="41" t="str">
        <f>+IFERROR(VLOOKUP($A47,Hoja5!$A$2:$M$2116,4,FALSE),"")</f>
        <v>TEORAMA</v>
      </c>
      <c r="D47" s="166">
        <f>+IFERROR(VLOOKUP($A47,Hoja5!$A$2:$M$2116,5,FALSE),"")</f>
        <v>2.2679324894514769E-2</v>
      </c>
      <c r="E47" s="166">
        <f>+IFERROR(VLOOKUP($A47,Hoja5!$A$2:$M$2116,6,FALSE),"")</f>
        <v>8.2093381221139041E-3</v>
      </c>
      <c r="F47" s="166">
        <f>+IFERROR(VLOOKUP($A47,Hoja5!$A$2:$M$2116,7,FALSE),"")</f>
        <v>5.9760956175298804E-3</v>
      </c>
      <c r="G47" s="166">
        <f>+IFERROR(VLOOKUP($A47,Hoja5!$A$2:$M$2116,8,FALSE),"")</f>
        <v>1.2584704743465635E-2</v>
      </c>
      <c r="H47" s="166">
        <f>+IFERROR(VLOOKUP($A47,Hoja5!$A$2:$M$2116,9,FALSE),"")</f>
        <v>1.0362694300518135E-2</v>
      </c>
      <c r="I47" s="166">
        <f>+IFERROR(VLOOKUP($A47,Hoja5!$A$2:$M$2116,10,FALSE),"")</f>
        <v>0</v>
      </c>
      <c r="J47" s="166">
        <f>+IFERROR(VLOOKUP($A47,Hoja5!$A$2:$M$2116,11,FALSE),"")</f>
        <v>0</v>
      </c>
      <c r="K47" s="164">
        <f>+IFERROR(VLOOKUP($A47,Hoja5!$A$2:$M$2116,12,FALSE),"")</f>
        <v>0</v>
      </c>
      <c r="L47" s="165">
        <f>+IFERROR(VLOOKUP($A47,Hoja5!$A$2:$M$2116,13,FALSE),"")</f>
        <v>0</v>
      </c>
    </row>
    <row r="48" spans="1:12" x14ac:dyDescent="0.25">
      <c r="A48" s="145">
        <v>37</v>
      </c>
      <c r="B48" s="41">
        <f>+IFERROR(VLOOKUP($A48,Hoja5!$A$2:$M$2116,3,FALSE),"")</f>
        <v>54810</v>
      </c>
      <c r="C48" s="41" t="str">
        <f>+IFERROR(VLOOKUP($A48,Hoja5!$A$2:$M$2116,4,FALSE),"")</f>
        <v>TIBU</v>
      </c>
      <c r="D48" s="166">
        <f>+IFERROR(VLOOKUP($A48,Hoja5!$A$2:$M$2116,5,FALSE),"")</f>
        <v>7.9881656804733733E-2</v>
      </c>
      <c r="E48" s="166">
        <f>+IFERROR(VLOOKUP($A48,Hoja5!$A$2:$M$2116,6,FALSE),"")</f>
        <v>9.2673037938024908E-2</v>
      </c>
      <c r="F48" s="166">
        <f>+IFERROR(VLOOKUP($A48,Hoja5!$A$2:$M$2116,7,FALSE),"")</f>
        <v>9.538635720350977E-2</v>
      </c>
      <c r="G48" s="166">
        <f>+IFERROR(VLOOKUP($A48,Hoja5!$A$2:$M$2116,8,FALSE),"")</f>
        <v>6.7810683642402433E-2</v>
      </c>
      <c r="H48" s="166">
        <f>+IFERROR(VLOOKUP($A48,Hoja5!$A$2:$M$2116,9,FALSE),"")</f>
        <v>4.8281505728314238E-2</v>
      </c>
      <c r="I48" s="166">
        <f>+IFERROR(VLOOKUP($A48,Hoja5!$A$2:$M$2116,10,FALSE),"")</f>
        <v>1.842818428184282E-2</v>
      </c>
      <c r="J48" s="166">
        <f>+IFERROR(VLOOKUP($A48,Hoja5!$A$2:$M$2116,11,FALSE),"")</f>
        <v>1.5384615384615385E-2</v>
      </c>
      <c r="K48" s="164">
        <f>+IFERROR(VLOOKUP($A48,Hoja5!$A$2:$M$2116,12,FALSE),"")</f>
        <v>7.5942500678058038E-3</v>
      </c>
      <c r="L48" s="165">
        <f>+IFERROR(VLOOKUP($A48,Hoja5!$A$2:$M$2116,13,FALSE),"")</f>
        <v>1.0128661374212975E-2</v>
      </c>
    </row>
    <row r="49" spans="1:12" x14ac:dyDescent="0.25">
      <c r="A49" s="145">
        <v>38</v>
      </c>
      <c r="B49" s="41">
        <f>+IFERROR(VLOOKUP($A49,Hoja5!$A$2:$M$2116,3,FALSE),"")</f>
        <v>54820</v>
      </c>
      <c r="C49" s="41" t="str">
        <f>+IFERROR(VLOOKUP($A49,Hoja5!$A$2:$M$2116,4,FALSE),"")</f>
        <v>TOLEDO</v>
      </c>
      <c r="D49" s="166">
        <f>+IFERROR(VLOOKUP($A49,Hoja5!$A$2:$M$2116,5,FALSE),"")</f>
        <v>5.4769230769230771E-2</v>
      </c>
      <c r="E49" s="166">
        <f>+IFERROR(VLOOKUP($A49,Hoja5!$A$2:$M$2116,6,FALSE),"")</f>
        <v>4.2813455657492352E-2</v>
      </c>
      <c r="F49" s="166">
        <f>+IFERROR(VLOOKUP($A49,Hoja5!$A$2:$M$2116,7,FALSE),"")</f>
        <v>5.0640634533251981E-2</v>
      </c>
      <c r="G49" s="166">
        <f>+IFERROR(VLOOKUP($A49,Hoja5!$A$2:$M$2116,8,FALSE),"")</f>
        <v>4.9939098660170524E-2</v>
      </c>
      <c r="H49" s="166">
        <f>+IFERROR(VLOOKUP($A49,Hoja5!$A$2:$M$2116,9,FALSE),"")</f>
        <v>2.504581551618815E-2</v>
      </c>
      <c r="I49" s="166">
        <f>+IFERROR(VLOOKUP($A49,Hoja5!$A$2:$M$2116,10,FALSE),"")</f>
        <v>1.2307692307692308E-3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54871</v>
      </c>
      <c r="C50" s="41" t="str">
        <f>+IFERROR(VLOOKUP($A50,Hoja5!$A$2:$M$2116,4,FALSE),"")</f>
        <v>VILLA CARO</v>
      </c>
      <c r="D50" s="166">
        <f>+IFERROR(VLOOKUP($A50,Hoja5!$A$2:$M$2116,5,FALSE),"")</f>
        <v>0.1095890410958904</v>
      </c>
      <c r="E50" s="166">
        <f>+IFERROR(VLOOKUP($A50,Hoja5!$A$2:$M$2116,6,FALSE),"")</f>
        <v>4.0178571428571432E-2</v>
      </c>
      <c r="F50" s="166">
        <f>+IFERROR(VLOOKUP($A50,Hoja5!$A$2:$M$2116,7,FALSE),"")</f>
        <v>0</v>
      </c>
      <c r="G50" s="166">
        <f>+IFERROR(VLOOKUP($A50,Hoja5!$A$2:$M$2116,8,FALSE),"")</f>
        <v>0</v>
      </c>
      <c r="H50" s="166">
        <f>+IFERROR(VLOOKUP($A50,Hoja5!$A$2:$M$2116,9,FALSE),"")</f>
        <v>0</v>
      </c>
      <c r="I50" s="166">
        <f>+IFERROR(VLOOKUP($A50,Hoja5!$A$2:$M$2116,10,FALSE),"")</f>
        <v>0</v>
      </c>
      <c r="J50" s="166">
        <f>+IFERROR(VLOOKUP($A50,Hoja5!$A$2:$M$2116,11,FALSE),"")</f>
        <v>0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54874</v>
      </c>
      <c r="C51" s="41" t="str">
        <f>+IFERROR(VLOOKUP($A51,Hoja5!$A$2:$M$2116,4,FALSE),"")</f>
        <v>VILLA DEL ROSARIO</v>
      </c>
      <c r="D51" s="166">
        <f>+IFERROR(VLOOKUP($A51,Hoja5!$A$2:$M$2116,5,FALSE),"")</f>
        <v>0.57636698212407989</v>
      </c>
      <c r="E51" s="166">
        <f>+IFERROR(VLOOKUP($A51,Hoja5!$A$2:$M$2116,6,FALSE),"")</f>
        <v>0.58353541799617104</v>
      </c>
      <c r="F51" s="166">
        <f>+IFERROR(VLOOKUP($A51,Hoja5!$A$2:$M$2116,7,FALSE),"")</f>
        <v>0.52463481059668238</v>
      </c>
      <c r="G51" s="166">
        <f>+IFERROR(VLOOKUP($A51,Hoja5!$A$2:$M$2116,8,FALSE),"")</f>
        <v>0.5147907647907648</v>
      </c>
      <c r="H51" s="166">
        <f>+IFERROR(VLOOKUP($A51,Hoja5!$A$2:$M$2116,9,FALSE),"")</f>
        <v>0.50234356690883519</v>
      </c>
      <c r="I51" s="166">
        <f>+IFERROR(VLOOKUP($A51,Hoja5!$A$2:$M$2116,10,FALSE),"")</f>
        <v>0.58998506948432294</v>
      </c>
      <c r="J51" s="166">
        <f>+IFERROR(VLOOKUP($A51,Hoja5!$A$2:$M$2116,11,FALSE),"")</f>
        <v>0.642412583455924</v>
      </c>
      <c r="K51" s="164">
        <f>+IFERROR(VLOOKUP($A51,Hoja5!$A$2:$M$2116,12,FALSE),"")</f>
        <v>0.66188501625014007</v>
      </c>
      <c r="L51" s="165">
        <f>+IFERROR(VLOOKUP($A51,Hoja5!$A$2:$M$2116,13,FALSE),"")</f>
        <v>0.64300044583147575</v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NORTE DE SANTANDER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54001</v>
      </c>
      <c r="C12" s="39" t="str">
        <f>+UPPER(IFERROR(VLOOKUP($A12,Hoja6!$A$3:$P$1124,4,FALSE),""))</f>
        <v xml:space="preserve">CÚCUTA  </v>
      </c>
      <c r="D12" s="40">
        <f>+IFERROR(VLOOKUP($A12,Hoja6!$A$3:$P$1124,8,FALSE),"")</f>
        <v>7547</v>
      </c>
      <c r="E12" s="40">
        <f>+IFERROR(VLOOKUP($A12,Hoja6!$A$3:$P$1124,9,FALSE),"")</f>
        <v>3649</v>
      </c>
      <c r="F12" s="163">
        <f>+IFERROR(VLOOKUP($A12,Hoja6!$A$3:$P$1124,10,FALSE),"")</f>
        <v>0.48350337882602357</v>
      </c>
      <c r="G12" s="40">
        <f>+IFERROR(VLOOKUP($A12,Hoja6!$A$3:$P$1124,11,FALSE),"")</f>
        <v>7053</v>
      </c>
      <c r="H12" s="40">
        <f>+IFERROR(VLOOKUP($A12,Hoja6!$A$3:$P$1124,12,FALSE),"")</f>
        <v>3807</v>
      </c>
      <c r="I12" s="163">
        <f>+IFERROR(VLOOKUP($A12,Hoja6!$A$3:$P$1124,13,FALSE),"")</f>
        <v>0.53977031050616764</v>
      </c>
      <c r="J12" s="40">
        <f>+IFERROR(VLOOKUP($A12,Hoja6!$A$3:$P$1124,14,FALSE),"")</f>
        <v>7812</v>
      </c>
      <c r="K12" s="149">
        <f>+IFERROR(VLOOKUP($A12,Hoja6!$A$3:$P$1124,15,FALSE),"")</f>
        <v>4084</v>
      </c>
      <c r="L12" s="165">
        <f>+IFERROR(VLOOKUP($A12,Hoja6!$A$3:$P$1124,16,FALSE),"")</f>
        <v>0.52278545826932921</v>
      </c>
    </row>
    <row r="13" spans="1:12" x14ac:dyDescent="0.25">
      <c r="A13" s="145">
        <v>2</v>
      </c>
      <c r="B13" s="39">
        <f>+IFERROR(VLOOKUP($A13,Hoja6!$A$3:$P$1124,3,FALSE),"")</f>
        <v>54003</v>
      </c>
      <c r="C13" s="39" t="str">
        <f>+UPPER(IFERROR(VLOOKUP($A13,Hoja6!$A$3:$P$1124,4,FALSE),""))</f>
        <v>ABREGO</v>
      </c>
      <c r="D13" s="40">
        <f>+IFERROR(VLOOKUP($A13,Hoja6!$A$3:$P$1124,8,FALSE),"")</f>
        <v>196</v>
      </c>
      <c r="E13" s="40">
        <f>+IFERROR(VLOOKUP($A13,Hoja6!$A$3:$P$1124,9,FALSE),"")</f>
        <v>62</v>
      </c>
      <c r="F13" s="163">
        <f>+IFERROR(VLOOKUP($A13,Hoja6!$A$3:$P$1124,10,FALSE),"")</f>
        <v>0.31632653061224492</v>
      </c>
      <c r="G13" s="40">
        <f>+IFERROR(VLOOKUP($A13,Hoja6!$A$3:$P$1124,11,FALSE),"")</f>
        <v>187</v>
      </c>
      <c r="H13" s="40">
        <f>+IFERROR(VLOOKUP($A13,Hoja6!$A$3:$P$1124,12,FALSE),"")</f>
        <v>88</v>
      </c>
      <c r="I13" s="163">
        <f>+IFERROR(VLOOKUP($A13,Hoja6!$A$3:$P$1124,13,FALSE),"")</f>
        <v>0.47058823529411764</v>
      </c>
      <c r="J13" s="40">
        <f>+IFERROR(VLOOKUP($A13,Hoja6!$A$3:$P$1124,14,FALSE),"")</f>
        <v>194</v>
      </c>
      <c r="K13" s="149">
        <f>+IFERROR(VLOOKUP($A13,Hoja6!$A$3:$P$1124,15,FALSE),"")</f>
        <v>54</v>
      </c>
      <c r="L13" s="165">
        <f>+IFERROR(VLOOKUP($A13,Hoja6!$A$3:$P$1124,16,FALSE),"")</f>
        <v>0.27835051546391754</v>
      </c>
    </row>
    <row r="14" spans="1:12" x14ac:dyDescent="0.25">
      <c r="A14" s="145">
        <v>3</v>
      </c>
      <c r="B14" s="39">
        <f>+IFERROR(VLOOKUP($A14,Hoja6!$A$3:$P$1124,3,FALSE),"")</f>
        <v>54051</v>
      </c>
      <c r="C14" s="39" t="str">
        <f>+UPPER(IFERROR(VLOOKUP($A14,Hoja6!$A$3:$P$1124,4,FALSE),""))</f>
        <v>ARBOLEDAS</v>
      </c>
      <c r="D14" s="40">
        <f>+IFERROR(VLOOKUP($A14,Hoja6!$A$3:$P$1124,8,FALSE),"")</f>
        <v>95</v>
      </c>
      <c r="E14" s="40">
        <f>+IFERROR(VLOOKUP($A14,Hoja6!$A$3:$P$1124,9,FALSE),"")</f>
        <v>32</v>
      </c>
      <c r="F14" s="163">
        <f>+IFERROR(VLOOKUP($A14,Hoja6!$A$3:$P$1124,10,FALSE),"")</f>
        <v>0.33684210526315789</v>
      </c>
      <c r="G14" s="40">
        <f>+IFERROR(VLOOKUP($A14,Hoja6!$A$3:$P$1124,11,FALSE),"")</f>
        <v>123</v>
      </c>
      <c r="H14" s="40">
        <f>+IFERROR(VLOOKUP($A14,Hoja6!$A$3:$P$1124,12,FALSE),"")</f>
        <v>32</v>
      </c>
      <c r="I14" s="163">
        <f>+IFERROR(VLOOKUP($A14,Hoja6!$A$3:$P$1124,13,FALSE),"")</f>
        <v>0.26016260162601629</v>
      </c>
      <c r="J14" s="40">
        <f>+IFERROR(VLOOKUP($A14,Hoja6!$A$3:$P$1124,14,FALSE),"")</f>
        <v>96</v>
      </c>
      <c r="K14" s="149">
        <f>+IFERROR(VLOOKUP($A14,Hoja6!$A$3:$P$1124,15,FALSE),"")</f>
        <v>23</v>
      </c>
      <c r="L14" s="165">
        <f>+IFERROR(VLOOKUP($A14,Hoja6!$A$3:$P$1124,16,FALSE),"")</f>
        <v>0.23958333333333334</v>
      </c>
    </row>
    <row r="15" spans="1:12" x14ac:dyDescent="0.25">
      <c r="A15" s="145">
        <v>4</v>
      </c>
      <c r="B15" s="39">
        <f>+IFERROR(VLOOKUP($A15,Hoja6!$A$3:$P$1124,3,FALSE),"")</f>
        <v>54099</v>
      </c>
      <c r="C15" s="39" t="str">
        <f>+UPPER(IFERROR(VLOOKUP($A15,Hoja6!$A$3:$P$1124,4,FALSE),""))</f>
        <v>BOCHALEMA</v>
      </c>
      <c r="D15" s="40">
        <f>+IFERROR(VLOOKUP($A15,Hoja6!$A$3:$P$1124,8,FALSE),"")</f>
        <v>76</v>
      </c>
      <c r="E15" s="40">
        <f>+IFERROR(VLOOKUP($A15,Hoja6!$A$3:$P$1124,9,FALSE),"")</f>
        <v>29</v>
      </c>
      <c r="F15" s="163">
        <f>+IFERROR(VLOOKUP($A15,Hoja6!$A$3:$P$1124,10,FALSE),"")</f>
        <v>0.38157894736842107</v>
      </c>
      <c r="G15" s="40">
        <f>+IFERROR(VLOOKUP($A15,Hoja6!$A$3:$P$1124,11,FALSE),"")</f>
        <v>83</v>
      </c>
      <c r="H15" s="40">
        <f>+IFERROR(VLOOKUP($A15,Hoja6!$A$3:$P$1124,12,FALSE),"")</f>
        <v>30</v>
      </c>
      <c r="I15" s="163">
        <f>+IFERROR(VLOOKUP($A15,Hoja6!$A$3:$P$1124,13,FALSE),"")</f>
        <v>0.36144578313253012</v>
      </c>
      <c r="J15" s="40">
        <f>+IFERROR(VLOOKUP($A15,Hoja6!$A$3:$P$1124,14,FALSE),"")</f>
        <v>67</v>
      </c>
      <c r="K15" s="149">
        <f>+IFERROR(VLOOKUP($A15,Hoja6!$A$3:$P$1124,15,FALSE),"")</f>
        <v>24</v>
      </c>
      <c r="L15" s="165">
        <f>+IFERROR(VLOOKUP($A15,Hoja6!$A$3:$P$1124,16,FALSE),"")</f>
        <v>0.35820895522388058</v>
      </c>
    </row>
    <row r="16" spans="1:12" x14ac:dyDescent="0.25">
      <c r="A16" s="145">
        <v>5</v>
      </c>
      <c r="B16" s="39">
        <f>+IFERROR(VLOOKUP($A16,Hoja6!$A$3:$P$1124,3,FALSE),"")</f>
        <v>54109</v>
      </c>
      <c r="C16" s="39" t="str">
        <f>+UPPER(IFERROR(VLOOKUP($A16,Hoja6!$A$3:$P$1124,4,FALSE),""))</f>
        <v>BUCARASICA</v>
      </c>
      <c r="D16" s="40">
        <f>+IFERROR(VLOOKUP($A16,Hoja6!$A$3:$P$1124,8,FALSE),"")</f>
        <v>49</v>
      </c>
      <c r="E16" s="40">
        <f>+IFERROR(VLOOKUP($A16,Hoja6!$A$3:$P$1124,9,FALSE),"")</f>
        <v>10</v>
      </c>
      <c r="F16" s="163">
        <f>+IFERROR(VLOOKUP($A16,Hoja6!$A$3:$P$1124,10,FALSE),"")</f>
        <v>0.20408163265306123</v>
      </c>
      <c r="G16" s="40">
        <f>+IFERROR(VLOOKUP($A16,Hoja6!$A$3:$P$1124,11,FALSE),"")</f>
        <v>48</v>
      </c>
      <c r="H16" s="40">
        <f>+IFERROR(VLOOKUP($A16,Hoja6!$A$3:$P$1124,12,FALSE),"")</f>
        <v>10</v>
      </c>
      <c r="I16" s="163">
        <f>+IFERROR(VLOOKUP($A16,Hoja6!$A$3:$P$1124,13,FALSE),"")</f>
        <v>0.20833333333333334</v>
      </c>
      <c r="J16" s="40">
        <f>+IFERROR(VLOOKUP($A16,Hoja6!$A$3:$P$1124,14,FALSE),"")</f>
        <v>49</v>
      </c>
      <c r="K16" s="149">
        <f>+IFERROR(VLOOKUP($A16,Hoja6!$A$3:$P$1124,15,FALSE),"")</f>
        <v>13</v>
      </c>
      <c r="L16" s="165">
        <f>+IFERROR(VLOOKUP($A16,Hoja6!$A$3:$P$1124,16,FALSE),"")</f>
        <v>0.26530612244897961</v>
      </c>
    </row>
    <row r="17" spans="1:12" x14ac:dyDescent="0.25">
      <c r="A17" s="145">
        <v>6</v>
      </c>
      <c r="B17" s="39">
        <f>+IFERROR(VLOOKUP($A17,Hoja6!$A$3:$P$1124,3,FALSE),"")</f>
        <v>54125</v>
      </c>
      <c r="C17" s="39" t="str">
        <f>+UPPER(IFERROR(VLOOKUP($A17,Hoja6!$A$3:$P$1124,4,FALSE),""))</f>
        <v>CÁCOTA</v>
      </c>
      <c r="D17" s="40">
        <f>+IFERROR(VLOOKUP($A17,Hoja6!$A$3:$P$1124,8,FALSE),"")</f>
        <v>21</v>
      </c>
      <c r="E17" s="40">
        <f>+IFERROR(VLOOKUP($A17,Hoja6!$A$3:$P$1124,9,FALSE),"")</f>
        <v>8</v>
      </c>
      <c r="F17" s="163">
        <f>+IFERROR(VLOOKUP($A17,Hoja6!$A$3:$P$1124,10,FALSE),"")</f>
        <v>0.38095238095238093</v>
      </c>
      <c r="G17" s="40">
        <f>+IFERROR(VLOOKUP($A17,Hoja6!$A$3:$P$1124,11,FALSE),"")</f>
        <v>27</v>
      </c>
      <c r="H17" s="40">
        <f>+IFERROR(VLOOKUP($A17,Hoja6!$A$3:$P$1124,12,FALSE),"")</f>
        <v>8</v>
      </c>
      <c r="I17" s="163">
        <f>+IFERROR(VLOOKUP($A17,Hoja6!$A$3:$P$1124,13,FALSE),"")</f>
        <v>0.29629629629629628</v>
      </c>
      <c r="J17" s="40">
        <f>+IFERROR(VLOOKUP($A17,Hoja6!$A$3:$P$1124,14,FALSE),"")</f>
        <v>17</v>
      </c>
      <c r="K17" s="149">
        <f>+IFERROR(VLOOKUP($A17,Hoja6!$A$3:$P$1124,15,FALSE),"")</f>
        <v>8</v>
      </c>
      <c r="L17" s="165">
        <f>+IFERROR(VLOOKUP($A17,Hoja6!$A$3:$P$1124,16,FALSE),"")</f>
        <v>0.47058823529411764</v>
      </c>
    </row>
    <row r="18" spans="1:12" x14ac:dyDescent="0.25">
      <c r="A18" s="145">
        <v>7</v>
      </c>
      <c r="B18" s="39">
        <f>+IFERROR(VLOOKUP($A18,Hoja6!$A$3:$P$1124,3,FALSE),"")</f>
        <v>54128</v>
      </c>
      <c r="C18" s="39" t="str">
        <f>+UPPER(IFERROR(VLOOKUP($A18,Hoja6!$A$3:$P$1124,4,FALSE),""))</f>
        <v xml:space="preserve">CACHIRÁ  </v>
      </c>
      <c r="D18" s="40">
        <f>+IFERROR(VLOOKUP($A18,Hoja6!$A$3:$P$1124,8,FALSE),"")</f>
        <v>89</v>
      </c>
      <c r="E18" s="40">
        <f>+IFERROR(VLOOKUP($A18,Hoja6!$A$3:$P$1124,9,FALSE),"")</f>
        <v>16</v>
      </c>
      <c r="F18" s="163">
        <f>+IFERROR(VLOOKUP($A18,Hoja6!$A$3:$P$1124,10,FALSE),"")</f>
        <v>0.1797752808988764</v>
      </c>
      <c r="G18" s="40">
        <f>+IFERROR(VLOOKUP($A18,Hoja6!$A$3:$P$1124,11,FALSE),"")</f>
        <v>126</v>
      </c>
      <c r="H18" s="40">
        <f>+IFERROR(VLOOKUP($A18,Hoja6!$A$3:$P$1124,12,FALSE),"")</f>
        <v>21</v>
      </c>
      <c r="I18" s="163">
        <f>+IFERROR(VLOOKUP($A18,Hoja6!$A$3:$P$1124,13,FALSE),"")</f>
        <v>0.16666666666666666</v>
      </c>
      <c r="J18" s="40">
        <f>+IFERROR(VLOOKUP($A18,Hoja6!$A$3:$P$1124,14,FALSE),"")</f>
        <v>114</v>
      </c>
      <c r="K18" s="149">
        <f>+IFERROR(VLOOKUP($A18,Hoja6!$A$3:$P$1124,15,FALSE),"")</f>
        <v>23</v>
      </c>
      <c r="L18" s="165">
        <f>+IFERROR(VLOOKUP($A18,Hoja6!$A$3:$P$1124,16,FALSE),"")</f>
        <v>0.20175438596491227</v>
      </c>
    </row>
    <row r="19" spans="1:12" x14ac:dyDescent="0.25">
      <c r="A19" s="145">
        <v>8</v>
      </c>
      <c r="B19" s="39">
        <f>+IFERROR(VLOOKUP($A19,Hoja6!$A$3:$P$1124,3,FALSE),"")</f>
        <v>54172</v>
      </c>
      <c r="C19" s="39" t="str">
        <f>+UPPER(IFERROR(VLOOKUP($A19,Hoja6!$A$3:$P$1124,4,FALSE),""))</f>
        <v>CHINÁCOTA</v>
      </c>
      <c r="D19" s="40">
        <f>+IFERROR(VLOOKUP($A19,Hoja6!$A$3:$P$1124,8,FALSE),"")</f>
        <v>218</v>
      </c>
      <c r="E19" s="40">
        <f>+IFERROR(VLOOKUP($A19,Hoja6!$A$3:$P$1124,9,FALSE),"")</f>
        <v>89</v>
      </c>
      <c r="F19" s="163">
        <f>+IFERROR(VLOOKUP($A19,Hoja6!$A$3:$P$1124,10,FALSE),"")</f>
        <v>0.40825688073394495</v>
      </c>
      <c r="G19" s="40">
        <f>+IFERROR(VLOOKUP($A19,Hoja6!$A$3:$P$1124,11,FALSE),"")</f>
        <v>163</v>
      </c>
      <c r="H19" s="40">
        <f>+IFERROR(VLOOKUP($A19,Hoja6!$A$3:$P$1124,12,FALSE),"")</f>
        <v>72</v>
      </c>
      <c r="I19" s="163">
        <f>+IFERROR(VLOOKUP($A19,Hoja6!$A$3:$P$1124,13,FALSE),"")</f>
        <v>0.44171779141104295</v>
      </c>
      <c r="J19" s="40">
        <f>+IFERROR(VLOOKUP($A19,Hoja6!$A$3:$P$1124,14,FALSE),"")</f>
        <v>199</v>
      </c>
      <c r="K19" s="149">
        <f>+IFERROR(VLOOKUP($A19,Hoja6!$A$3:$P$1124,15,FALSE),"")</f>
        <v>79</v>
      </c>
      <c r="L19" s="165">
        <f>+IFERROR(VLOOKUP($A19,Hoja6!$A$3:$P$1124,16,FALSE),"")</f>
        <v>0.39698492462311558</v>
      </c>
    </row>
    <row r="20" spans="1:12" x14ac:dyDescent="0.25">
      <c r="A20" s="145">
        <v>9</v>
      </c>
      <c r="B20" s="39">
        <f>+IFERROR(VLOOKUP($A20,Hoja6!$A$3:$P$1124,3,FALSE),"")</f>
        <v>54174</v>
      </c>
      <c r="C20" s="39" t="str">
        <f>+UPPER(IFERROR(VLOOKUP($A20,Hoja6!$A$3:$P$1124,4,FALSE),""))</f>
        <v>CHITAGÁ</v>
      </c>
      <c r="D20" s="40">
        <f>+IFERROR(VLOOKUP($A20,Hoja6!$A$3:$P$1124,8,FALSE),"")</f>
        <v>56</v>
      </c>
      <c r="E20" s="40">
        <f>+IFERROR(VLOOKUP($A20,Hoja6!$A$3:$P$1124,9,FALSE),"")</f>
        <v>20</v>
      </c>
      <c r="F20" s="163">
        <f>+IFERROR(VLOOKUP($A20,Hoja6!$A$3:$P$1124,10,FALSE),"")</f>
        <v>0.35714285714285715</v>
      </c>
      <c r="G20" s="40">
        <f>+IFERROR(VLOOKUP($A20,Hoja6!$A$3:$P$1124,11,FALSE),"")</f>
        <v>52</v>
      </c>
      <c r="H20" s="40">
        <f>+IFERROR(VLOOKUP($A20,Hoja6!$A$3:$P$1124,12,FALSE),"")</f>
        <v>37</v>
      </c>
      <c r="I20" s="163">
        <f>+IFERROR(VLOOKUP($A20,Hoja6!$A$3:$P$1124,13,FALSE),"")</f>
        <v>0.71153846153846156</v>
      </c>
      <c r="J20" s="40">
        <f>+IFERROR(VLOOKUP($A20,Hoja6!$A$3:$P$1124,14,FALSE),"")</f>
        <v>79</v>
      </c>
      <c r="K20" s="149">
        <f>+IFERROR(VLOOKUP($A20,Hoja6!$A$3:$P$1124,15,FALSE),"")</f>
        <v>38</v>
      </c>
      <c r="L20" s="165">
        <f>+IFERROR(VLOOKUP($A20,Hoja6!$A$3:$P$1124,16,FALSE),"")</f>
        <v>0.48101265822784811</v>
      </c>
    </row>
    <row r="21" spans="1:12" x14ac:dyDescent="0.25">
      <c r="A21" s="145">
        <v>10</v>
      </c>
      <c r="B21" s="39">
        <f>+IFERROR(VLOOKUP($A21,Hoja6!$A$3:$P$1124,3,FALSE),"")</f>
        <v>54206</v>
      </c>
      <c r="C21" s="39" t="str">
        <f>+UPPER(IFERROR(VLOOKUP($A21,Hoja6!$A$3:$P$1124,4,FALSE),""))</f>
        <v>CONVENCIÓN</v>
      </c>
      <c r="D21" s="40">
        <f>+IFERROR(VLOOKUP($A21,Hoja6!$A$3:$P$1124,8,FALSE),"")</f>
        <v>128</v>
      </c>
      <c r="E21" s="40">
        <f>+IFERROR(VLOOKUP($A21,Hoja6!$A$3:$P$1124,9,FALSE),"")</f>
        <v>42</v>
      </c>
      <c r="F21" s="163">
        <f>+IFERROR(VLOOKUP($A21,Hoja6!$A$3:$P$1124,10,FALSE),"")</f>
        <v>0.328125</v>
      </c>
      <c r="G21" s="40">
        <f>+IFERROR(VLOOKUP($A21,Hoja6!$A$3:$P$1124,11,FALSE),"")</f>
        <v>140</v>
      </c>
      <c r="H21" s="40">
        <f>+IFERROR(VLOOKUP($A21,Hoja6!$A$3:$P$1124,12,FALSE),"")</f>
        <v>37</v>
      </c>
      <c r="I21" s="163">
        <f>+IFERROR(VLOOKUP($A21,Hoja6!$A$3:$P$1124,13,FALSE),"")</f>
        <v>0.26428571428571429</v>
      </c>
      <c r="J21" s="40">
        <f>+IFERROR(VLOOKUP($A21,Hoja6!$A$3:$P$1124,14,FALSE),"")</f>
        <v>152</v>
      </c>
      <c r="K21" s="149">
        <f>+IFERROR(VLOOKUP($A21,Hoja6!$A$3:$P$1124,15,FALSE),"")</f>
        <v>27</v>
      </c>
      <c r="L21" s="165">
        <f>+IFERROR(VLOOKUP($A21,Hoja6!$A$3:$P$1124,16,FALSE),"")</f>
        <v>0.17763157894736842</v>
      </c>
    </row>
    <row r="22" spans="1:12" x14ac:dyDescent="0.25">
      <c r="A22" s="145">
        <v>11</v>
      </c>
      <c r="B22" s="39">
        <f>+IFERROR(VLOOKUP($A22,Hoja6!$A$3:$P$1124,3,FALSE),"")</f>
        <v>54223</v>
      </c>
      <c r="C22" s="39" t="str">
        <f>+UPPER(IFERROR(VLOOKUP($A22,Hoja6!$A$3:$P$1124,4,FALSE),""))</f>
        <v>CUCUTILLA</v>
      </c>
      <c r="D22" s="40">
        <f>+IFERROR(VLOOKUP($A22,Hoja6!$A$3:$P$1124,8,FALSE),"")</f>
        <v>81</v>
      </c>
      <c r="E22" s="40">
        <f>+IFERROR(VLOOKUP($A22,Hoja6!$A$3:$P$1124,9,FALSE),"")</f>
        <v>25</v>
      </c>
      <c r="F22" s="163">
        <f>+IFERROR(VLOOKUP($A22,Hoja6!$A$3:$P$1124,10,FALSE),"")</f>
        <v>0.30864197530864196</v>
      </c>
      <c r="G22" s="40">
        <f>+IFERROR(VLOOKUP($A22,Hoja6!$A$3:$P$1124,11,FALSE),"")</f>
        <v>99</v>
      </c>
      <c r="H22" s="40">
        <f>+IFERROR(VLOOKUP($A22,Hoja6!$A$3:$P$1124,12,FALSE),"")</f>
        <v>28</v>
      </c>
      <c r="I22" s="163">
        <f>+IFERROR(VLOOKUP($A22,Hoja6!$A$3:$P$1124,13,FALSE),"")</f>
        <v>0.28282828282828282</v>
      </c>
      <c r="J22" s="40">
        <f>+IFERROR(VLOOKUP($A22,Hoja6!$A$3:$P$1124,14,FALSE),"")</f>
        <v>97</v>
      </c>
      <c r="K22" s="149">
        <f>+IFERROR(VLOOKUP($A22,Hoja6!$A$3:$P$1124,15,FALSE),"")</f>
        <v>18</v>
      </c>
      <c r="L22" s="165">
        <f>+IFERROR(VLOOKUP($A22,Hoja6!$A$3:$P$1124,16,FALSE),"")</f>
        <v>0.18556701030927836</v>
      </c>
    </row>
    <row r="23" spans="1:12" x14ac:dyDescent="0.25">
      <c r="A23" s="145">
        <v>12</v>
      </c>
      <c r="B23" s="39">
        <f>+IFERROR(VLOOKUP($A23,Hoja6!$A$3:$P$1124,3,FALSE),"")</f>
        <v>54239</v>
      </c>
      <c r="C23" s="39" t="str">
        <f>+UPPER(IFERROR(VLOOKUP($A23,Hoja6!$A$3:$P$1124,4,FALSE),""))</f>
        <v>DURANIA</v>
      </c>
      <c r="D23" s="40">
        <f>+IFERROR(VLOOKUP($A23,Hoja6!$A$3:$P$1124,8,FALSE),"")</f>
        <v>68</v>
      </c>
      <c r="E23" s="40">
        <f>+IFERROR(VLOOKUP($A23,Hoja6!$A$3:$P$1124,9,FALSE),"")</f>
        <v>17</v>
      </c>
      <c r="F23" s="163">
        <f>+IFERROR(VLOOKUP($A23,Hoja6!$A$3:$P$1124,10,FALSE),"")</f>
        <v>0.25</v>
      </c>
      <c r="G23" s="40">
        <f>+IFERROR(VLOOKUP($A23,Hoja6!$A$3:$P$1124,11,FALSE),"")</f>
        <v>39</v>
      </c>
      <c r="H23" s="40">
        <f>+IFERROR(VLOOKUP($A23,Hoja6!$A$3:$P$1124,12,FALSE),"")</f>
        <v>17</v>
      </c>
      <c r="I23" s="163">
        <f>+IFERROR(VLOOKUP($A23,Hoja6!$A$3:$P$1124,13,FALSE),"")</f>
        <v>0.4358974358974359</v>
      </c>
      <c r="J23" s="40">
        <f>+IFERROR(VLOOKUP($A23,Hoja6!$A$3:$P$1124,14,FALSE),"")</f>
        <v>50</v>
      </c>
      <c r="K23" s="149">
        <f>+IFERROR(VLOOKUP($A23,Hoja6!$A$3:$P$1124,15,FALSE),"")</f>
        <v>17</v>
      </c>
      <c r="L23" s="165">
        <f>+IFERROR(VLOOKUP($A23,Hoja6!$A$3:$P$1124,16,FALSE),"")</f>
        <v>0.34</v>
      </c>
    </row>
    <row r="24" spans="1:12" x14ac:dyDescent="0.25">
      <c r="A24" s="145">
        <v>13</v>
      </c>
      <c r="B24" s="39">
        <f>+IFERROR(VLOOKUP($A24,Hoja6!$A$3:$P$1124,3,FALSE),"")</f>
        <v>54245</v>
      </c>
      <c r="C24" s="39" t="str">
        <f>+UPPER(IFERROR(VLOOKUP($A24,Hoja6!$A$3:$P$1124,4,FALSE),""))</f>
        <v>EL CARMEN</v>
      </c>
      <c r="D24" s="40">
        <f>+IFERROR(VLOOKUP($A24,Hoja6!$A$3:$P$1124,8,FALSE),"")</f>
        <v>80</v>
      </c>
      <c r="E24" s="40">
        <f>+IFERROR(VLOOKUP($A24,Hoja6!$A$3:$P$1124,9,FALSE),"")</f>
        <v>21</v>
      </c>
      <c r="F24" s="163">
        <f>+IFERROR(VLOOKUP($A24,Hoja6!$A$3:$P$1124,10,FALSE),"")</f>
        <v>0.26250000000000001</v>
      </c>
      <c r="G24" s="40">
        <f>+IFERROR(VLOOKUP($A24,Hoja6!$A$3:$P$1124,11,FALSE),"")</f>
        <v>77</v>
      </c>
      <c r="H24" s="40">
        <f>+IFERROR(VLOOKUP($A24,Hoja6!$A$3:$P$1124,12,FALSE),"")</f>
        <v>21</v>
      </c>
      <c r="I24" s="163">
        <f>+IFERROR(VLOOKUP($A24,Hoja6!$A$3:$P$1124,13,FALSE),"")</f>
        <v>0.27272727272727271</v>
      </c>
      <c r="J24" s="40">
        <f>+IFERROR(VLOOKUP($A24,Hoja6!$A$3:$P$1124,14,FALSE),"")</f>
        <v>104</v>
      </c>
      <c r="K24" s="149">
        <f>+IFERROR(VLOOKUP($A24,Hoja6!$A$3:$P$1124,15,FALSE),"")</f>
        <v>24</v>
      </c>
      <c r="L24" s="165">
        <f>+IFERROR(VLOOKUP($A24,Hoja6!$A$3:$P$1124,16,FALSE),"")</f>
        <v>0.23076923076923078</v>
      </c>
    </row>
    <row r="25" spans="1:12" x14ac:dyDescent="0.25">
      <c r="A25" s="145">
        <v>14</v>
      </c>
      <c r="B25" s="39">
        <f>+IFERROR(VLOOKUP($A25,Hoja6!$A$3:$P$1124,3,FALSE),"")</f>
        <v>54250</v>
      </c>
      <c r="C25" s="39" t="str">
        <f>+UPPER(IFERROR(VLOOKUP($A25,Hoja6!$A$3:$P$1124,4,FALSE),""))</f>
        <v>EL TARRA</v>
      </c>
      <c r="D25" s="40">
        <f>+IFERROR(VLOOKUP($A25,Hoja6!$A$3:$P$1124,8,FALSE),"")</f>
        <v>92</v>
      </c>
      <c r="E25" s="40">
        <f>+IFERROR(VLOOKUP($A25,Hoja6!$A$3:$P$1124,9,FALSE),"")</f>
        <v>12</v>
      </c>
      <c r="F25" s="163">
        <f>+IFERROR(VLOOKUP($A25,Hoja6!$A$3:$P$1124,10,FALSE),"")</f>
        <v>0.13043478260869565</v>
      </c>
      <c r="G25" s="40">
        <f>+IFERROR(VLOOKUP($A25,Hoja6!$A$3:$P$1124,11,FALSE),"")</f>
        <v>115</v>
      </c>
      <c r="H25" s="40">
        <f>+IFERROR(VLOOKUP($A25,Hoja6!$A$3:$P$1124,12,FALSE),"")</f>
        <v>15</v>
      </c>
      <c r="I25" s="163">
        <f>+IFERROR(VLOOKUP($A25,Hoja6!$A$3:$P$1124,13,FALSE),"")</f>
        <v>0.13043478260869565</v>
      </c>
      <c r="J25" s="40">
        <f>+IFERROR(VLOOKUP($A25,Hoja6!$A$3:$P$1124,14,FALSE),"")</f>
        <v>89</v>
      </c>
      <c r="K25" s="149">
        <f>+IFERROR(VLOOKUP($A25,Hoja6!$A$3:$P$1124,15,FALSE),"")</f>
        <v>12</v>
      </c>
      <c r="L25" s="165">
        <f>+IFERROR(VLOOKUP($A25,Hoja6!$A$3:$P$1124,16,FALSE),"")</f>
        <v>0.1348314606741573</v>
      </c>
    </row>
    <row r="26" spans="1:12" x14ac:dyDescent="0.25">
      <c r="A26" s="145">
        <v>15</v>
      </c>
      <c r="B26" s="39">
        <f>+IFERROR(VLOOKUP($A26,Hoja6!$A$3:$P$1124,3,FALSE),"")</f>
        <v>54261</v>
      </c>
      <c r="C26" s="39" t="str">
        <f>+UPPER(IFERROR(VLOOKUP($A26,Hoja6!$A$3:$P$1124,4,FALSE),""))</f>
        <v>EL ZULIA</v>
      </c>
      <c r="D26" s="40">
        <f>+IFERROR(VLOOKUP($A26,Hoja6!$A$3:$P$1124,8,FALSE),"")</f>
        <v>238</v>
      </c>
      <c r="E26" s="40">
        <f>+IFERROR(VLOOKUP($A26,Hoja6!$A$3:$P$1124,9,FALSE),"")</f>
        <v>81</v>
      </c>
      <c r="F26" s="163">
        <f>+IFERROR(VLOOKUP($A26,Hoja6!$A$3:$P$1124,10,FALSE),"")</f>
        <v>0.34033613445378152</v>
      </c>
      <c r="G26" s="40">
        <f>+IFERROR(VLOOKUP($A26,Hoja6!$A$3:$P$1124,11,FALSE),"")</f>
        <v>264</v>
      </c>
      <c r="H26" s="40">
        <f>+IFERROR(VLOOKUP($A26,Hoja6!$A$3:$P$1124,12,FALSE),"")</f>
        <v>94</v>
      </c>
      <c r="I26" s="163">
        <f>+IFERROR(VLOOKUP($A26,Hoja6!$A$3:$P$1124,13,FALSE),"")</f>
        <v>0.35606060606060608</v>
      </c>
      <c r="J26" s="40">
        <f>+IFERROR(VLOOKUP($A26,Hoja6!$A$3:$P$1124,14,FALSE),"")</f>
        <v>245</v>
      </c>
      <c r="K26" s="149">
        <f>+IFERROR(VLOOKUP($A26,Hoja6!$A$3:$P$1124,15,FALSE),"")</f>
        <v>91</v>
      </c>
      <c r="L26" s="165">
        <f>+IFERROR(VLOOKUP($A26,Hoja6!$A$3:$P$1124,16,FALSE),"")</f>
        <v>0.37142857142857144</v>
      </c>
    </row>
    <row r="27" spans="1:12" x14ac:dyDescent="0.25">
      <c r="A27" s="145">
        <v>16</v>
      </c>
      <c r="B27" s="39">
        <f>+IFERROR(VLOOKUP($A27,Hoja6!$A$3:$P$1124,3,FALSE),"")</f>
        <v>54313</v>
      </c>
      <c r="C27" s="39" t="str">
        <f>+UPPER(IFERROR(VLOOKUP($A27,Hoja6!$A$3:$P$1124,4,FALSE),""))</f>
        <v>GRAMALOTE</v>
      </c>
      <c r="D27" s="40">
        <f>+IFERROR(VLOOKUP($A27,Hoja6!$A$3:$P$1124,8,FALSE),"")</f>
        <v>62</v>
      </c>
      <c r="E27" s="40">
        <f>+IFERROR(VLOOKUP($A27,Hoja6!$A$3:$P$1124,9,FALSE),"")</f>
        <v>19</v>
      </c>
      <c r="F27" s="163">
        <f>+IFERROR(VLOOKUP($A27,Hoja6!$A$3:$P$1124,10,FALSE),"")</f>
        <v>0.30645161290322581</v>
      </c>
      <c r="G27" s="40">
        <f>+IFERROR(VLOOKUP($A27,Hoja6!$A$3:$P$1124,11,FALSE),"")</f>
        <v>57</v>
      </c>
      <c r="H27" s="40">
        <f>+IFERROR(VLOOKUP($A27,Hoja6!$A$3:$P$1124,12,FALSE),"")</f>
        <v>19</v>
      </c>
      <c r="I27" s="163">
        <f>+IFERROR(VLOOKUP($A27,Hoja6!$A$3:$P$1124,13,FALSE),"")</f>
        <v>0.33333333333333331</v>
      </c>
      <c r="J27" s="40">
        <f>+IFERROR(VLOOKUP($A27,Hoja6!$A$3:$P$1124,14,FALSE),"")</f>
        <v>67</v>
      </c>
      <c r="K27" s="149">
        <f>+IFERROR(VLOOKUP($A27,Hoja6!$A$3:$P$1124,15,FALSE),"")</f>
        <v>12</v>
      </c>
      <c r="L27" s="165">
        <f>+IFERROR(VLOOKUP($A27,Hoja6!$A$3:$P$1124,16,FALSE),"")</f>
        <v>0.17910447761194029</v>
      </c>
    </row>
    <row r="28" spans="1:12" x14ac:dyDescent="0.25">
      <c r="A28" s="145">
        <v>17</v>
      </c>
      <c r="B28" s="39">
        <f>+IFERROR(VLOOKUP($A28,Hoja6!$A$3:$P$1124,3,FALSE),"")</f>
        <v>54344</v>
      </c>
      <c r="C28" s="39" t="str">
        <f>+UPPER(IFERROR(VLOOKUP($A28,Hoja6!$A$3:$P$1124,4,FALSE),""))</f>
        <v>HACARÍ</v>
      </c>
      <c r="D28" s="40">
        <f>+IFERROR(VLOOKUP($A28,Hoja6!$A$3:$P$1124,8,FALSE),"")</f>
        <v>33</v>
      </c>
      <c r="E28" s="40">
        <f>+IFERROR(VLOOKUP($A28,Hoja6!$A$3:$P$1124,9,FALSE),"")</f>
        <v>9</v>
      </c>
      <c r="F28" s="163">
        <f>+IFERROR(VLOOKUP($A28,Hoja6!$A$3:$P$1124,10,FALSE),"")</f>
        <v>0.27272727272727271</v>
      </c>
      <c r="G28" s="40">
        <f>+IFERROR(VLOOKUP($A28,Hoja6!$A$3:$P$1124,11,FALSE),"")</f>
        <v>32</v>
      </c>
      <c r="H28" s="40">
        <f>+IFERROR(VLOOKUP($A28,Hoja6!$A$3:$P$1124,12,FALSE),"")</f>
        <v>15</v>
      </c>
      <c r="I28" s="163">
        <f>+IFERROR(VLOOKUP($A28,Hoja6!$A$3:$P$1124,13,FALSE),"")</f>
        <v>0.46875</v>
      </c>
      <c r="J28" s="40">
        <f>+IFERROR(VLOOKUP($A28,Hoja6!$A$3:$P$1124,14,FALSE),"")</f>
        <v>42</v>
      </c>
      <c r="K28" s="149">
        <f>+IFERROR(VLOOKUP($A28,Hoja6!$A$3:$P$1124,15,FALSE),"")</f>
        <v>13</v>
      </c>
      <c r="L28" s="165">
        <f>+IFERROR(VLOOKUP($A28,Hoja6!$A$3:$P$1124,16,FALSE),"")</f>
        <v>0.30952380952380953</v>
      </c>
    </row>
    <row r="29" spans="1:12" x14ac:dyDescent="0.25">
      <c r="A29" s="145">
        <v>18</v>
      </c>
      <c r="B29" s="39">
        <f>+IFERROR(VLOOKUP($A29,Hoja6!$A$3:$P$1124,3,FALSE),"")</f>
        <v>54347</v>
      </c>
      <c r="C29" s="39" t="str">
        <f>+UPPER(IFERROR(VLOOKUP($A29,Hoja6!$A$3:$P$1124,4,FALSE),""))</f>
        <v>HERRÁN</v>
      </c>
      <c r="D29" s="40">
        <f>+IFERROR(VLOOKUP($A29,Hoja6!$A$3:$P$1124,8,FALSE),"")</f>
        <v>19</v>
      </c>
      <c r="E29" s="40">
        <f>+IFERROR(VLOOKUP($A29,Hoja6!$A$3:$P$1124,9,FALSE),"")</f>
        <v>8</v>
      </c>
      <c r="F29" s="163">
        <f>+IFERROR(VLOOKUP($A29,Hoja6!$A$3:$P$1124,10,FALSE),"")</f>
        <v>0.42105263157894735</v>
      </c>
      <c r="G29" s="40">
        <f>+IFERROR(VLOOKUP($A29,Hoja6!$A$3:$P$1124,11,FALSE),"")</f>
        <v>21</v>
      </c>
      <c r="H29" s="40">
        <f>+IFERROR(VLOOKUP($A29,Hoja6!$A$3:$P$1124,12,FALSE),"")</f>
        <v>8</v>
      </c>
      <c r="I29" s="163">
        <f>+IFERROR(VLOOKUP($A29,Hoja6!$A$3:$P$1124,13,FALSE),"")</f>
        <v>0.38095238095238093</v>
      </c>
      <c r="J29" s="40">
        <f>+IFERROR(VLOOKUP($A29,Hoja6!$A$3:$P$1124,14,FALSE),"")</f>
        <v>29</v>
      </c>
      <c r="K29" s="149">
        <f>+IFERROR(VLOOKUP($A29,Hoja6!$A$3:$P$1124,15,FALSE),"")</f>
        <v>5</v>
      </c>
      <c r="L29" s="165">
        <f>+IFERROR(VLOOKUP($A29,Hoja6!$A$3:$P$1124,16,FALSE),"")</f>
        <v>0.17241379310344829</v>
      </c>
    </row>
    <row r="30" spans="1:12" x14ac:dyDescent="0.25">
      <c r="A30" s="145">
        <v>19</v>
      </c>
      <c r="B30" s="39">
        <f>+IFERROR(VLOOKUP($A30,Hoja6!$A$3:$P$1124,3,FALSE),"")</f>
        <v>54377</v>
      </c>
      <c r="C30" s="39" t="str">
        <f>+UPPER(IFERROR(VLOOKUP($A30,Hoja6!$A$3:$P$1124,4,FALSE),""))</f>
        <v>LABATECA</v>
      </c>
      <c r="D30" s="40">
        <f>+IFERROR(VLOOKUP($A30,Hoja6!$A$3:$P$1124,8,FALSE),"")</f>
        <v>73</v>
      </c>
      <c r="E30" s="40">
        <f>+IFERROR(VLOOKUP($A30,Hoja6!$A$3:$P$1124,9,FALSE),"")</f>
        <v>25</v>
      </c>
      <c r="F30" s="163">
        <f>+IFERROR(VLOOKUP($A30,Hoja6!$A$3:$P$1124,10,FALSE),"")</f>
        <v>0.34246575342465752</v>
      </c>
      <c r="G30" s="40">
        <f>+IFERROR(VLOOKUP($A30,Hoja6!$A$3:$P$1124,11,FALSE),"")</f>
        <v>56</v>
      </c>
      <c r="H30" s="40">
        <f>+IFERROR(VLOOKUP($A30,Hoja6!$A$3:$P$1124,12,FALSE),"")</f>
        <v>12</v>
      </c>
      <c r="I30" s="163">
        <f>+IFERROR(VLOOKUP($A30,Hoja6!$A$3:$P$1124,13,FALSE),"")</f>
        <v>0.21428571428571427</v>
      </c>
      <c r="J30" s="40">
        <f>+IFERROR(VLOOKUP($A30,Hoja6!$A$3:$P$1124,14,FALSE),"")</f>
        <v>69</v>
      </c>
      <c r="K30" s="149">
        <f>+IFERROR(VLOOKUP($A30,Hoja6!$A$3:$P$1124,15,FALSE),"")</f>
        <v>20</v>
      </c>
      <c r="L30" s="165">
        <f>+IFERROR(VLOOKUP($A30,Hoja6!$A$3:$P$1124,16,FALSE),"")</f>
        <v>0.28985507246376813</v>
      </c>
    </row>
    <row r="31" spans="1:12" x14ac:dyDescent="0.25">
      <c r="A31" s="145">
        <v>20</v>
      </c>
      <c r="B31" s="39">
        <f>+IFERROR(VLOOKUP($A31,Hoja6!$A$3:$P$1124,3,FALSE),"")</f>
        <v>54385</v>
      </c>
      <c r="C31" s="39" t="str">
        <f>+UPPER(IFERROR(VLOOKUP($A31,Hoja6!$A$3:$P$1124,4,FALSE),""))</f>
        <v>LA ESPERANZA</v>
      </c>
      <c r="D31" s="40">
        <f>+IFERROR(VLOOKUP($A31,Hoja6!$A$3:$P$1124,8,FALSE),"")</f>
        <v>74</v>
      </c>
      <c r="E31" s="40">
        <f>+IFERROR(VLOOKUP($A31,Hoja6!$A$3:$P$1124,9,FALSE),"")</f>
        <v>14</v>
      </c>
      <c r="F31" s="163">
        <f>+IFERROR(VLOOKUP($A31,Hoja6!$A$3:$P$1124,10,FALSE),"")</f>
        <v>0.1891891891891892</v>
      </c>
      <c r="G31" s="40">
        <f>+IFERROR(VLOOKUP($A31,Hoja6!$A$3:$P$1124,11,FALSE),"")</f>
        <v>83</v>
      </c>
      <c r="H31" s="40">
        <f>+IFERROR(VLOOKUP($A31,Hoja6!$A$3:$P$1124,12,FALSE),"")</f>
        <v>15</v>
      </c>
      <c r="I31" s="163">
        <f>+IFERROR(VLOOKUP($A31,Hoja6!$A$3:$P$1124,13,FALSE),"")</f>
        <v>0.18072289156626506</v>
      </c>
      <c r="J31" s="40">
        <f>+IFERROR(VLOOKUP($A31,Hoja6!$A$3:$P$1124,14,FALSE),"")</f>
        <v>86</v>
      </c>
      <c r="K31" s="149">
        <f>+IFERROR(VLOOKUP($A31,Hoja6!$A$3:$P$1124,15,FALSE),"")</f>
        <v>14</v>
      </c>
      <c r="L31" s="165">
        <f>+IFERROR(VLOOKUP($A31,Hoja6!$A$3:$P$1124,16,FALSE),"")</f>
        <v>0.16279069767441862</v>
      </c>
    </row>
    <row r="32" spans="1:12" x14ac:dyDescent="0.25">
      <c r="A32" s="145">
        <v>21</v>
      </c>
      <c r="B32" s="39">
        <f>+IFERROR(VLOOKUP($A32,Hoja6!$A$3:$P$1124,3,FALSE),"")</f>
        <v>54398</v>
      </c>
      <c r="C32" s="39" t="str">
        <f>+UPPER(IFERROR(VLOOKUP($A32,Hoja6!$A$3:$P$1124,4,FALSE),""))</f>
        <v>LA PLAYA</v>
      </c>
      <c r="D32" s="40">
        <f>+IFERROR(VLOOKUP($A32,Hoja6!$A$3:$P$1124,8,FALSE),"")</f>
        <v>68</v>
      </c>
      <c r="E32" s="40">
        <f>+IFERROR(VLOOKUP($A32,Hoja6!$A$3:$P$1124,9,FALSE),"")</f>
        <v>14</v>
      </c>
      <c r="F32" s="163">
        <f>+IFERROR(VLOOKUP($A32,Hoja6!$A$3:$P$1124,10,FALSE),"")</f>
        <v>0.20588235294117646</v>
      </c>
      <c r="G32" s="40">
        <f>+IFERROR(VLOOKUP($A32,Hoja6!$A$3:$P$1124,11,FALSE),"")</f>
        <v>66</v>
      </c>
      <c r="H32" s="40">
        <f>+IFERROR(VLOOKUP($A32,Hoja6!$A$3:$P$1124,12,FALSE),"")</f>
        <v>9</v>
      </c>
      <c r="I32" s="163">
        <f>+IFERROR(VLOOKUP($A32,Hoja6!$A$3:$P$1124,13,FALSE),"")</f>
        <v>0.13636363636363635</v>
      </c>
      <c r="J32" s="40">
        <f>+IFERROR(VLOOKUP($A32,Hoja6!$A$3:$P$1124,14,FALSE),"")</f>
        <v>53</v>
      </c>
      <c r="K32" s="149">
        <f>+IFERROR(VLOOKUP($A32,Hoja6!$A$3:$P$1124,15,FALSE),"")</f>
        <v>15</v>
      </c>
      <c r="L32" s="165">
        <f>+IFERROR(VLOOKUP($A32,Hoja6!$A$3:$P$1124,16,FALSE),"")</f>
        <v>0.28301886792452829</v>
      </c>
    </row>
    <row r="33" spans="1:12" x14ac:dyDescent="0.25">
      <c r="A33" s="145">
        <v>22</v>
      </c>
      <c r="B33" s="39">
        <f>+IFERROR(VLOOKUP($A33,Hoja6!$A$3:$P$1124,3,FALSE),"")</f>
        <v>54405</v>
      </c>
      <c r="C33" s="39" t="str">
        <f>+UPPER(IFERROR(VLOOKUP($A33,Hoja6!$A$3:$P$1124,4,FALSE),""))</f>
        <v>LOS PATIOS</v>
      </c>
      <c r="D33" s="40">
        <f>+IFERROR(VLOOKUP($A33,Hoja6!$A$3:$P$1124,8,FALSE),"")</f>
        <v>717</v>
      </c>
      <c r="E33" s="40">
        <f>+IFERROR(VLOOKUP($A33,Hoja6!$A$3:$P$1124,9,FALSE),"")</f>
        <v>376</v>
      </c>
      <c r="F33" s="163">
        <f>+IFERROR(VLOOKUP($A33,Hoja6!$A$3:$P$1124,10,FALSE),"")</f>
        <v>0.52440725244072528</v>
      </c>
      <c r="G33" s="40">
        <f>+IFERROR(VLOOKUP($A33,Hoja6!$A$3:$P$1124,11,FALSE),"")</f>
        <v>669</v>
      </c>
      <c r="H33" s="40">
        <f>+IFERROR(VLOOKUP($A33,Hoja6!$A$3:$P$1124,12,FALSE),"")</f>
        <v>376</v>
      </c>
      <c r="I33" s="163">
        <f>+IFERROR(VLOOKUP($A33,Hoja6!$A$3:$P$1124,13,FALSE),"")</f>
        <v>0.56203288490284009</v>
      </c>
      <c r="J33" s="40">
        <f>+IFERROR(VLOOKUP($A33,Hoja6!$A$3:$P$1124,14,FALSE),"")</f>
        <v>740</v>
      </c>
      <c r="K33" s="149">
        <f>+IFERROR(VLOOKUP($A33,Hoja6!$A$3:$P$1124,15,FALSE),"")</f>
        <v>386</v>
      </c>
      <c r="L33" s="165">
        <f>+IFERROR(VLOOKUP($A33,Hoja6!$A$3:$P$1124,16,FALSE),"")</f>
        <v>0.52162162162162162</v>
      </c>
    </row>
    <row r="34" spans="1:12" x14ac:dyDescent="0.25">
      <c r="A34" s="145">
        <v>23</v>
      </c>
      <c r="B34" s="39">
        <f>+IFERROR(VLOOKUP($A34,Hoja6!$A$3:$P$1124,3,FALSE),"")</f>
        <v>54418</v>
      </c>
      <c r="C34" s="39" t="str">
        <f>+UPPER(IFERROR(VLOOKUP($A34,Hoja6!$A$3:$P$1124,4,FALSE),""))</f>
        <v>LOURDES</v>
      </c>
      <c r="D34" s="40">
        <f>+IFERROR(VLOOKUP($A34,Hoja6!$A$3:$P$1124,8,FALSE),"")</f>
        <v>25</v>
      </c>
      <c r="E34" s="40">
        <f>+IFERROR(VLOOKUP($A34,Hoja6!$A$3:$P$1124,9,FALSE),"")</f>
        <v>13</v>
      </c>
      <c r="F34" s="163">
        <f>+IFERROR(VLOOKUP($A34,Hoja6!$A$3:$P$1124,10,FALSE),"")</f>
        <v>0.52</v>
      </c>
      <c r="G34" s="40">
        <f>+IFERROR(VLOOKUP($A34,Hoja6!$A$3:$P$1124,11,FALSE),"")</f>
        <v>30</v>
      </c>
      <c r="H34" s="40">
        <f>+IFERROR(VLOOKUP($A34,Hoja6!$A$3:$P$1124,12,FALSE),"")</f>
        <v>12</v>
      </c>
      <c r="I34" s="163">
        <f>+IFERROR(VLOOKUP($A34,Hoja6!$A$3:$P$1124,13,FALSE),"")</f>
        <v>0.4</v>
      </c>
      <c r="J34" s="40">
        <f>+IFERROR(VLOOKUP($A34,Hoja6!$A$3:$P$1124,14,FALSE),"")</f>
        <v>22</v>
      </c>
      <c r="K34" s="149">
        <f>+IFERROR(VLOOKUP($A34,Hoja6!$A$3:$P$1124,15,FALSE),"")</f>
        <v>8</v>
      </c>
      <c r="L34" s="165">
        <f>+IFERROR(VLOOKUP($A34,Hoja6!$A$3:$P$1124,16,FALSE),"")</f>
        <v>0.36363636363636365</v>
      </c>
    </row>
    <row r="35" spans="1:12" x14ac:dyDescent="0.25">
      <c r="A35" s="145">
        <v>24</v>
      </c>
      <c r="B35" s="39">
        <f>+IFERROR(VLOOKUP($A35,Hoja6!$A$3:$P$1124,3,FALSE),"")</f>
        <v>54480</v>
      </c>
      <c r="C35" s="39" t="str">
        <f>+UPPER(IFERROR(VLOOKUP($A35,Hoja6!$A$3:$P$1124,4,FALSE),""))</f>
        <v>MUTISCUA</v>
      </c>
      <c r="D35" s="40">
        <f>+IFERROR(VLOOKUP($A35,Hoja6!$A$3:$P$1124,8,FALSE),"")</f>
        <v>30</v>
      </c>
      <c r="E35" s="40">
        <f>+IFERROR(VLOOKUP($A35,Hoja6!$A$3:$P$1124,9,FALSE),"")</f>
        <v>15</v>
      </c>
      <c r="F35" s="163">
        <f>+IFERROR(VLOOKUP($A35,Hoja6!$A$3:$P$1124,10,FALSE),"")</f>
        <v>0.5</v>
      </c>
      <c r="G35" s="40">
        <f>+IFERROR(VLOOKUP($A35,Hoja6!$A$3:$P$1124,11,FALSE),"")</f>
        <v>43</v>
      </c>
      <c r="H35" s="40">
        <f>+IFERROR(VLOOKUP($A35,Hoja6!$A$3:$P$1124,12,FALSE),"")</f>
        <v>20</v>
      </c>
      <c r="I35" s="163">
        <f>+IFERROR(VLOOKUP($A35,Hoja6!$A$3:$P$1124,13,FALSE),"")</f>
        <v>0.46511627906976744</v>
      </c>
      <c r="J35" s="40">
        <f>+IFERROR(VLOOKUP($A35,Hoja6!$A$3:$P$1124,14,FALSE),"")</f>
        <v>35</v>
      </c>
      <c r="K35" s="149">
        <f>+IFERROR(VLOOKUP($A35,Hoja6!$A$3:$P$1124,15,FALSE),"")</f>
        <v>9</v>
      </c>
      <c r="L35" s="165">
        <f>+IFERROR(VLOOKUP($A35,Hoja6!$A$3:$P$1124,16,FALSE),"")</f>
        <v>0.25714285714285712</v>
      </c>
    </row>
    <row r="36" spans="1:12" x14ac:dyDescent="0.25">
      <c r="A36" s="145">
        <v>25</v>
      </c>
      <c r="B36" s="39">
        <f>+IFERROR(VLOOKUP($A36,Hoja6!$A$3:$P$1124,3,FALSE),"")</f>
        <v>54498</v>
      </c>
      <c r="C36" s="39" t="str">
        <f>+UPPER(IFERROR(VLOOKUP($A36,Hoja6!$A$3:$P$1124,4,FALSE),""))</f>
        <v>OCAÑA</v>
      </c>
      <c r="D36" s="40">
        <f>+IFERROR(VLOOKUP($A36,Hoja6!$A$3:$P$1124,8,FALSE),"")</f>
        <v>1002</v>
      </c>
      <c r="E36" s="40">
        <f>+IFERROR(VLOOKUP($A36,Hoja6!$A$3:$P$1124,9,FALSE),"")</f>
        <v>473</v>
      </c>
      <c r="F36" s="163">
        <f>+IFERROR(VLOOKUP($A36,Hoja6!$A$3:$P$1124,10,FALSE),"")</f>
        <v>0.47205588822355288</v>
      </c>
      <c r="G36" s="40">
        <f>+IFERROR(VLOOKUP($A36,Hoja6!$A$3:$P$1124,11,FALSE),"")</f>
        <v>1011</v>
      </c>
      <c r="H36" s="40">
        <f>+IFERROR(VLOOKUP($A36,Hoja6!$A$3:$P$1124,12,FALSE),"")</f>
        <v>504</v>
      </c>
      <c r="I36" s="163">
        <f>+IFERROR(VLOOKUP($A36,Hoja6!$A$3:$P$1124,13,FALSE),"")</f>
        <v>0.49851632047477745</v>
      </c>
      <c r="J36" s="40">
        <f>+IFERROR(VLOOKUP($A36,Hoja6!$A$3:$P$1124,14,FALSE),"")</f>
        <v>1048</v>
      </c>
      <c r="K36" s="149">
        <f>+IFERROR(VLOOKUP($A36,Hoja6!$A$3:$P$1124,15,FALSE),"")</f>
        <v>454</v>
      </c>
      <c r="L36" s="165">
        <f>+IFERROR(VLOOKUP($A36,Hoja6!$A$3:$P$1124,16,FALSE),"")</f>
        <v>0.43320610687022904</v>
      </c>
    </row>
    <row r="37" spans="1:12" x14ac:dyDescent="0.25">
      <c r="A37" s="145">
        <v>26</v>
      </c>
      <c r="B37" s="39">
        <f>+IFERROR(VLOOKUP($A37,Hoja6!$A$3:$P$1124,3,FALSE),"")</f>
        <v>54518</v>
      </c>
      <c r="C37" s="39" t="str">
        <f>+UPPER(IFERROR(VLOOKUP($A37,Hoja6!$A$3:$P$1124,4,FALSE),""))</f>
        <v>PAMPLONA</v>
      </c>
      <c r="D37" s="40">
        <f>+IFERROR(VLOOKUP($A37,Hoja6!$A$3:$P$1124,8,FALSE),"")</f>
        <v>538</v>
      </c>
      <c r="E37" s="40">
        <f>+IFERROR(VLOOKUP($A37,Hoja6!$A$3:$P$1124,9,FALSE),"")</f>
        <v>356</v>
      </c>
      <c r="F37" s="163">
        <f>+IFERROR(VLOOKUP($A37,Hoja6!$A$3:$P$1124,10,FALSE),"")</f>
        <v>0.66171003717472121</v>
      </c>
      <c r="G37" s="40">
        <f>+IFERROR(VLOOKUP($A37,Hoja6!$A$3:$P$1124,11,FALSE),"")</f>
        <v>551</v>
      </c>
      <c r="H37" s="40">
        <f>+IFERROR(VLOOKUP($A37,Hoja6!$A$3:$P$1124,12,FALSE),"")</f>
        <v>348</v>
      </c>
      <c r="I37" s="163">
        <f>+IFERROR(VLOOKUP($A37,Hoja6!$A$3:$P$1124,13,FALSE),"")</f>
        <v>0.63157894736842102</v>
      </c>
      <c r="J37" s="40">
        <f>+IFERROR(VLOOKUP($A37,Hoja6!$A$3:$P$1124,14,FALSE),"")</f>
        <v>531</v>
      </c>
      <c r="K37" s="149">
        <f>+IFERROR(VLOOKUP($A37,Hoja6!$A$3:$P$1124,15,FALSE),"")</f>
        <v>343</v>
      </c>
      <c r="L37" s="165">
        <f>+IFERROR(VLOOKUP($A37,Hoja6!$A$3:$P$1124,16,FALSE),"")</f>
        <v>0.64595103578154422</v>
      </c>
    </row>
    <row r="38" spans="1:12" x14ac:dyDescent="0.25">
      <c r="A38" s="145">
        <v>27</v>
      </c>
      <c r="B38" s="39">
        <f>+IFERROR(VLOOKUP($A38,Hoja6!$A$3:$P$1124,3,FALSE),"")</f>
        <v>54520</v>
      </c>
      <c r="C38" s="39" t="str">
        <f>+UPPER(IFERROR(VLOOKUP($A38,Hoja6!$A$3:$P$1124,4,FALSE),""))</f>
        <v>PAMPLONITA</v>
      </c>
      <c r="D38" s="40">
        <f>+IFERROR(VLOOKUP($A38,Hoja6!$A$3:$P$1124,8,FALSE),"")</f>
        <v>60</v>
      </c>
      <c r="E38" s="40">
        <f>+IFERROR(VLOOKUP($A38,Hoja6!$A$3:$P$1124,9,FALSE),"")</f>
        <v>29</v>
      </c>
      <c r="F38" s="163">
        <f>+IFERROR(VLOOKUP($A38,Hoja6!$A$3:$P$1124,10,FALSE),"")</f>
        <v>0.48333333333333334</v>
      </c>
      <c r="G38" s="40">
        <f>+IFERROR(VLOOKUP($A38,Hoja6!$A$3:$P$1124,11,FALSE),"")</f>
        <v>62</v>
      </c>
      <c r="H38" s="40">
        <f>+IFERROR(VLOOKUP($A38,Hoja6!$A$3:$P$1124,12,FALSE),"")</f>
        <v>20</v>
      </c>
      <c r="I38" s="163">
        <f>+IFERROR(VLOOKUP($A38,Hoja6!$A$3:$P$1124,13,FALSE),"")</f>
        <v>0.32258064516129031</v>
      </c>
      <c r="J38" s="40">
        <f>+IFERROR(VLOOKUP($A38,Hoja6!$A$3:$P$1124,14,FALSE),"")</f>
        <v>53</v>
      </c>
      <c r="K38" s="149">
        <f>+IFERROR(VLOOKUP($A38,Hoja6!$A$3:$P$1124,15,FALSE),"")</f>
        <v>22</v>
      </c>
      <c r="L38" s="165">
        <f>+IFERROR(VLOOKUP($A38,Hoja6!$A$3:$P$1124,16,FALSE),"")</f>
        <v>0.41509433962264153</v>
      </c>
    </row>
    <row r="39" spans="1:12" x14ac:dyDescent="0.25">
      <c r="A39" s="145">
        <v>28</v>
      </c>
      <c r="B39" s="39">
        <f>+IFERROR(VLOOKUP($A39,Hoja6!$A$3:$P$1124,3,FALSE),"")</f>
        <v>54553</v>
      </c>
      <c r="C39" s="39" t="str">
        <f>+UPPER(IFERROR(VLOOKUP($A39,Hoja6!$A$3:$P$1124,4,FALSE),""))</f>
        <v>PUERTO SANTANDER</v>
      </c>
      <c r="D39" s="40">
        <f>+IFERROR(VLOOKUP($A39,Hoja6!$A$3:$P$1124,8,FALSE),"")</f>
        <v>80</v>
      </c>
      <c r="E39" s="40">
        <f>+IFERROR(VLOOKUP($A39,Hoja6!$A$3:$P$1124,9,FALSE),"")</f>
        <v>27</v>
      </c>
      <c r="F39" s="163">
        <f>+IFERROR(VLOOKUP($A39,Hoja6!$A$3:$P$1124,10,FALSE),"")</f>
        <v>0.33750000000000002</v>
      </c>
      <c r="G39" s="40">
        <f>+IFERROR(VLOOKUP($A39,Hoja6!$A$3:$P$1124,11,FALSE),"")</f>
        <v>52</v>
      </c>
      <c r="H39" s="40">
        <f>+IFERROR(VLOOKUP($A39,Hoja6!$A$3:$P$1124,12,FALSE),"")</f>
        <v>25</v>
      </c>
      <c r="I39" s="163">
        <f>+IFERROR(VLOOKUP($A39,Hoja6!$A$3:$P$1124,13,FALSE),"")</f>
        <v>0.48076923076923078</v>
      </c>
      <c r="J39" s="40">
        <f>+IFERROR(VLOOKUP($A39,Hoja6!$A$3:$P$1124,14,FALSE),"")</f>
        <v>84</v>
      </c>
      <c r="K39" s="149">
        <f>+IFERROR(VLOOKUP($A39,Hoja6!$A$3:$P$1124,15,FALSE),"")</f>
        <v>17</v>
      </c>
      <c r="L39" s="165">
        <f>+IFERROR(VLOOKUP($A39,Hoja6!$A$3:$P$1124,16,FALSE),"")</f>
        <v>0.20238095238095238</v>
      </c>
    </row>
    <row r="40" spans="1:12" x14ac:dyDescent="0.25">
      <c r="A40" s="145">
        <v>29</v>
      </c>
      <c r="B40" s="39">
        <f>+IFERROR(VLOOKUP($A40,Hoja6!$A$3:$P$1124,3,FALSE),"")</f>
        <v>54599</v>
      </c>
      <c r="C40" s="39" t="str">
        <f>+UPPER(IFERROR(VLOOKUP($A40,Hoja6!$A$3:$P$1124,4,FALSE),""))</f>
        <v>RAGONVALIA</v>
      </c>
      <c r="D40" s="40">
        <f>+IFERROR(VLOOKUP($A40,Hoja6!$A$3:$P$1124,8,FALSE),"")</f>
        <v>50</v>
      </c>
      <c r="E40" s="40">
        <f>+IFERROR(VLOOKUP($A40,Hoja6!$A$3:$P$1124,9,FALSE),"")</f>
        <v>14</v>
      </c>
      <c r="F40" s="163">
        <f>+IFERROR(VLOOKUP($A40,Hoja6!$A$3:$P$1124,10,FALSE),"")</f>
        <v>0.28000000000000003</v>
      </c>
      <c r="G40" s="40">
        <f>+IFERROR(VLOOKUP($A40,Hoja6!$A$3:$P$1124,11,FALSE),"")</f>
        <v>50</v>
      </c>
      <c r="H40" s="40">
        <f>+IFERROR(VLOOKUP($A40,Hoja6!$A$3:$P$1124,12,FALSE),"")</f>
        <v>17</v>
      </c>
      <c r="I40" s="163">
        <f>+IFERROR(VLOOKUP($A40,Hoja6!$A$3:$P$1124,13,FALSE),"")</f>
        <v>0.34</v>
      </c>
      <c r="J40" s="40">
        <f>+IFERROR(VLOOKUP($A40,Hoja6!$A$3:$P$1124,14,FALSE),"")</f>
        <v>43</v>
      </c>
      <c r="K40" s="149">
        <f>+IFERROR(VLOOKUP($A40,Hoja6!$A$3:$P$1124,15,FALSE),"")</f>
        <v>10</v>
      </c>
      <c r="L40" s="165">
        <f>+IFERROR(VLOOKUP($A40,Hoja6!$A$3:$P$1124,16,FALSE),"")</f>
        <v>0.23255813953488372</v>
      </c>
    </row>
    <row r="41" spans="1:12" x14ac:dyDescent="0.25">
      <c r="A41" s="145">
        <v>30</v>
      </c>
      <c r="B41" s="39">
        <f>+IFERROR(VLOOKUP($A41,Hoja6!$A$3:$P$1124,3,FALSE),"")</f>
        <v>54660</v>
      </c>
      <c r="C41" s="39" t="str">
        <f>+UPPER(IFERROR(VLOOKUP($A41,Hoja6!$A$3:$P$1124,4,FALSE),""))</f>
        <v>SALAZAR</v>
      </c>
      <c r="D41" s="40">
        <f>+IFERROR(VLOOKUP($A41,Hoja6!$A$3:$P$1124,8,FALSE),"")</f>
        <v>105</v>
      </c>
      <c r="E41" s="40">
        <f>+IFERROR(VLOOKUP($A41,Hoja6!$A$3:$P$1124,9,FALSE),"")</f>
        <v>32</v>
      </c>
      <c r="F41" s="163">
        <f>+IFERROR(VLOOKUP($A41,Hoja6!$A$3:$P$1124,10,FALSE),"")</f>
        <v>0.30476190476190479</v>
      </c>
      <c r="G41" s="40">
        <f>+IFERROR(VLOOKUP($A41,Hoja6!$A$3:$P$1124,11,FALSE),"")</f>
        <v>99</v>
      </c>
      <c r="H41" s="40">
        <f>+IFERROR(VLOOKUP($A41,Hoja6!$A$3:$P$1124,12,FALSE),"")</f>
        <v>37</v>
      </c>
      <c r="I41" s="163">
        <f>+IFERROR(VLOOKUP($A41,Hoja6!$A$3:$P$1124,13,FALSE),"")</f>
        <v>0.37373737373737376</v>
      </c>
      <c r="J41" s="40">
        <f>+IFERROR(VLOOKUP($A41,Hoja6!$A$3:$P$1124,14,FALSE),"")</f>
        <v>157</v>
      </c>
      <c r="K41" s="149">
        <f>+IFERROR(VLOOKUP($A41,Hoja6!$A$3:$P$1124,15,FALSE),"")</f>
        <v>53</v>
      </c>
      <c r="L41" s="165">
        <f>+IFERROR(VLOOKUP($A41,Hoja6!$A$3:$P$1124,16,FALSE),"")</f>
        <v>0.33757961783439489</v>
      </c>
    </row>
    <row r="42" spans="1:12" x14ac:dyDescent="0.25">
      <c r="A42" s="145">
        <v>31</v>
      </c>
      <c r="B42" s="39">
        <f>+IFERROR(VLOOKUP($A42,Hoja6!$A$3:$P$1124,3,FALSE),"")</f>
        <v>54670</v>
      </c>
      <c r="C42" s="39" t="str">
        <f>+UPPER(IFERROR(VLOOKUP($A42,Hoja6!$A$3:$P$1124,4,FALSE),""))</f>
        <v xml:space="preserve">SAN CALIXTO  </v>
      </c>
      <c r="D42" s="40">
        <f>+IFERROR(VLOOKUP($A42,Hoja6!$A$3:$P$1124,8,FALSE),"")</f>
        <v>40</v>
      </c>
      <c r="E42" s="40">
        <f>+IFERROR(VLOOKUP($A42,Hoja6!$A$3:$P$1124,9,FALSE),"")</f>
        <v>12</v>
      </c>
      <c r="F42" s="163">
        <f>+IFERROR(VLOOKUP($A42,Hoja6!$A$3:$P$1124,10,FALSE),"")</f>
        <v>0.3</v>
      </c>
      <c r="G42" s="40">
        <f>+IFERROR(VLOOKUP($A42,Hoja6!$A$3:$P$1124,11,FALSE),"")</f>
        <v>32</v>
      </c>
      <c r="H42" s="40">
        <f>+IFERROR(VLOOKUP($A42,Hoja6!$A$3:$P$1124,12,FALSE),"")</f>
        <v>10</v>
      </c>
      <c r="I42" s="163">
        <f>+IFERROR(VLOOKUP($A42,Hoja6!$A$3:$P$1124,13,FALSE),"")</f>
        <v>0.3125</v>
      </c>
      <c r="J42" s="40">
        <f>+IFERROR(VLOOKUP($A42,Hoja6!$A$3:$P$1124,14,FALSE),"")</f>
        <v>47</v>
      </c>
      <c r="K42" s="149">
        <f>+IFERROR(VLOOKUP($A42,Hoja6!$A$3:$P$1124,15,FALSE),"")</f>
        <v>15</v>
      </c>
      <c r="L42" s="165">
        <f>+IFERROR(VLOOKUP($A42,Hoja6!$A$3:$P$1124,16,FALSE),"")</f>
        <v>0.31914893617021278</v>
      </c>
    </row>
    <row r="43" spans="1:12" x14ac:dyDescent="0.25">
      <c r="A43" s="145">
        <v>32</v>
      </c>
      <c r="B43" s="39">
        <f>+IFERROR(VLOOKUP($A43,Hoja6!$A$3:$P$1124,3,FALSE),"")</f>
        <v>54673</v>
      </c>
      <c r="C43" s="39" t="str">
        <f>+UPPER(IFERROR(VLOOKUP($A43,Hoja6!$A$3:$P$1124,4,FALSE),""))</f>
        <v>SAN CAYETANO</v>
      </c>
      <c r="D43" s="40">
        <f>+IFERROR(VLOOKUP($A43,Hoja6!$A$3:$P$1124,8,FALSE),"")</f>
        <v>43</v>
      </c>
      <c r="E43" s="40">
        <f>+IFERROR(VLOOKUP($A43,Hoja6!$A$3:$P$1124,9,FALSE),"")</f>
        <v>19</v>
      </c>
      <c r="F43" s="163">
        <f>+IFERROR(VLOOKUP($A43,Hoja6!$A$3:$P$1124,10,FALSE),"")</f>
        <v>0.44186046511627908</v>
      </c>
      <c r="G43" s="40">
        <f>+IFERROR(VLOOKUP($A43,Hoja6!$A$3:$P$1124,11,FALSE),"")</f>
        <v>57</v>
      </c>
      <c r="H43" s="40">
        <f>+IFERROR(VLOOKUP($A43,Hoja6!$A$3:$P$1124,12,FALSE),"")</f>
        <v>34</v>
      </c>
      <c r="I43" s="163">
        <f>+IFERROR(VLOOKUP($A43,Hoja6!$A$3:$P$1124,13,FALSE),"")</f>
        <v>0.59649122807017541</v>
      </c>
      <c r="J43" s="40">
        <f>+IFERROR(VLOOKUP($A43,Hoja6!$A$3:$P$1124,14,FALSE),"")</f>
        <v>58</v>
      </c>
      <c r="K43" s="149">
        <f>+IFERROR(VLOOKUP($A43,Hoja6!$A$3:$P$1124,15,FALSE),"")</f>
        <v>24</v>
      </c>
      <c r="L43" s="165">
        <f>+IFERROR(VLOOKUP($A43,Hoja6!$A$3:$P$1124,16,FALSE),"")</f>
        <v>0.41379310344827586</v>
      </c>
    </row>
    <row r="44" spans="1:12" x14ac:dyDescent="0.25">
      <c r="A44" s="145">
        <v>33</v>
      </c>
      <c r="B44" s="39">
        <f>+IFERROR(VLOOKUP($A44,Hoja6!$A$3:$P$1124,3,FALSE),"")</f>
        <v>54680</v>
      </c>
      <c r="C44" s="39" t="str">
        <f>+UPPER(IFERROR(VLOOKUP($A44,Hoja6!$A$3:$P$1124,4,FALSE),""))</f>
        <v>SANTIAGO</v>
      </c>
      <c r="D44" s="40">
        <f>+IFERROR(VLOOKUP($A44,Hoja6!$A$3:$P$1124,8,FALSE),"")</f>
        <v>30</v>
      </c>
      <c r="E44" s="40">
        <f>+IFERROR(VLOOKUP($A44,Hoja6!$A$3:$P$1124,9,FALSE),"")</f>
        <v>13</v>
      </c>
      <c r="F44" s="163">
        <f>+IFERROR(VLOOKUP($A44,Hoja6!$A$3:$P$1124,10,FALSE),"")</f>
        <v>0.43333333333333335</v>
      </c>
      <c r="G44" s="40">
        <f>+IFERROR(VLOOKUP($A44,Hoja6!$A$3:$P$1124,11,FALSE),"")</f>
        <v>32</v>
      </c>
      <c r="H44" s="40">
        <f>+IFERROR(VLOOKUP($A44,Hoja6!$A$3:$P$1124,12,FALSE),"")</f>
        <v>7</v>
      </c>
      <c r="I44" s="163">
        <f>+IFERROR(VLOOKUP($A44,Hoja6!$A$3:$P$1124,13,FALSE),"")</f>
        <v>0.21875</v>
      </c>
      <c r="J44" s="40">
        <f>+IFERROR(VLOOKUP($A44,Hoja6!$A$3:$P$1124,14,FALSE),"")</f>
        <v>24</v>
      </c>
      <c r="K44" s="149">
        <f>+IFERROR(VLOOKUP($A44,Hoja6!$A$3:$P$1124,15,FALSE),"")</f>
        <v>6</v>
      </c>
      <c r="L44" s="165">
        <f>+IFERROR(VLOOKUP($A44,Hoja6!$A$3:$P$1124,16,FALSE),"")</f>
        <v>0.25</v>
      </c>
    </row>
    <row r="45" spans="1:12" x14ac:dyDescent="0.25">
      <c r="A45" s="145">
        <v>34</v>
      </c>
      <c r="B45" s="39">
        <f>+IFERROR(VLOOKUP($A45,Hoja6!$A$3:$P$1124,3,FALSE),"")</f>
        <v>54720</v>
      </c>
      <c r="C45" s="39" t="str">
        <f>+UPPER(IFERROR(VLOOKUP($A45,Hoja6!$A$3:$P$1124,4,FALSE),""))</f>
        <v>SARDINATA</v>
      </c>
      <c r="D45" s="40">
        <f>+IFERROR(VLOOKUP($A45,Hoja6!$A$3:$P$1124,8,FALSE),"")</f>
        <v>137</v>
      </c>
      <c r="E45" s="40">
        <f>+IFERROR(VLOOKUP($A45,Hoja6!$A$3:$P$1124,9,FALSE),"")</f>
        <v>50</v>
      </c>
      <c r="F45" s="163">
        <f>+IFERROR(VLOOKUP($A45,Hoja6!$A$3:$P$1124,10,FALSE),"")</f>
        <v>0.36496350364963503</v>
      </c>
      <c r="G45" s="40">
        <f>+IFERROR(VLOOKUP($A45,Hoja6!$A$3:$P$1124,11,FALSE),"")</f>
        <v>112</v>
      </c>
      <c r="H45" s="40">
        <f>+IFERROR(VLOOKUP($A45,Hoja6!$A$3:$P$1124,12,FALSE),"")</f>
        <v>49</v>
      </c>
      <c r="I45" s="163">
        <f>+IFERROR(VLOOKUP($A45,Hoja6!$A$3:$P$1124,13,FALSE),"")</f>
        <v>0.4375</v>
      </c>
      <c r="J45" s="40">
        <f>+IFERROR(VLOOKUP($A45,Hoja6!$A$3:$P$1124,14,FALSE),"")</f>
        <v>136</v>
      </c>
      <c r="K45" s="149">
        <f>+IFERROR(VLOOKUP($A45,Hoja6!$A$3:$P$1124,15,FALSE),"")</f>
        <v>55</v>
      </c>
      <c r="L45" s="165">
        <f>+IFERROR(VLOOKUP($A45,Hoja6!$A$3:$P$1124,16,FALSE),"")</f>
        <v>0.40441176470588236</v>
      </c>
    </row>
    <row r="46" spans="1:12" x14ac:dyDescent="0.25">
      <c r="A46" s="145">
        <v>35</v>
      </c>
      <c r="B46" s="39">
        <f>+IFERROR(VLOOKUP($A46,Hoja6!$A$3:$P$1124,3,FALSE),"")</f>
        <v>54743</v>
      </c>
      <c r="C46" s="39" t="str">
        <f>+UPPER(IFERROR(VLOOKUP($A46,Hoja6!$A$3:$P$1124,4,FALSE),""))</f>
        <v>SILOS</v>
      </c>
      <c r="D46" s="40">
        <f>+IFERROR(VLOOKUP($A46,Hoja6!$A$3:$P$1124,8,FALSE),"")</f>
        <v>41</v>
      </c>
      <c r="E46" s="40">
        <f>+IFERROR(VLOOKUP($A46,Hoja6!$A$3:$P$1124,9,FALSE),"")</f>
        <v>18</v>
      </c>
      <c r="F46" s="163">
        <f>+IFERROR(VLOOKUP($A46,Hoja6!$A$3:$P$1124,10,FALSE),"")</f>
        <v>0.43902439024390244</v>
      </c>
      <c r="G46" s="40">
        <f>+IFERROR(VLOOKUP($A46,Hoja6!$A$3:$P$1124,11,FALSE),"")</f>
        <v>32</v>
      </c>
      <c r="H46" s="40">
        <f>+IFERROR(VLOOKUP($A46,Hoja6!$A$3:$P$1124,12,FALSE),"")</f>
        <v>12</v>
      </c>
      <c r="I46" s="163">
        <f>+IFERROR(VLOOKUP($A46,Hoja6!$A$3:$P$1124,13,FALSE),"")</f>
        <v>0.375</v>
      </c>
      <c r="J46" s="40">
        <f>+IFERROR(VLOOKUP($A46,Hoja6!$A$3:$P$1124,14,FALSE),"")</f>
        <v>44</v>
      </c>
      <c r="K46" s="149">
        <f>+IFERROR(VLOOKUP($A46,Hoja6!$A$3:$P$1124,15,FALSE),"")</f>
        <v>13</v>
      </c>
      <c r="L46" s="165">
        <f>+IFERROR(VLOOKUP($A46,Hoja6!$A$3:$P$1124,16,FALSE),"")</f>
        <v>0.29545454545454547</v>
      </c>
    </row>
    <row r="47" spans="1:12" x14ac:dyDescent="0.25">
      <c r="A47" s="145">
        <v>36</v>
      </c>
      <c r="B47" s="39">
        <f>+IFERROR(VLOOKUP($A47,Hoja6!$A$3:$P$1124,3,FALSE),"")</f>
        <v>54800</v>
      </c>
      <c r="C47" s="39" t="str">
        <f>+UPPER(IFERROR(VLOOKUP($A47,Hoja6!$A$3:$P$1124,4,FALSE),""))</f>
        <v>TEORAMA</v>
      </c>
      <c r="D47" s="40">
        <f>+IFERROR(VLOOKUP($A47,Hoja6!$A$3:$P$1124,8,FALSE),"")</f>
        <v>70</v>
      </c>
      <c r="E47" s="40">
        <f>+IFERROR(VLOOKUP($A47,Hoja6!$A$3:$P$1124,9,FALSE),"")</f>
        <v>23</v>
      </c>
      <c r="F47" s="163">
        <f>+IFERROR(VLOOKUP($A47,Hoja6!$A$3:$P$1124,10,FALSE),"")</f>
        <v>0.32857142857142857</v>
      </c>
      <c r="G47" s="40">
        <f>+IFERROR(VLOOKUP($A47,Hoja6!$A$3:$P$1124,11,FALSE),"")</f>
        <v>61</v>
      </c>
      <c r="H47" s="40">
        <f>+IFERROR(VLOOKUP($A47,Hoja6!$A$3:$P$1124,12,FALSE),"")</f>
        <v>16</v>
      </c>
      <c r="I47" s="163">
        <f>+IFERROR(VLOOKUP($A47,Hoja6!$A$3:$P$1124,13,FALSE),"")</f>
        <v>0.26229508196721313</v>
      </c>
      <c r="J47" s="40">
        <f>+IFERROR(VLOOKUP($A47,Hoja6!$A$3:$P$1124,14,FALSE),"")</f>
        <v>95</v>
      </c>
      <c r="K47" s="149">
        <f>+IFERROR(VLOOKUP($A47,Hoja6!$A$3:$P$1124,15,FALSE),"")</f>
        <v>28</v>
      </c>
      <c r="L47" s="165">
        <f>+IFERROR(VLOOKUP($A47,Hoja6!$A$3:$P$1124,16,FALSE),"")</f>
        <v>0.29473684210526313</v>
      </c>
    </row>
    <row r="48" spans="1:12" x14ac:dyDescent="0.25">
      <c r="A48" s="145">
        <v>37</v>
      </c>
      <c r="B48" s="39">
        <f>+IFERROR(VLOOKUP($A48,Hoja6!$A$3:$P$1124,3,FALSE),"")</f>
        <v>54810</v>
      </c>
      <c r="C48" s="39" t="str">
        <f>+UPPER(IFERROR(VLOOKUP($A48,Hoja6!$A$3:$P$1124,4,FALSE),""))</f>
        <v>TIBÚ</v>
      </c>
      <c r="D48" s="40">
        <f>+IFERROR(VLOOKUP($A48,Hoja6!$A$3:$P$1124,8,FALSE),"")</f>
        <v>324</v>
      </c>
      <c r="E48" s="40">
        <f>+IFERROR(VLOOKUP($A48,Hoja6!$A$3:$P$1124,9,FALSE),"")</f>
        <v>75</v>
      </c>
      <c r="F48" s="163">
        <f>+IFERROR(VLOOKUP($A48,Hoja6!$A$3:$P$1124,10,FALSE),"")</f>
        <v>0.23148148148148148</v>
      </c>
      <c r="G48" s="40">
        <f>+IFERROR(VLOOKUP($A48,Hoja6!$A$3:$P$1124,11,FALSE),"")</f>
        <v>326</v>
      </c>
      <c r="H48" s="40">
        <f>+IFERROR(VLOOKUP($A48,Hoja6!$A$3:$P$1124,12,FALSE),"")</f>
        <v>86</v>
      </c>
      <c r="I48" s="163">
        <f>+IFERROR(VLOOKUP($A48,Hoja6!$A$3:$P$1124,13,FALSE),"")</f>
        <v>0.26380368098159507</v>
      </c>
      <c r="J48" s="40">
        <f>+IFERROR(VLOOKUP($A48,Hoja6!$A$3:$P$1124,14,FALSE),"")</f>
        <v>344</v>
      </c>
      <c r="K48" s="149">
        <f>+IFERROR(VLOOKUP($A48,Hoja6!$A$3:$P$1124,15,FALSE),"")</f>
        <v>86</v>
      </c>
      <c r="L48" s="165">
        <f>+IFERROR(VLOOKUP($A48,Hoja6!$A$3:$P$1124,16,FALSE),"")</f>
        <v>0.25</v>
      </c>
    </row>
    <row r="49" spans="1:12" x14ac:dyDescent="0.25">
      <c r="A49" s="145">
        <v>38</v>
      </c>
      <c r="B49" s="39">
        <f>+IFERROR(VLOOKUP($A49,Hoja6!$A$3:$P$1124,3,FALSE),"")</f>
        <v>54820</v>
      </c>
      <c r="C49" s="39" t="str">
        <f>+UPPER(IFERROR(VLOOKUP($A49,Hoja6!$A$3:$P$1124,4,FALSE),""))</f>
        <v>TOLEDO</v>
      </c>
      <c r="D49" s="40">
        <f>+IFERROR(VLOOKUP($A49,Hoja6!$A$3:$P$1124,8,FALSE),"")</f>
        <v>151</v>
      </c>
      <c r="E49" s="40">
        <f>+IFERROR(VLOOKUP($A49,Hoja6!$A$3:$P$1124,9,FALSE),"")</f>
        <v>55</v>
      </c>
      <c r="F49" s="163">
        <f>+IFERROR(VLOOKUP($A49,Hoja6!$A$3:$P$1124,10,FALSE),"")</f>
        <v>0.36423841059602646</v>
      </c>
      <c r="G49" s="40">
        <f>+IFERROR(VLOOKUP($A49,Hoja6!$A$3:$P$1124,11,FALSE),"")</f>
        <v>162</v>
      </c>
      <c r="H49" s="40">
        <f>+IFERROR(VLOOKUP($A49,Hoja6!$A$3:$P$1124,12,FALSE),"")</f>
        <v>64</v>
      </c>
      <c r="I49" s="163">
        <f>+IFERROR(VLOOKUP($A49,Hoja6!$A$3:$P$1124,13,FALSE),"")</f>
        <v>0.39506172839506171</v>
      </c>
      <c r="J49" s="40">
        <f>+IFERROR(VLOOKUP($A49,Hoja6!$A$3:$P$1124,14,FALSE),"")</f>
        <v>161</v>
      </c>
      <c r="K49" s="149">
        <f>+IFERROR(VLOOKUP($A49,Hoja6!$A$3:$P$1124,15,FALSE),"")</f>
        <v>46</v>
      </c>
      <c r="L49" s="165">
        <f>+IFERROR(VLOOKUP($A49,Hoja6!$A$3:$P$1124,16,FALSE),"")</f>
        <v>0.2857142857142857</v>
      </c>
    </row>
    <row r="50" spans="1:12" x14ac:dyDescent="0.25">
      <c r="A50" s="145">
        <v>39</v>
      </c>
      <c r="B50" s="39">
        <f>+IFERROR(VLOOKUP($A50,Hoja6!$A$3:$P$1124,3,FALSE),"")</f>
        <v>54871</v>
      </c>
      <c r="C50" s="39" t="str">
        <f>+UPPER(IFERROR(VLOOKUP($A50,Hoja6!$A$3:$P$1124,4,FALSE),""))</f>
        <v>VILLA CARO</v>
      </c>
      <c r="D50" s="40">
        <f>+IFERROR(VLOOKUP($A50,Hoja6!$A$3:$P$1124,8,FALSE),"")</f>
        <v>39</v>
      </c>
      <c r="E50" s="40">
        <f>+IFERROR(VLOOKUP($A50,Hoja6!$A$3:$P$1124,9,FALSE),"")</f>
        <v>6</v>
      </c>
      <c r="F50" s="163">
        <f>+IFERROR(VLOOKUP($A50,Hoja6!$A$3:$P$1124,10,FALSE),"")</f>
        <v>0.15384615384615385</v>
      </c>
      <c r="G50" s="40">
        <f>+IFERROR(VLOOKUP($A50,Hoja6!$A$3:$P$1124,11,FALSE),"")</f>
        <v>39</v>
      </c>
      <c r="H50" s="40">
        <f>+IFERROR(VLOOKUP($A50,Hoja6!$A$3:$P$1124,12,FALSE),"")</f>
        <v>10</v>
      </c>
      <c r="I50" s="163">
        <f>+IFERROR(VLOOKUP($A50,Hoja6!$A$3:$P$1124,13,FALSE),"")</f>
        <v>0.25641025641025639</v>
      </c>
      <c r="J50" s="40">
        <f>+IFERROR(VLOOKUP($A50,Hoja6!$A$3:$P$1124,14,FALSE),"")</f>
        <v>43</v>
      </c>
      <c r="K50" s="149">
        <f>+IFERROR(VLOOKUP($A50,Hoja6!$A$3:$P$1124,15,FALSE),"")</f>
        <v>12</v>
      </c>
      <c r="L50" s="165">
        <f>+IFERROR(VLOOKUP($A50,Hoja6!$A$3:$P$1124,16,FALSE),"")</f>
        <v>0.27906976744186046</v>
      </c>
    </row>
    <row r="51" spans="1:12" x14ac:dyDescent="0.25">
      <c r="A51" s="145">
        <v>40</v>
      </c>
      <c r="B51" s="39">
        <f>+IFERROR(VLOOKUP($A51,Hoja6!$A$3:$P$1124,3,FALSE),"")</f>
        <v>54874</v>
      </c>
      <c r="C51" s="39" t="str">
        <f>+UPPER(IFERROR(VLOOKUP($A51,Hoja6!$A$3:$P$1124,4,FALSE),""))</f>
        <v>VILLA DEL ROSARIO</v>
      </c>
      <c r="D51" s="40">
        <f>+IFERROR(VLOOKUP($A51,Hoja6!$A$3:$P$1124,8,FALSE),"")</f>
        <v>768</v>
      </c>
      <c r="E51" s="40">
        <f>+IFERROR(VLOOKUP($A51,Hoja6!$A$3:$P$1124,9,FALSE),"")</f>
        <v>299</v>
      </c>
      <c r="F51" s="163">
        <f>+IFERROR(VLOOKUP($A51,Hoja6!$A$3:$P$1124,10,FALSE),"")</f>
        <v>0.38932291666666669</v>
      </c>
      <c r="G51" s="40">
        <f>+IFERROR(VLOOKUP($A51,Hoja6!$A$3:$P$1124,11,FALSE),"")</f>
        <v>751</v>
      </c>
      <c r="H51" s="40">
        <f>+IFERROR(VLOOKUP($A51,Hoja6!$A$3:$P$1124,12,FALSE),"")</f>
        <v>380</v>
      </c>
      <c r="I51" s="163">
        <f>+IFERROR(VLOOKUP($A51,Hoja6!$A$3:$P$1124,13,FALSE),"")</f>
        <v>0.50599201065246335</v>
      </c>
      <c r="J51" s="40">
        <f>+IFERROR(VLOOKUP($A51,Hoja6!$A$3:$P$1124,14,FALSE),"")</f>
        <v>739</v>
      </c>
      <c r="K51" s="149">
        <f>+IFERROR(VLOOKUP($A51,Hoja6!$A$3:$P$1124,15,FALSE),"")</f>
        <v>347</v>
      </c>
      <c r="L51" s="165">
        <f>+IFERROR(VLOOKUP($A51,Hoja6!$A$3:$P$1124,16,FALSE),"")</f>
        <v>0.469553450608931</v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2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3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4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5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6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7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8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9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11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12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13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14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15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16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17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18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19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20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21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22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23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23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23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23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23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23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23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23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23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23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23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23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23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23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23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23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23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23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23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23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23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23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23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23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23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23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23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23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23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23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23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23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23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23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23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23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23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23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23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23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23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23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23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23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23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23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23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23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23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23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23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23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23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23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23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23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23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23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23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23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23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23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23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23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23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23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23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23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23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23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23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23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23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23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23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23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23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23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23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23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23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23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23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23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23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23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23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23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23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23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23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23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23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23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23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23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23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23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23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23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23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23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23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23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23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23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23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23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23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23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23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23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23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23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23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23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23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23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23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23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23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23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23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23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23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23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23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23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23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23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23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23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23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23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23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23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23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23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23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23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23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23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23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23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23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23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23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23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23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23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23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23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23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23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23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23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23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23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23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23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23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23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23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23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23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23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23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23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23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23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23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23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23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23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23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23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23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23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23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23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23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23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23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23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23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23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23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23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23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23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23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23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23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23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23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23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23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23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23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23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23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23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23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23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23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23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23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23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23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23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23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23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23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23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23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23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23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23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23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23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23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23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23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23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23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23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23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23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23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23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23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23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23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23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23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23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23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23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23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23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23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23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23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23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23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23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23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23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23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23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1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2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3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4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5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6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7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8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9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10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11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12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13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14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15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16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17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18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19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20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21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22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23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24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25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26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27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28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29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30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31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32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33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34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35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36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37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38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39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40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40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40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40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40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40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40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40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40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40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40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40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40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40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40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40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40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40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40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40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40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40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40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40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40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40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40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40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40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40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40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40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40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40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40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40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40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40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40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40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40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40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40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40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40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40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40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40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40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40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40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40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40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40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40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40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40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40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40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40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40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40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40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40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40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40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40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40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40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40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40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40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40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40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40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40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40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40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40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40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40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40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40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40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40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40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40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40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40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40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40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40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40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40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40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40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40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40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40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40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40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40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40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40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40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40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40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40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40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40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40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40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40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40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40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40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40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40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40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40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40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40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40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40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40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40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40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40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40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40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40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40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40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40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40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40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40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40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40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40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40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40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40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40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40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40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40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40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40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40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40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40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40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40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40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40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40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40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40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40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40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40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40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40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40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40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40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40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40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40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40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40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40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40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40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40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40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40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40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40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40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40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40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40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40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40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40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40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40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40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40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40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40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40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40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40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40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40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40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40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40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40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40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40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40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40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40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40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40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40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40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40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40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40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40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40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40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40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40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40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40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40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40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40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40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40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40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40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40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40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40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40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40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40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40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40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40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40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40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40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40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40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40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40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40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40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40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40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40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40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40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40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40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40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40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40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40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40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40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40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40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40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40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40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40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40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40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40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40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40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40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40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40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1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2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3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4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5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6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7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8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9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10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11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12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13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14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15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16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17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18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19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20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21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22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23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24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25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26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27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28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29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30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31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32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33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34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35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36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37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38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39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40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40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40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40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40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40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40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40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40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40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40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40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40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40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40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40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40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40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40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40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40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40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40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40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40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40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40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40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40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40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40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40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40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40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40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40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40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40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40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40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40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40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40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40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40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40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40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40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40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40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40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40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40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40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40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40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40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40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40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40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40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40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40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40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40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40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40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40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40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40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40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40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40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40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40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40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40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40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40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40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40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40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40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40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40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40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40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40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40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40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40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40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40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40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40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40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40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40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40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40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40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40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40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40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40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40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40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40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40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40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40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40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40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40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40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40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40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40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40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40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40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40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40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40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40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40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40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40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40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40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40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40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40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40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40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40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40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40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40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40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40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40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40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40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40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40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40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40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40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40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40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40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40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40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40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40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40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40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40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40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40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40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40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40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40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40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40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40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40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40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40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40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40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40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40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40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40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40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40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40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40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40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40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40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40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40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40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40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40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40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40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40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40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40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40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40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40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40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40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40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40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40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40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40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40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40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40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40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40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40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40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40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40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40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40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40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40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40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40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40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40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40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40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40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40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40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40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40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40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40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40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40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40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40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40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40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40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40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40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40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40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40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40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40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40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40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40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40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40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40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40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40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40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40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40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40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40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40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40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40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40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40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40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40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40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40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40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40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40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40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40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40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40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40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40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40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40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40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40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40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40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40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40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40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40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40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40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40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40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40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40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40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40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40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40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40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40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40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40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40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40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40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40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40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1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2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3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4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5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6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7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8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9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10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11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12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13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14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15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16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17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18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19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20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21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22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23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24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25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26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27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28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29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30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31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32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33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34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35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36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37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38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39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40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40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40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40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40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40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40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40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40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40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40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40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40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40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40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40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40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40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40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40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40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40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40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40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40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40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40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40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40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40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40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40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40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40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40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40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40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40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40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40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40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40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40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40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40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40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40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40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40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40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40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40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40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40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40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40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40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40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40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40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40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40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40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40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40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40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40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40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40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40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40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40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40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40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40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40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40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40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40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40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40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40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40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40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40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40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40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40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40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40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40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40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40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40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40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40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40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40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40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40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40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40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40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40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40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40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40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40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40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40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40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40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40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40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40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40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40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40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40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40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40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40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40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40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40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40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40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40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40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40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40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40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40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40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40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40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40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40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40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40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40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40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40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40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40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40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40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40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40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40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40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40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40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40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40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40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40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40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40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40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40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40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40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40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40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40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40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40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40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40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40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40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40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40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40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40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40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40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40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40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40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40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40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40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40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40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40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40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40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40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40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40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40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40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40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40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40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40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40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40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40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40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40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40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40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40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40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40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40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40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40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40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40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40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40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40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40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40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40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40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40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40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40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40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40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40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40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40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40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40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40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40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40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40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40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40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40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40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40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40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40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40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40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40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40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40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40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40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40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40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40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40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40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40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40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40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40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40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40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40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40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40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40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40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40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40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40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40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40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40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40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40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40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40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40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40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40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40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40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40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40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40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40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40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40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40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40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40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40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40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40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40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40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40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40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40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40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40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40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40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40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40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40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40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2020-03-03T19:20:33Z</dcterms:modified>
</cp:coreProperties>
</file>