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C8F8821F-301B-4A2C-B039-7BA8C69BB615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<sst xmlns="http://schemas.openxmlformats.org/spreadsheetml/2006/main" count="11659" uniqueCount="2540">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</sst>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NARIÑO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469</v>
      </c>
      <c r="B9" s="5">
        <v>52</v>
      </c>
      <c r="C9" s="3" t="s">
        <v>469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52</v>
      </c>
      <c r="B11" s="6"/>
      <c r="C11" s="11" t="str">
        <f>+C9</f>
        <v>NARIÑO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NARIÑO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41759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39546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2213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0.24236964036184452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0.28346612234147628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0.18240626941019439</v>
      </c>
      <c r="D25" s="190">
        <v>0.21427870942434049</v>
      </c>
      <c r="E25" s="190">
        <v>0.22233118068682542</v>
      </c>
      <c r="F25" s="190">
        <v>0.22761376870159541</v>
      </c>
      <c r="G25" s="190">
        <v>0.23559781412517844</v>
      </c>
      <c r="H25" s="191">
        <v>0.23160367365758222</v>
      </c>
      <c r="I25" s="191">
        <v>0.24595333193188984</v>
      </c>
      <c r="J25" s="192">
        <v>0.251535666193208</v>
      </c>
      <c r="K25" s="75">
        <v>0.24236964036184452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15675</v>
      </c>
      <c r="D33" s="74">
        <v>4196</v>
      </c>
      <c r="E33" s="75">
        <v>0.26768740031897925</v>
      </c>
      <c r="F33" s="73">
        <v>15269</v>
      </c>
      <c r="G33" s="74">
        <v>4643</v>
      </c>
      <c r="H33" s="75">
        <v>0.30408016242059072</v>
      </c>
      <c r="I33" s="73">
        <v>15187</v>
      </c>
      <c r="J33" s="74">
        <v>4305</v>
      </c>
      <c r="K33" s="75">
        <v>0.28346612234147628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16820</v>
      </c>
      <c r="D40" s="85">
        <v>19294</v>
      </c>
      <c r="E40" s="85">
        <v>19806</v>
      </c>
      <c r="F40" s="85">
        <v>18924</v>
      </c>
      <c r="G40" s="85">
        <v>19616</v>
      </c>
      <c r="H40" s="86">
        <v>18529</v>
      </c>
      <c r="I40" s="86">
        <v>20502</v>
      </c>
      <c r="J40" s="87">
        <v>21297</v>
      </c>
      <c r="K40" s="88">
        <v>21256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11390</v>
      </c>
      <c r="D41" s="21">
        <v>15074</v>
      </c>
      <c r="E41" s="21">
        <v>15787</v>
      </c>
      <c r="F41" s="21">
        <v>18111</v>
      </c>
      <c r="G41" s="21">
        <v>19451</v>
      </c>
      <c r="H41" s="22">
        <v>19902</v>
      </c>
      <c r="I41" s="22">
        <v>21402</v>
      </c>
      <c r="J41" s="59">
        <v>21918</v>
      </c>
      <c r="K41" s="89">
        <v>20503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28210</v>
      </c>
      <c r="D42" s="91">
        <f t="shared" ref="D42:K42" si="0">+SUM(D40:D41)</f>
        <v>34368</v>
      </c>
      <c r="E42" s="91">
        <f t="shared" si="0"/>
        <v>35593</v>
      </c>
      <c r="F42" s="91">
        <f t="shared" si="0"/>
        <v>37035</v>
      </c>
      <c r="G42" s="91">
        <f t="shared" si="0"/>
        <v>39067</v>
      </c>
      <c r="H42" s="92">
        <f t="shared" si="0"/>
        <v>38431</v>
      </c>
      <c r="I42" s="92">
        <f t="shared" si="0"/>
        <v>41904</v>
      </c>
      <c r="J42" s="93">
        <f t="shared" ref="J42" si="1">+SUM(J40:J41)</f>
        <v>43215</v>
      </c>
      <c r="K42" s="94">
        <f t="shared" si="0"/>
        <v>41759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27605</v>
      </c>
      <c r="D47" s="85">
        <f t="shared" ref="D47:K47" si="2">+SUM(D54:D56)</f>
        <v>32775</v>
      </c>
      <c r="E47" s="85">
        <f t="shared" si="2"/>
        <v>34462</v>
      </c>
      <c r="F47" s="85">
        <f t="shared" si="2"/>
        <v>35767</v>
      </c>
      <c r="G47" s="85">
        <f t="shared" si="2"/>
        <v>37465</v>
      </c>
      <c r="H47" s="86">
        <f t="shared" si="2"/>
        <v>37171</v>
      </c>
      <c r="I47" s="86">
        <f t="shared" si="2"/>
        <v>39780</v>
      </c>
      <c r="J47" s="87">
        <f t="shared" ref="J47" si="3">+SUM(J54:J56)</f>
        <v>40908</v>
      </c>
      <c r="K47" s="88">
        <f t="shared" si="2"/>
        <v>39546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605</v>
      </c>
      <c r="D48" s="21">
        <f t="shared" ref="D48:K48" si="4">+SUM(D57:D59)</f>
        <v>1593</v>
      </c>
      <c r="E48" s="21">
        <f t="shared" si="4"/>
        <v>1131</v>
      </c>
      <c r="F48" s="21">
        <f t="shared" si="4"/>
        <v>1268</v>
      </c>
      <c r="G48" s="21">
        <f t="shared" si="4"/>
        <v>1602</v>
      </c>
      <c r="H48" s="22">
        <f t="shared" si="4"/>
        <v>1260</v>
      </c>
      <c r="I48" s="22">
        <f t="shared" si="4"/>
        <v>2124</v>
      </c>
      <c r="J48" s="59">
        <f t="shared" ref="J48" si="5">+SUM(J57:J59)</f>
        <v>2307</v>
      </c>
      <c r="K48" s="89">
        <f t="shared" si="4"/>
        <v>2213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28210</v>
      </c>
      <c r="D49" s="91">
        <f t="shared" ref="D49:K49" si="6">+SUM(D47:D48)</f>
        <v>34368</v>
      </c>
      <c r="E49" s="91">
        <f t="shared" si="6"/>
        <v>35593</v>
      </c>
      <c r="F49" s="91">
        <f t="shared" si="6"/>
        <v>37035</v>
      </c>
      <c r="G49" s="91">
        <f t="shared" si="6"/>
        <v>39067</v>
      </c>
      <c r="H49" s="92">
        <f t="shared" si="6"/>
        <v>38431</v>
      </c>
      <c r="I49" s="92">
        <f t="shared" si="6"/>
        <v>41904</v>
      </c>
      <c r="J49" s="93">
        <f t="shared" ref="J49" si="7">+SUM(J47:J48)</f>
        <v>43215</v>
      </c>
      <c r="K49" s="94">
        <f t="shared" si="6"/>
        <v>41759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1067</v>
      </c>
      <c r="D54" s="96">
        <v>102</v>
      </c>
      <c r="E54" s="96">
        <v>724</v>
      </c>
      <c r="F54" s="96">
        <v>513</v>
      </c>
      <c r="G54" s="96">
        <v>1198</v>
      </c>
      <c r="H54" s="97">
        <v>989</v>
      </c>
      <c r="I54" s="97">
        <v>1010</v>
      </c>
      <c r="J54" s="98">
        <v>516</v>
      </c>
      <c r="K54" s="99">
        <v>305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7038</v>
      </c>
      <c r="D55" s="25">
        <v>7426</v>
      </c>
      <c r="E55" s="25">
        <v>7450</v>
      </c>
      <c r="F55" s="25">
        <v>7126</v>
      </c>
      <c r="G55" s="25">
        <v>6756</v>
      </c>
      <c r="H55" s="26">
        <v>6138</v>
      </c>
      <c r="I55" s="26">
        <v>6384</v>
      </c>
      <c r="J55" s="60">
        <v>6100</v>
      </c>
      <c r="K55" s="101">
        <v>5161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19500</v>
      </c>
      <c r="D56" s="25">
        <v>25247</v>
      </c>
      <c r="E56" s="25">
        <v>26288</v>
      </c>
      <c r="F56" s="25">
        <v>28128</v>
      </c>
      <c r="G56" s="25">
        <v>29511</v>
      </c>
      <c r="H56" s="26">
        <v>30044</v>
      </c>
      <c r="I56" s="26">
        <v>32386</v>
      </c>
      <c r="J56" s="60">
        <v>34292</v>
      </c>
      <c r="K56" s="101">
        <v>34080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403</v>
      </c>
      <c r="D57" s="25">
        <v>1285</v>
      </c>
      <c r="E57" s="25">
        <v>692</v>
      </c>
      <c r="F57" s="25">
        <v>799</v>
      </c>
      <c r="G57" s="25">
        <v>928</v>
      </c>
      <c r="H57" s="26">
        <v>682</v>
      </c>
      <c r="I57" s="26">
        <v>1133</v>
      </c>
      <c r="J57" s="60">
        <v>1277</v>
      </c>
      <c r="K57" s="101">
        <v>1212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199</v>
      </c>
      <c r="D58" s="25">
        <v>298</v>
      </c>
      <c r="E58" s="25">
        <v>436</v>
      </c>
      <c r="F58" s="25">
        <v>435</v>
      </c>
      <c r="G58" s="25">
        <v>635</v>
      </c>
      <c r="H58" s="26">
        <v>542</v>
      </c>
      <c r="I58" s="26">
        <v>958</v>
      </c>
      <c r="J58" s="60">
        <v>995</v>
      </c>
      <c r="K58" s="101">
        <v>956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3</v>
      </c>
      <c r="D59" s="25">
        <v>10</v>
      </c>
      <c r="E59" s="25">
        <v>3</v>
      </c>
      <c r="F59" s="25">
        <v>34</v>
      </c>
      <c r="G59" s="25">
        <v>39</v>
      </c>
      <c r="H59" s="26">
        <v>36</v>
      </c>
      <c r="I59" s="26">
        <v>33</v>
      </c>
      <c r="J59" s="60">
        <v>35</v>
      </c>
      <c r="K59" s="101">
        <v>45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28210</v>
      </c>
      <c r="D60" s="103">
        <f t="shared" ref="D60:I60" si="8">+SUM(D54:D59)</f>
        <v>34368</v>
      </c>
      <c r="E60" s="103">
        <f t="shared" si="8"/>
        <v>35593</v>
      </c>
      <c r="F60" s="103">
        <f t="shared" si="8"/>
        <v>37035</v>
      </c>
      <c r="G60" s="103">
        <f t="shared" si="8"/>
        <v>39067</v>
      </c>
      <c r="H60" s="104">
        <f t="shared" si="8"/>
        <v>38431</v>
      </c>
      <c r="I60" s="104">
        <f t="shared" si="8"/>
        <v>41904</v>
      </c>
      <c r="J60" s="105">
        <f t="shared" ref="J60" si="9">+SUM(J54:J59)</f>
        <v>43215</v>
      </c>
      <c r="K60" s="106">
        <f t="shared" ref="K60" si="10">+SUM(K54:K59)</f>
        <v>41759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1221</v>
      </c>
      <c r="D65" s="96">
        <v>1748</v>
      </c>
      <c r="E65" s="96">
        <v>1663</v>
      </c>
      <c r="F65" s="96">
        <v>1480</v>
      </c>
      <c r="G65" s="96">
        <v>1383</v>
      </c>
      <c r="H65" s="97">
        <v>1331</v>
      </c>
      <c r="I65" s="97">
        <v>1482</v>
      </c>
      <c r="J65" s="98">
        <v>1261</v>
      </c>
      <c r="K65" s="99">
        <v>1389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639</v>
      </c>
      <c r="D66" s="25">
        <v>763</v>
      </c>
      <c r="E66" s="25">
        <v>743</v>
      </c>
      <c r="F66" s="25">
        <v>792</v>
      </c>
      <c r="G66" s="25">
        <v>874</v>
      </c>
      <c r="H66" s="26">
        <v>621</v>
      </c>
      <c r="I66" s="26">
        <v>841</v>
      </c>
      <c r="J66" s="60">
        <v>822</v>
      </c>
      <c r="K66" s="101">
        <v>970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2458</v>
      </c>
      <c r="D67" s="25">
        <v>3732</v>
      </c>
      <c r="E67" s="25">
        <v>3582</v>
      </c>
      <c r="F67" s="25">
        <v>3889</v>
      </c>
      <c r="G67" s="25">
        <v>3988</v>
      </c>
      <c r="H67" s="26">
        <v>4746</v>
      </c>
      <c r="I67" s="26">
        <v>5473</v>
      </c>
      <c r="J67" s="60">
        <v>5794</v>
      </c>
      <c r="K67" s="101">
        <v>6003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3016</v>
      </c>
      <c r="D68" s="25">
        <v>3568</v>
      </c>
      <c r="E68" s="25">
        <v>3718</v>
      </c>
      <c r="F68" s="25">
        <v>3998</v>
      </c>
      <c r="G68" s="25">
        <v>4101</v>
      </c>
      <c r="H68" s="26">
        <v>3958</v>
      </c>
      <c r="I68" s="26">
        <v>4184</v>
      </c>
      <c r="J68" s="60">
        <v>4431</v>
      </c>
      <c r="K68" s="101">
        <v>4578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4460</v>
      </c>
      <c r="D69" s="25">
        <v>5700</v>
      </c>
      <c r="E69" s="25">
        <v>6247</v>
      </c>
      <c r="F69" s="25">
        <v>6638</v>
      </c>
      <c r="G69" s="25">
        <v>7270</v>
      </c>
      <c r="H69" s="26">
        <v>7477</v>
      </c>
      <c r="I69" s="26">
        <v>8342</v>
      </c>
      <c r="J69" s="60">
        <v>9004</v>
      </c>
      <c r="K69" s="101">
        <v>9199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9662</v>
      </c>
      <c r="D70" s="25">
        <v>11247</v>
      </c>
      <c r="E70" s="25">
        <v>11253</v>
      </c>
      <c r="F70" s="25">
        <v>11434</v>
      </c>
      <c r="G70" s="25">
        <v>12026</v>
      </c>
      <c r="H70" s="26">
        <v>10632</v>
      </c>
      <c r="I70" s="26">
        <v>11334</v>
      </c>
      <c r="J70" s="60">
        <v>11317</v>
      </c>
      <c r="K70" s="101">
        <v>9705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6125</v>
      </c>
      <c r="D71" s="25">
        <v>6836</v>
      </c>
      <c r="E71" s="25">
        <v>7622</v>
      </c>
      <c r="F71" s="25">
        <v>8120</v>
      </c>
      <c r="G71" s="25">
        <v>8759</v>
      </c>
      <c r="H71" s="26">
        <v>8958</v>
      </c>
      <c r="I71" s="26">
        <v>9544</v>
      </c>
      <c r="J71" s="60">
        <v>9837</v>
      </c>
      <c r="K71" s="101">
        <v>9211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629</v>
      </c>
      <c r="D72" s="25">
        <v>774</v>
      </c>
      <c r="E72" s="25">
        <v>765</v>
      </c>
      <c r="F72" s="25">
        <v>684</v>
      </c>
      <c r="G72" s="25">
        <v>666</v>
      </c>
      <c r="H72" s="26">
        <v>708</v>
      </c>
      <c r="I72" s="26">
        <v>704</v>
      </c>
      <c r="J72" s="60">
        <v>749</v>
      </c>
      <c r="K72" s="101">
        <v>704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28210</v>
      </c>
      <c r="D73" s="103">
        <f t="shared" ref="D73:K73" si="11">+SUM(D65:D72)</f>
        <v>34368</v>
      </c>
      <c r="E73" s="103">
        <f t="shared" si="11"/>
        <v>35593</v>
      </c>
      <c r="F73" s="103">
        <f t="shared" si="11"/>
        <v>37035</v>
      </c>
      <c r="G73" s="103">
        <f t="shared" si="11"/>
        <v>39067</v>
      </c>
      <c r="H73" s="104">
        <f t="shared" si="11"/>
        <v>38431</v>
      </c>
      <c r="I73" s="104">
        <f t="shared" si="11"/>
        <v>41904</v>
      </c>
      <c r="J73" s="105">
        <f t="shared" ref="J73" si="12">+SUM(J65:J72)</f>
        <v>43215</v>
      </c>
      <c r="K73" s="106">
        <f t="shared" si="11"/>
        <v>41759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23393</v>
      </c>
      <c r="D78" s="96">
        <v>28139</v>
      </c>
      <c r="E78" s="96">
        <v>29467</v>
      </c>
      <c r="F78" s="96">
        <v>30215</v>
      </c>
      <c r="G78" s="96">
        <v>31851</v>
      </c>
      <c r="H78" s="97">
        <v>31179</v>
      </c>
      <c r="I78" s="97">
        <v>34255</v>
      </c>
      <c r="J78" s="97">
        <v>35530</v>
      </c>
      <c r="K78" s="99">
        <v>35277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4744</v>
      </c>
      <c r="D79" s="25">
        <v>6195</v>
      </c>
      <c r="E79" s="25">
        <v>6035</v>
      </c>
      <c r="F79" s="25">
        <v>6689</v>
      </c>
      <c r="G79" s="25">
        <v>6930</v>
      </c>
      <c r="H79" s="26">
        <v>6974</v>
      </c>
      <c r="I79" s="26">
        <v>7150</v>
      </c>
      <c r="J79" s="26">
        <v>7086</v>
      </c>
      <c r="K79" s="101">
        <v>5865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73</v>
      </c>
      <c r="D80" s="25">
        <v>34</v>
      </c>
      <c r="E80" s="25">
        <v>91</v>
      </c>
      <c r="F80" s="25">
        <v>131</v>
      </c>
      <c r="G80" s="25">
        <v>286</v>
      </c>
      <c r="H80" s="26">
        <v>278</v>
      </c>
      <c r="I80" s="26">
        <v>499</v>
      </c>
      <c r="J80" s="26">
        <v>599</v>
      </c>
      <c r="K80" s="101">
        <v>617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28210</v>
      </c>
      <c r="D81" s="103">
        <f t="shared" ref="D81:K81" si="13">+SUM(D78:D80)</f>
        <v>34368</v>
      </c>
      <c r="E81" s="103">
        <f t="shared" si="13"/>
        <v>35593</v>
      </c>
      <c r="F81" s="103">
        <f t="shared" si="13"/>
        <v>37035</v>
      </c>
      <c r="G81" s="103">
        <f t="shared" si="13"/>
        <v>39067</v>
      </c>
      <c r="H81" s="104">
        <f t="shared" si="13"/>
        <v>38431</v>
      </c>
      <c r="I81" s="104">
        <f t="shared" si="13"/>
        <v>41904</v>
      </c>
      <c r="J81" s="104">
        <f t="shared" ref="J81" si="14">+SUM(J78:J80)</f>
        <v>43215</v>
      </c>
      <c r="K81" s="106">
        <f t="shared" si="13"/>
        <v>41759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14107</v>
      </c>
      <c r="D86" s="85">
        <v>16764</v>
      </c>
      <c r="E86" s="85">
        <v>17461</v>
      </c>
      <c r="F86" s="85">
        <v>18360</v>
      </c>
      <c r="G86" s="85">
        <v>19229</v>
      </c>
      <c r="H86" s="86">
        <v>18717</v>
      </c>
      <c r="I86" s="86">
        <v>20188</v>
      </c>
      <c r="J86" s="87">
        <v>20664</v>
      </c>
      <c r="K86" s="88">
        <v>19712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14103</v>
      </c>
      <c r="D87" s="21">
        <v>17604</v>
      </c>
      <c r="E87" s="21">
        <v>18132</v>
      </c>
      <c r="F87" s="21">
        <v>18675</v>
      </c>
      <c r="G87" s="21">
        <v>19838</v>
      </c>
      <c r="H87" s="22">
        <v>19714</v>
      </c>
      <c r="I87" s="22">
        <v>21716</v>
      </c>
      <c r="J87" s="59">
        <v>22551</v>
      </c>
      <c r="K87" s="89">
        <v>22047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28210</v>
      </c>
      <c r="D88" s="91">
        <f t="shared" ref="D88:K88" si="15">+SUM(D86:D87)</f>
        <v>34368</v>
      </c>
      <c r="E88" s="91">
        <f t="shared" si="15"/>
        <v>35593</v>
      </c>
      <c r="F88" s="91">
        <f t="shared" si="15"/>
        <v>37035</v>
      </c>
      <c r="G88" s="91">
        <f t="shared" si="15"/>
        <v>39067</v>
      </c>
      <c r="H88" s="92">
        <f t="shared" si="15"/>
        <v>38431</v>
      </c>
      <c r="I88" s="92">
        <f t="shared" si="15"/>
        <v>41904</v>
      </c>
      <c r="J88" s="93">
        <f t="shared" ref="J88" si="16">+SUM(J86:J87)</f>
        <v>43215</v>
      </c>
      <c r="K88" s="94">
        <f t="shared" si="15"/>
        <v>41759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305</v>
      </c>
      <c r="D93" s="110">
        <v>8</v>
      </c>
      <c r="E93" s="111">
        <f>+IF(C93=0,"",(D93/C93))</f>
        <v>2.6229508196721311E-2</v>
      </c>
      <c r="F93" s="2"/>
      <c r="G93" s="253" t="s">
        <v>34</v>
      </c>
      <c r="H93" s="255"/>
      <c r="I93" s="116">
        <v>6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5161</v>
      </c>
      <c r="D94" s="112">
        <v>200</v>
      </c>
      <c r="E94" s="113">
        <f t="shared" ref="E94:E99" si="18">+IF(C94=0,"",(D94/C94))</f>
        <v>3.8752179810114321E-2</v>
      </c>
      <c r="F94" s="2"/>
      <c r="G94" s="256" t="s">
        <v>35</v>
      </c>
      <c r="H94" s="258"/>
      <c r="I94" s="117">
        <v>103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34080</v>
      </c>
      <c r="D95" s="112">
        <v>16719</v>
      </c>
      <c r="E95" s="113">
        <f t="shared" si="18"/>
        <v>0.49058098591549298</v>
      </c>
      <c r="F95" s="2"/>
      <c r="G95" s="256" t="s">
        <v>36</v>
      </c>
      <c r="H95" s="258"/>
      <c r="I95" s="117">
        <v>156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1212</v>
      </c>
      <c r="D96" s="112">
        <v>786</v>
      </c>
      <c r="E96" s="113">
        <f t="shared" si="18"/>
        <v>0.64851485148514854</v>
      </c>
      <c r="F96" s="2"/>
      <c r="G96" s="256" t="s">
        <v>37</v>
      </c>
      <c r="H96" s="258"/>
      <c r="I96" s="117">
        <v>47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956</v>
      </c>
      <c r="D97" s="112">
        <v>533</v>
      </c>
      <c r="E97" s="113">
        <f t="shared" si="18"/>
        <v>0.55753138075313813</v>
      </c>
      <c r="F97" s="2"/>
      <c r="G97" s="256" t="s">
        <v>38</v>
      </c>
      <c r="H97" s="258"/>
      <c r="I97" s="117">
        <v>37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45</v>
      </c>
      <c r="D98" s="112">
        <v>45</v>
      </c>
      <c r="E98" s="113">
        <f t="shared" si="18"/>
        <v>1</v>
      </c>
      <c r="F98" s="2"/>
      <c r="G98" s="256" t="s">
        <v>39</v>
      </c>
      <c r="H98" s="258"/>
      <c r="I98" s="117">
        <v>2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41759</v>
      </c>
      <c r="D99" s="114">
        <f>+SUM(D93:D98)</f>
        <v>18291</v>
      </c>
      <c r="E99" s="115">
        <f t="shared" si="18"/>
        <v>0.43801336238894611</v>
      </c>
      <c r="F99" s="2"/>
      <c r="G99" s="259" t="s">
        <v>26</v>
      </c>
      <c r="H99" s="261"/>
      <c r="I99" s="118">
        <f>+SUM(I93:I98)</f>
        <v>351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71</v>
      </c>
      <c r="D104" s="96">
        <v>88</v>
      </c>
      <c r="E104" s="96">
        <v>75</v>
      </c>
      <c r="F104" s="96">
        <v>50</v>
      </c>
      <c r="G104" s="97">
        <v>87</v>
      </c>
      <c r="H104" s="97">
        <v>178</v>
      </c>
      <c r="I104" s="98">
        <v>339</v>
      </c>
      <c r="J104" s="128">
        <v>209</v>
      </c>
      <c r="K104" s="99">
        <v>245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485</v>
      </c>
      <c r="D105" s="25">
        <v>977</v>
      </c>
      <c r="E105" s="25">
        <v>1063</v>
      </c>
      <c r="F105" s="25">
        <v>1625</v>
      </c>
      <c r="G105" s="26">
        <v>1793</v>
      </c>
      <c r="H105" s="26">
        <v>1285</v>
      </c>
      <c r="I105" s="60">
        <v>1429</v>
      </c>
      <c r="J105" s="129">
        <v>1683</v>
      </c>
      <c r="K105" s="101">
        <v>1374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2471</v>
      </c>
      <c r="D106" s="25">
        <v>2463</v>
      </c>
      <c r="E106" s="25">
        <v>2911</v>
      </c>
      <c r="F106" s="25">
        <v>3438</v>
      </c>
      <c r="G106" s="26">
        <v>3424</v>
      </c>
      <c r="H106" s="26">
        <v>3707</v>
      </c>
      <c r="I106" s="60">
        <v>3895</v>
      </c>
      <c r="J106" s="129">
        <v>4162</v>
      </c>
      <c r="K106" s="101">
        <v>4690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493</v>
      </c>
      <c r="D107" s="25">
        <v>570</v>
      </c>
      <c r="E107" s="25">
        <v>591</v>
      </c>
      <c r="F107" s="25">
        <v>606</v>
      </c>
      <c r="G107" s="26">
        <v>869</v>
      </c>
      <c r="H107" s="26">
        <v>613</v>
      </c>
      <c r="I107" s="60">
        <v>1045</v>
      </c>
      <c r="J107" s="129">
        <v>947</v>
      </c>
      <c r="K107" s="101">
        <v>834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85</v>
      </c>
      <c r="D108" s="25">
        <v>41</v>
      </c>
      <c r="E108" s="25">
        <v>86</v>
      </c>
      <c r="F108" s="25">
        <v>99</v>
      </c>
      <c r="G108" s="26">
        <v>181</v>
      </c>
      <c r="H108" s="26">
        <v>265</v>
      </c>
      <c r="I108" s="60">
        <v>244</v>
      </c>
      <c r="J108" s="129">
        <v>232</v>
      </c>
      <c r="K108" s="101">
        <v>358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3</v>
      </c>
      <c r="D109" s="25">
        <v>0</v>
      </c>
      <c r="E109" s="25">
        <v>2</v>
      </c>
      <c r="F109" s="25">
        <v>0</v>
      </c>
      <c r="G109" s="26">
        <v>7</v>
      </c>
      <c r="H109" s="26">
        <v>6</v>
      </c>
      <c r="I109" s="60">
        <v>4</v>
      </c>
      <c r="J109" s="129">
        <v>2</v>
      </c>
      <c r="K109" s="101">
        <v>6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3608</v>
      </c>
      <c r="D110" s="103">
        <f t="shared" ref="D110:I110" si="19">+SUM(D104:D109)</f>
        <v>4139</v>
      </c>
      <c r="E110" s="103">
        <f t="shared" si="19"/>
        <v>4728</v>
      </c>
      <c r="F110" s="103">
        <f t="shared" si="19"/>
        <v>5818</v>
      </c>
      <c r="G110" s="104">
        <f t="shared" si="19"/>
        <v>6361</v>
      </c>
      <c r="H110" s="104">
        <f t="shared" si="19"/>
        <v>6054</v>
      </c>
      <c r="I110" s="105">
        <f t="shared" si="19"/>
        <v>6956</v>
      </c>
      <c r="J110" s="130">
        <f>+SUM(J104:J109)</f>
        <v>7235</v>
      </c>
      <c r="K110" s="106">
        <f t="shared" ref="K110" si="20">+SUM(K104:K109)</f>
        <v>7507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0.115</v>
      </c>
      <c r="D115" s="67">
        <v>0.121</v>
      </c>
      <c r="E115" s="67">
        <v>7.1999999999999995E-2</v>
      </c>
      <c r="F115" s="67" t="s">
        <v>2539</v>
      </c>
      <c r="G115" s="67">
        <v>8.8700000000000001E-2</v>
      </c>
      <c r="H115" s="68">
        <v>7.8700000000000006E-2</v>
      </c>
      <c r="I115" s="68">
        <v>7.0199999999999999E-2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NARIÑO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1111</v>
      </c>
      <c r="C12" s="33">
        <f>+IFERROR((VLOOKUP(A12,Hoja3!$A$2:$J$841,5,FALSE)),"")</f>
        <v>1111</v>
      </c>
      <c r="D12" s="34" t="str">
        <f>+IFERROR((VLOOKUP(A12,Hoja3!$A$2:$J$841,6,FALSE)),"")</f>
        <v>UNIVERSIDAD TECNOLOGICA DE PEREIRA - UTP</v>
      </c>
      <c r="E12" s="35"/>
      <c r="F12" s="36"/>
      <c r="G12" s="33" t="str">
        <f>+IFERROR((VLOOKUP(A12,Hoja3!$A$2:$J$841,7,FALSE)),"")</f>
        <v>RISARALDA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3</v>
      </c>
    </row>
    <row r="13" spans="1:10" x14ac:dyDescent="0.25">
      <c r="A13" s="134">
        <v>2</v>
      </c>
      <c r="B13" s="32">
        <f>+IFERROR((VLOOKUP(A13,Hoja3!$A$2:$J$841,4,FALSE)),"")</f>
        <v>1112</v>
      </c>
      <c r="C13" s="33">
        <f>+IFERROR((VLOOKUP(A13,Hoja3!$A$2:$J$841,5,FALSE)),"")</f>
        <v>1112</v>
      </c>
      <c r="D13" s="34" t="str">
        <f>+IFERROR((VLOOKUP(A13,Hoja3!$A$2:$J$841,6,FALSE)),"")</f>
        <v>UNIVERSIDAD DE CALDAS</v>
      </c>
      <c r="E13" s="35"/>
      <c r="F13" s="36"/>
      <c r="G13" s="33" t="str">
        <f>+IFERROR((VLOOKUP(A13,Hoja3!$A$2:$J$841,7,FALSE)),"")</f>
        <v>CALDAS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22</v>
      </c>
    </row>
    <row r="14" spans="1:10" x14ac:dyDescent="0.25">
      <c r="A14" s="134">
        <v>3</v>
      </c>
      <c r="B14" s="32">
        <f>+IFERROR((VLOOKUP(A14,Hoja3!$A$2:$J$841,4,FALSE)),"")</f>
        <v>1203</v>
      </c>
      <c r="C14" s="33">
        <f>+IFERROR((VLOOKUP(A14,Hoja3!$A$2:$J$841,5,FALSE)),"")</f>
        <v>1203</v>
      </c>
      <c r="D14" s="34" t="str">
        <f>+IFERROR((VLOOKUP(A14,Hoja3!$A$2:$J$841,6,FALSE)),"")</f>
        <v>UNIVERSIDAD DEL VALLE</v>
      </c>
      <c r="E14" s="35"/>
      <c r="F14" s="36"/>
      <c r="G14" s="33" t="str">
        <f>+IFERROR((VLOOKUP(A14,Hoja3!$A$2:$J$841,7,FALSE)),"")</f>
        <v>VALLE DEL CAUCA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65</v>
      </c>
    </row>
    <row r="15" spans="1:10" x14ac:dyDescent="0.25">
      <c r="A15" s="134">
        <v>4</v>
      </c>
      <c r="B15" s="32">
        <f>+IFERROR((VLOOKUP(A15,Hoja3!$A$2:$J$841,4,FALSE)),"")</f>
        <v>1206</v>
      </c>
      <c r="C15" s="33">
        <f>+IFERROR((VLOOKUP(A15,Hoja3!$A$2:$J$841,5,FALSE)),"")</f>
        <v>1206</v>
      </c>
      <c r="D15" s="34" t="str">
        <f>+IFERROR((VLOOKUP(A15,Hoja3!$A$2:$J$841,6,FALSE)),"")</f>
        <v>UNIVERSIDAD DE NARIÑO</v>
      </c>
      <c r="E15" s="35"/>
      <c r="F15" s="36"/>
      <c r="G15" s="33" t="str">
        <f>+IFERROR((VLOOKUP(A15,Hoja3!$A$2:$J$841,7,FALSE)),"")</f>
        <v>NARIÑO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13123</v>
      </c>
    </row>
    <row r="16" spans="1:10" x14ac:dyDescent="0.25">
      <c r="A16" s="134">
        <v>5</v>
      </c>
      <c r="B16" s="32">
        <f>+IFERROR((VLOOKUP(A16,Hoja3!$A$2:$J$841,4,FALSE)),"")</f>
        <v>1701</v>
      </c>
      <c r="C16" s="33">
        <f>+IFERROR((VLOOKUP(A16,Hoja3!$A$2:$J$841,5,FALSE)),"")</f>
        <v>1702</v>
      </c>
      <c r="D16" s="34" t="str">
        <f>+IFERROR((VLOOKUP(A16,Hoja3!$A$2:$J$841,6,FALSE)),"")</f>
        <v>PONTIFICIA UNIVERSIDAD JAVERIANA</v>
      </c>
      <c r="E16" s="35"/>
      <c r="F16" s="36"/>
      <c r="G16" s="33" t="str">
        <f>+IFERROR((VLOOKUP(A16,Hoja3!$A$2:$J$841,7,FALSE)),"")</f>
        <v>VALLE DEL CAUCA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3</v>
      </c>
    </row>
    <row r="17" spans="1:10" x14ac:dyDescent="0.25">
      <c r="A17" s="134">
        <v>6</v>
      </c>
      <c r="B17" s="32">
        <f>+IFERROR((VLOOKUP(A17,Hoja3!$A$2:$J$841,4,FALSE)),"")</f>
        <v>1704</v>
      </c>
      <c r="C17" s="33">
        <f>+IFERROR((VLOOKUP(A17,Hoja3!$A$2:$J$841,5,FALSE)),"")</f>
        <v>1704</v>
      </c>
      <c r="D17" s="35" t="str">
        <f>+IFERROR((VLOOKUP(A17,Hoja3!$A$2:$J$841,6,FALSE)),"")</f>
        <v>UNIVERSIDAD SANTO TOMAS</v>
      </c>
      <c r="E17" s="35"/>
      <c r="F17" s="36"/>
      <c r="G17" s="33" t="str">
        <f>+IFERROR((VLOOKUP(A17,Hoja3!$A$2:$J$841,7,FALSE)),"")</f>
        <v>BOGOTA D.C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171</v>
      </c>
    </row>
    <row r="18" spans="1:10" x14ac:dyDescent="0.25">
      <c r="A18" s="134">
        <v>7</v>
      </c>
      <c r="B18" s="32">
        <f>+IFERROR((VLOOKUP(A18,Hoja3!$A$2:$J$841,4,FALSE)),"")</f>
        <v>1706</v>
      </c>
      <c r="C18" s="33">
        <f>+IFERROR((VLOOKUP(A18,Hoja3!$A$2:$J$841,5,FALSE)),"")</f>
        <v>1706</v>
      </c>
      <c r="D18" s="35" t="str">
        <f>+IFERROR((VLOOKUP(A18,Hoja3!$A$2:$J$841,6,FALSE)),"")</f>
        <v>UNIVERSIDAD EXTERNADO DE COLOMBIA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137</v>
      </c>
    </row>
    <row r="19" spans="1:10" x14ac:dyDescent="0.25">
      <c r="A19" s="134">
        <v>8</v>
      </c>
      <c r="B19" s="32">
        <f>+IFERROR((VLOOKUP(A19,Hoja3!$A$2:$J$841,4,FALSE)),"")</f>
        <v>1707</v>
      </c>
      <c r="C19" s="33">
        <f>+IFERROR((VLOOKUP(A19,Hoja3!$A$2:$J$841,5,FALSE)),"")</f>
        <v>1707</v>
      </c>
      <c r="D19" s="35" t="str">
        <f>+IFERROR((VLOOKUP(A19,Hoja3!$A$2:$J$841,6,FALSE)),"")</f>
        <v>FUNDACION UNIVERSIDAD DE BOGOTA - JORGE TADEO LOZANO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152</v>
      </c>
    </row>
    <row r="20" spans="1:10" x14ac:dyDescent="0.25">
      <c r="A20" s="134">
        <v>9</v>
      </c>
      <c r="B20" s="32">
        <f>+IFERROR((VLOOKUP(A20,Hoja3!$A$2:$J$841,4,FALSE)),"")</f>
        <v>1720</v>
      </c>
      <c r="C20" s="33">
        <f>+IFERROR((VLOOKUP(A20,Hoja3!$A$2:$J$841,5,FALSE)),"")</f>
        <v>1720</v>
      </c>
      <c r="D20" s="35" t="str">
        <f>+IFERROR((VLOOKUP(A20,Hoja3!$A$2:$J$841,6,FALSE)),"")</f>
        <v>UNIVERSIDAD MARIANA</v>
      </c>
      <c r="E20" s="35"/>
      <c r="F20" s="36"/>
      <c r="G20" s="33" t="str">
        <f>+IFERROR((VLOOKUP(A20,Hoja3!$A$2:$J$841,7,FALSE)),"")</f>
        <v>NARIÑO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7486</v>
      </c>
    </row>
    <row r="21" spans="1:10" x14ac:dyDescent="0.25">
      <c r="A21" s="134">
        <v>10</v>
      </c>
      <c r="B21" s="32">
        <f>+IFERROR((VLOOKUP(A21,Hoja3!$A$2:$J$841,4,FALSE)),"")</f>
        <v>1812</v>
      </c>
      <c r="C21" s="33">
        <f>+IFERROR((VLOOKUP(A21,Hoja3!$A$2:$J$841,5,FALSE)),"")</f>
        <v>1812</v>
      </c>
      <c r="D21" s="35" t="str">
        <f>+IFERROR((VLOOKUP(A21,Hoja3!$A$2:$J$841,6,FALSE)),"")</f>
        <v>UNIVERSIDAD DE MEDELLIN</v>
      </c>
      <c r="E21" s="35"/>
      <c r="F21" s="36"/>
      <c r="G21" s="33" t="str">
        <f>+IFERROR((VLOOKUP(A21,Hoja3!$A$2:$J$841,7,FALSE)),"")</f>
        <v>ANTIOQUIA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25</v>
      </c>
    </row>
    <row r="22" spans="1:10" x14ac:dyDescent="0.25">
      <c r="A22" s="134">
        <v>11</v>
      </c>
      <c r="B22" s="32">
        <f>+IFERROR((VLOOKUP(A22,Hoja3!$A$2:$J$841,4,FALSE)),"")</f>
        <v>1818</v>
      </c>
      <c r="C22" s="33">
        <f>+IFERROR((VLOOKUP(A22,Hoja3!$A$2:$J$841,5,FALSE)),"")</f>
        <v>1818</v>
      </c>
      <c r="D22" s="35" t="str">
        <f>+IFERROR((VLOOKUP(A22,Hoja3!$A$2:$J$841,6,FALSE)),"")</f>
        <v>UNIVERSIDAD COOPERATIVA DE COLOMBIA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2166</v>
      </c>
    </row>
    <row r="23" spans="1:10" x14ac:dyDescent="0.25">
      <c r="A23" s="134">
        <v>12</v>
      </c>
      <c r="B23" s="32">
        <f>+IFERROR((VLOOKUP(A23,Hoja3!$A$2:$J$841,4,FALSE)),"")</f>
        <v>1826</v>
      </c>
      <c r="C23" s="33">
        <f>+IFERROR((VLOOKUP(A23,Hoja3!$A$2:$J$841,5,FALSE)),"")</f>
        <v>1826</v>
      </c>
      <c r="D23" s="35" t="str">
        <f>+IFERROR((VLOOKUP(A23,Hoja3!$A$2:$J$841,6,FALSE)),"")</f>
        <v>UNIVERSIDAD ANTONIO NARI¿O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126</v>
      </c>
    </row>
    <row r="24" spans="1:10" x14ac:dyDescent="0.25">
      <c r="A24" s="134">
        <v>13</v>
      </c>
      <c r="B24" s="32">
        <f>+IFERROR((VLOOKUP(A24,Hoja3!$A$2:$J$841,4,FALSE)),"")</f>
        <v>2102</v>
      </c>
      <c r="C24" s="33">
        <f>+IFERROR((VLOOKUP(A24,Hoja3!$A$2:$J$841,5,FALSE)),"")</f>
        <v>2102</v>
      </c>
      <c r="D24" s="35" t="str">
        <f>+IFERROR((VLOOKUP(A24,Hoja3!$A$2:$J$841,6,FALSE)),"")</f>
        <v>UNIVERSIDAD NACIONAL ABIERTA Y A DISTANCIA UNAD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Universidad</v>
      </c>
      <c r="J24" s="135">
        <f>+IFERROR((VLOOKUP(A24,Hoja3!$A$2:$J$841,10,FALSE)),"")</f>
        <v>3214</v>
      </c>
    </row>
    <row r="25" spans="1:10" x14ac:dyDescent="0.25">
      <c r="A25" s="134">
        <v>14</v>
      </c>
      <c r="B25" s="32">
        <f>+IFERROR((VLOOKUP(A25,Hoja3!$A$2:$J$841,4,FALSE)),"")</f>
        <v>2104</v>
      </c>
      <c r="C25" s="33">
        <f>+IFERROR((VLOOKUP(A25,Hoja3!$A$2:$J$841,5,FALSE)),"")</f>
        <v>2104</v>
      </c>
      <c r="D25" s="35" t="str">
        <f>+IFERROR((VLOOKUP(A25,Hoja3!$A$2:$J$841,6,FALSE)),"")</f>
        <v>ESCUELA SUPERIOR DE ADMINISTRACION PUBLICA-ESAP-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958</v>
      </c>
    </row>
    <row r="26" spans="1:10" x14ac:dyDescent="0.25">
      <c r="A26" s="134">
        <v>15</v>
      </c>
      <c r="B26" s="32">
        <f>+IFERROR((VLOOKUP(A26,Hoja3!$A$2:$J$841,4,FALSE)),"")</f>
        <v>2708</v>
      </c>
      <c r="C26" s="33">
        <f>+IFERROR((VLOOKUP(A26,Hoja3!$A$2:$J$841,5,FALSE)),"")</f>
        <v>2708</v>
      </c>
      <c r="D26" s="35" t="str">
        <f>+IFERROR((VLOOKUP(A26,Hoja3!$A$2:$J$841,6,FALSE)),"")</f>
        <v>UNIVERSIDAD CES</v>
      </c>
      <c r="E26" s="35"/>
      <c r="F26" s="36"/>
      <c r="G26" s="33" t="str">
        <f>+IFERROR((VLOOKUP(A26,Hoja3!$A$2:$J$841,7,FALSE)),"")</f>
        <v>ANTIOQUIA</v>
      </c>
      <c r="H26" s="33" t="str">
        <f>+IFERROR((VLOOKUP(A26,Hoja3!$A$2:$J$841,8,FALSE)),"")</f>
        <v>PRIVADA</v>
      </c>
      <c r="I26" s="37" t="str">
        <f>+IFERROR((VLOOKUP(A26,Hoja3!$A$2:$J$841,9,FALSE)),"")</f>
        <v>Universidad</v>
      </c>
      <c r="J26" s="135">
        <f>+IFERROR((VLOOKUP(A26,Hoja3!$A$2:$J$841,10,FALSE)),"")</f>
        <v>118</v>
      </c>
    </row>
    <row r="27" spans="1:10" x14ac:dyDescent="0.25">
      <c r="A27" s="134">
        <v>16</v>
      </c>
      <c r="B27" s="32">
        <f>+IFERROR((VLOOKUP(A27,Hoja3!$A$2:$J$841,4,FALSE)),"")</f>
        <v>2709</v>
      </c>
      <c r="C27" s="33">
        <f>+IFERROR((VLOOKUP(A27,Hoja3!$A$2:$J$841,5,FALSE)),"")</f>
        <v>2709</v>
      </c>
      <c r="D27" s="35" t="str">
        <f>+IFERROR((VLOOKUP(A27,Hoja3!$A$2:$J$841,6,FALSE)),"")</f>
        <v>FUNDACION UNIVERSITARIA SAN MARTIN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654</v>
      </c>
    </row>
    <row r="28" spans="1:10" x14ac:dyDescent="0.25">
      <c r="A28" s="134">
        <v>17</v>
      </c>
      <c r="B28" s="32">
        <f>+IFERROR((VLOOKUP(A28,Hoja3!$A$2:$J$841,4,FALSE)),"")</f>
        <v>2744</v>
      </c>
      <c r="C28" s="33">
        <f>+IFERROR((VLOOKUP(A28,Hoja3!$A$2:$J$841,5,FALSE)),"")</f>
        <v>2744</v>
      </c>
      <c r="D28" s="35" t="str">
        <f>+IFERROR((VLOOKUP(A28,Hoja3!$A$2:$J$841,6,FALSE)),"")</f>
        <v>UNIVERSIDAD CESMAG ¿ UNICESMAG</v>
      </c>
      <c r="E28" s="35"/>
      <c r="F28" s="36"/>
      <c r="G28" s="33" t="str">
        <f>+IFERROR((VLOOKUP(A28,Hoja3!$A$2:$J$841,7,FALSE)),"")</f>
        <v>NARIÑO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6650</v>
      </c>
    </row>
    <row r="29" spans="1:10" x14ac:dyDescent="0.25">
      <c r="A29" s="134">
        <v>18</v>
      </c>
      <c r="B29" s="32">
        <f>+IFERROR((VLOOKUP(A29,Hoja3!$A$2:$J$841,4,FALSE)),"")</f>
        <v>2829</v>
      </c>
      <c r="C29" s="33">
        <f>+IFERROR((VLOOKUP(A29,Hoja3!$A$2:$J$841,5,FALSE)),"")</f>
        <v>2829</v>
      </c>
      <c r="D29" s="35" t="str">
        <f>+IFERROR((VLOOKUP(A29,Hoja3!$A$2:$J$841,6,FALSE)),"")</f>
        <v>CORPORACION UNIVERSITARIA MINUTO DE DIOS -UNIMINUTO-</v>
      </c>
      <c r="E29" s="35"/>
      <c r="F29" s="36"/>
      <c r="G29" s="33" t="str">
        <f>+IFERROR((VLOOKUP(A29,Hoja3!$A$2:$J$841,7,FALSE)),"")</f>
        <v>BOGOTA D.C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462</v>
      </c>
    </row>
    <row r="30" spans="1:10" x14ac:dyDescent="0.25">
      <c r="A30" s="134">
        <v>19</v>
      </c>
      <c r="B30" s="32">
        <f>+IFERROR((VLOOKUP(A30,Hoja3!$A$2:$J$841,4,FALSE)),"")</f>
        <v>2833</v>
      </c>
      <c r="C30" s="33">
        <f>+IFERROR((VLOOKUP(A30,Hoja3!$A$2:$J$841,5,FALSE)),"")</f>
        <v>2833</v>
      </c>
      <c r="D30" s="35" t="str">
        <f>+IFERROR((VLOOKUP(A30,Hoja3!$A$2:$J$841,6,FALSE)),"")</f>
        <v>CORPORACION UNIVERSITARIA REMINGTON</v>
      </c>
      <c r="E30" s="35"/>
      <c r="F30" s="36"/>
      <c r="G30" s="33" t="str">
        <f>+IFERROR((VLOOKUP(A30,Hoja3!$A$2:$J$841,7,FALSE)),"")</f>
        <v>ANTIOQUIA</v>
      </c>
      <c r="H30" s="33" t="str">
        <f>+IFERROR((VLOOKUP(A30,Hoja3!$A$2:$J$841,8,FALSE)),"")</f>
        <v>PRIVADA</v>
      </c>
      <c r="I30" s="37" t="str">
        <f>+IFERROR((VLOOKUP(A30,Hoja3!$A$2:$J$841,9,FALSE)),"")</f>
        <v>Institución Universitaria/Escuela Tecnológica</v>
      </c>
      <c r="J30" s="135">
        <f>+IFERROR((VLOOKUP(A30,Hoja3!$A$2:$J$841,10,FALSE)),"")</f>
        <v>409</v>
      </c>
    </row>
    <row r="31" spans="1:10" x14ac:dyDescent="0.25">
      <c r="A31" s="134">
        <v>20</v>
      </c>
      <c r="B31" s="32">
        <f>+IFERROR((VLOOKUP(A31,Hoja3!$A$2:$J$841,4,FALSE)),"")</f>
        <v>3817</v>
      </c>
      <c r="C31" s="33">
        <f>+IFERROR((VLOOKUP(A31,Hoja3!$A$2:$J$841,5,FALSE)),"")</f>
        <v>3817</v>
      </c>
      <c r="D31" s="35" t="str">
        <f>+IFERROR((VLOOKUP(A31,Hoja3!$A$2:$J$841,6,FALSE)),"")</f>
        <v>CORPORACION UNIVERSITARIA AUTONOMA DE NARIÑO -AUNAR-</v>
      </c>
      <c r="E31" s="35"/>
      <c r="F31" s="36"/>
      <c r="G31" s="33" t="str">
        <f>+IFERROR((VLOOKUP(A31,Hoja3!$A$2:$J$841,7,FALSE)),"")</f>
        <v>NARIÑO</v>
      </c>
      <c r="H31" s="33" t="str">
        <f>+IFERROR((VLOOKUP(A31,Hoja3!$A$2:$J$841,8,FALSE)),"")</f>
        <v>PRIVADA</v>
      </c>
      <c r="I31" s="37" t="str">
        <f>+IFERROR((VLOOKUP(A31,Hoja3!$A$2:$J$841,9,FALSE)),"")</f>
        <v>Institución Universitaria/Escuela Tecnológica</v>
      </c>
      <c r="J31" s="135">
        <f>+IFERROR((VLOOKUP(A31,Hoja3!$A$2:$J$841,10,FALSE)),"")</f>
        <v>1832</v>
      </c>
    </row>
    <row r="32" spans="1:10" x14ac:dyDescent="0.25">
      <c r="A32" s="134">
        <v>21</v>
      </c>
      <c r="B32" s="32">
        <f>+IFERROR((VLOOKUP(A32,Hoja3!$A$2:$J$841,4,FALSE)),"")</f>
        <v>4101</v>
      </c>
      <c r="C32" s="33">
        <f>+IFERROR((VLOOKUP(A32,Hoja3!$A$2:$J$841,5,FALSE)),"")</f>
        <v>4101</v>
      </c>
      <c r="D32" s="35" t="str">
        <f>+IFERROR((VLOOKUP(A32,Hoja3!$A$2:$J$841,6,FALSE)),"")</f>
        <v>INSTITUTO DE EDUCACION TECNICA PROFESIONAL DE ROLDANILLO</v>
      </c>
      <c r="E32" s="35"/>
      <c r="F32" s="36"/>
      <c r="G32" s="33" t="str">
        <f>+IFERROR((VLOOKUP(A32,Hoja3!$A$2:$J$841,7,FALSE)),"")</f>
        <v>VALLE DEL CAUCA</v>
      </c>
      <c r="H32" s="33" t="str">
        <f>+IFERROR((VLOOKUP(A32,Hoja3!$A$2:$J$841,8,FALSE)),"")</f>
        <v>OFICIAL</v>
      </c>
      <c r="I32" s="37" t="str">
        <f>+IFERROR((VLOOKUP(A32,Hoja3!$A$2:$J$841,9,FALSE)),"")</f>
        <v>Institución Técnica Profesional</v>
      </c>
      <c r="J32" s="135">
        <f>+IFERROR((VLOOKUP(A32,Hoja3!$A$2:$J$841,10,FALSE)),"")</f>
        <v>41</v>
      </c>
    </row>
    <row r="33" spans="1:10" x14ac:dyDescent="0.25">
      <c r="A33" s="134">
        <v>22</v>
      </c>
      <c r="B33" s="32">
        <f>+IFERROR((VLOOKUP(A33,Hoja3!$A$2:$J$841,4,FALSE)),"")</f>
        <v>4813</v>
      </c>
      <c r="C33" s="33">
        <f>+IFERROR((VLOOKUP(A33,Hoja3!$A$2:$J$841,5,FALSE)),"")</f>
        <v>4813</v>
      </c>
      <c r="D33" s="35" t="str">
        <f>+IFERROR((VLOOKUP(A33,Hoja3!$A$2:$J$841,6,FALSE)),"")</f>
        <v>CORPORACION UNIFICADA NACIONAL DE EDUCACION SUPERIOR-CUN-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PRIVADA</v>
      </c>
      <c r="I33" s="37" t="str">
        <f>+IFERROR((VLOOKUP(A33,Hoja3!$A$2:$J$841,9,FALSE)),"")</f>
        <v>Institución Técnica Profesional</v>
      </c>
      <c r="J33" s="135">
        <f>+IFERROR((VLOOKUP(A33,Hoja3!$A$2:$J$841,10,FALSE)),"")</f>
        <v>62</v>
      </c>
    </row>
    <row r="34" spans="1:10" x14ac:dyDescent="0.25">
      <c r="A34" s="134">
        <v>23</v>
      </c>
      <c r="B34" s="32">
        <f>+IFERROR((VLOOKUP(A34,Hoja3!$A$2:$J$841,4,FALSE)),"")</f>
        <v>9110</v>
      </c>
      <c r="C34" s="33">
        <f>+IFERROR((VLOOKUP(A34,Hoja3!$A$2:$J$841,5,FALSE)),"")</f>
        <v>9110</v>
      </c>
      <c r="D34" s="35" t="str">
        <f>+IFERROR((VLOOKUP(A34,Hoja3!$A$2:$J$841,6,FALSE)),"")</f>
        <v>SERVICIO NACIONAL DE APRENDIZAJE-SENA-</v>
      </c>
      <c r="E34" s="35"/>
      <c r="F34" s="36"/>
      <c r="G34" s="33" t="str">
        <f>+IFERROR((VLOOKUP(A34,Hoja3!$A$2:$J$841,7,FALSE)),"")</f>
        <v>BOGOTA D.C</v>
      </c>
      <c r="H34" s="33" t="str">
        <f>+IFERROR((VLOOKUP(A34,Hoja3!$A$2:$J$841,8,FALSE)),"")</f>
        <v>OFICIAL</v>
      </c>
      <c r="I34" s="37" t="str">
        <f>+IFERROR((VLOOKUP(A34,Hoja3!$A$2:$J$841,9,FALSE)),"")</f>
        <v>Institución Tecnológica</v>
      </c>
      <c r="J34" s="135">
        <f>+IFERROR((VLOOKUP(A34,Hoja3!$A$2:$J$841,10,FALSE)),"")</f>
        <v>3830</v>
      </c>
    </row>
    <row r="35" spans="1:10" x14ac:dyDescent="0.25">
      <c r="A35" s="134">
        <v>24</v>
      </c>
      <c r="B35" s="32">
        <f>+IFERROR((VLOOKUP(A35,Hoja3!$A$2:$J$841,4,FALSE)),"")</f>
        <v>9921</v>
      </c>
      <c r="C35" s="33">
        <f>+IFERROR((VLOOKUP(A35,Hoja3!$A$2:$J$841,5,FALSE)),"")</f>
        <v>9921</v>
      </c>
      <c r="D35" s="35" t="str">
        <f>+IFERROR((VLOOKUP(A35,Hoja3!$A$2:$J$841,6,FALSE)),"")</f>
        <v>FUNDACION UNIVERSITARIA CATOLICA DEL SUR - UNICATOLICA DEL SUR</v>
      </c>
      <c r="E35" s="35"/>
      <c r="F35" s="36"/>
      <c r="G35" s="33" t="str">
        <f>+IFERROR((VLOOKUP(A35,Hoja3!$A$2:$J$841,7,FALSE)),"")</f>
        <v>NARIÑO</v>
      </c>
      <c r="H35" s="33" t="str">
        <f>+IFERROR((VLOOKUP(A35,Hoja3!$A$2:$J$841,8,FALSE)),"")</f>
        <v>PRIVADA</v>
      </c>
      <c r="I35" s="37" t="str">
        <f>+IFERROR((VLOOKUP(A35,Hoja3!$A$2:$J$841,9,FALSE)),"")</f>
        <v>Institución Universitaria/Escuela Tecnológica</v>
      </c>
      <c r="J35" s="135">
        <f>+IFERROR((VLOOKUP(A35,Hoja3!$A$2:$J$841,10,FALSE)),"")</f>
        <v>50</v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NARIÑO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52001</v>
      </c>
      <c r="C12" s="39" t="str">
        <f>+IFERROR((VLOOKUP(A12,Hoja4!$A$2:$M$1051,5,FALSE)),"")</f>
        <v>PASTO</v>
      </c>
      <c r="D12" s="40">
        <f>+IFERROR((VLOOKUP(A12,Hoja4!$A$2:$AA$1051,6,FALSE)),"")</f>
        <v>22309</v>
      </c>
      <c r="E12" s="40">
        <f>+IFERROR((VLOOKUP(A12,Hoja4!$A$2:$AA$1051,7,FALSE)),"")</f>
        <v>28102</v>
      </c>
      <c r="F12" s="40">
        <f>+IFERROR((VLOOKUP(A12,Hoja4!$A$2:$AA$1051,8,FALSE)),"")</f>
        <v>29741</v>
      </c>
      <c r="G12" s="40">
        <f>+IFERROR((VLOOKUP(A12,Hoja4!$A$2:$AA$1051,9,FALSE)),"")</f>
        <v>32051</v>
      </c>
      <c r="H12" s="40">
        <f>+IFERROR((VLOOKUP(A12,Hoja4!$A$2:$AA$1051,10,FALSE)),"")</f>
        <v>34547</v>
      </c>
      <c r="I12" s="40">
        <f>+IFERROR((VLOOKUP(A12,Hoja4!$A$2:$AA$1051,11,FALSE)),"")</f>
        <v>34551</v>
      </c>
      <c r="J12" s="40">
        <f>+IFERROR((VLOOKUP(A12,Hoja4!$A$2:$AA$1051,12,FALSE)),"")</f>
        <v>37328</v>
      </c>
      <c r="K12" s="149">
        <f>+IFERROR((VLOOKUP(A12,Hoja4!$A$2:$AA$1051,13,FALSE)),"")</f>
        <v>38656</v>
      </c>
      <c r="L12" s="144">
        <f>+IFERROR((VLOOKUP(A12,Hoja4!$A$2:$AA$1051,14,FALSE)),"")</f>
        <v>37729</v>
      </c>
    </row>
    <row r="13" spans="1:12" x14ac:dyDescent="0.25">
      <c r="A13" s="145">
        <v>2</v>
      </c>
      <c r="B13" s="41">
        <f>+IFERROR((VLOOKUP(A13,Hoja4!$A$2:$M$1051,4,FALSE)),"")</f>
        <v>52019</v>
      </c>
      <c r="C13" s="41" t="str">
        <f>+IFERROR((VLOOKUP(A13,Hoja4!$A$2:$M$1051,5,FALSE)),"")</f>
        <v>ALBAN</v>
      </c>
      <c r="D13" s="42">
        <f>+IFERROR((VLOOKUP(A13,Hoja4!$A$2:$AA$1051,6,FALSE)),"")</f>
        <v>104</v>
      </c>
      <c r="E13" s="42">
        <f>+IFERROR((VLOOKUP(A13,Hoja4!$A$2:$AA$1051,7,FALSE)),"")</f>
        <v>178</v>
      </c>
      <c r="F13" s="42">
        <f>+IFERROR((VLOOKUP(A13,Hoja4!$A$2:$AA$1051,8,FALSE)),"")</f>
        <v>138</v>
      </c>
      <c r="G13" s="42">
        <f>+IFERROR((VLOOKUP(A13,Hoja4!$A$2:$AA$1051,9,FALSE)),"")</f>
        <v>20</v>
      </c>
      <c r="H13" s="42">
        <f>+IFERROR((VLOOKUP(A13,Hoja4!$A$2:$AA$1051,10,FALSE)),"")</f>
        <v>57</v>
      </c>
      <c r="I13" s="42">
        <f>+IFERROR((VLOOKUP(A13,Hoja4!$A$2:$AA$1051,11,FALSE)),"")</f>
        <v>43</v>
      </c>
      <c r="J13" s="42">
        <f>+IFERROR((VLOOKUP(A13,Hoja4!$A$2:$AA$1051,12,FALSE)),"")</f>
        <v>43</v>
      </c>
      <c r="K13" s="149">
        <f>+IFERROR((VLOOKUP(A13,Hoja4!$A$2:$AA$1051,13,FALSE)),"")</f>
        <v>59</v>
      </c>
      <c r="L13" s="144">
        <f>+IFERROR((VLOOKUP(A13,Hoja4!$A$2:$AA$1051,14,FALSE)),"")</f>
        <v>50</v>
      </c>
    </row>
    <row r="14" spans="1:12" x14ac:dyDescent="0.25">
      <c r="A14" s="145">
        <v>3</v>
      </c>
      <c r="B14" s="41">
        <f>+IFERROR((VLOOKUP(A14,Hoja4!$A$2:$M$1051,4,FALSE)),"")</f>
        <v>52022</v>
      </c>
      <c r="C14" s="41" t="str">
        <f>+IFERROR((VLOOKUP(A14,Hoja4!$A$2:$M$1051,5,FALSE)),"")</f>
        <v>ALDANA</v>
      </c>
      <c r="D14" s="42" t="str">
        <f>+IFERROR((VLOOKUP(A14,Hoja4!$A$2:$AA$1051,6,FALSE)),"")</f>
        <v>-</v>
      </c>
      <c r="E14" s="42">
        <f>+IFERROR((VLOOKUP(A14,Hoja4!$A$2:$AA$1051,7,FALSE)),"")</f>
        <v>24</v>
      </c>
      <c r="F14" s="42">
        <f>+IFERROR((VLOOKUP(A14,Hoja4!$A$2:$AA$1051,8,FALSE)),"")</f>
        <v>21</v>
      </c>
      <c r="G14" s="42" t="str">
        <f>+IFERROR((VLOOKUP(A14,Hoja4!$A$2:$AA$1051,9,FALSE)),"")</f>
        <v>-</v>
      </c>
      <c r="H14" s="42" t="str">
        <f>+IFERROR((VLOOKUP(A14,Hoja4!$A$2:$AA$1051,10,FALSE)),"")</f>
        <v>-</v>
      </c>
      <c r="I14" s="42">
        <f>+IFERROR((VLOOKUP(A14,Hoja4!$A$2:$AA$1051,11,FALSE)),"")</f>
        <v>1</v>
      </c>
      <c r="J14" s="42" t="str">
        <f>+IFERROR((VLOOKUP(A14,Hoja4!$A$2:$AA$1051,12,FALSE)),"")</f>
        <v>-</v>
      </c>
      <c r="K14" s="149">
        <f>+IFERROR((VLOOKUP(A14,Hoja4!$A$2:$AA$1051,13,FALSE)),"")</f>
        <v>1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52036</v>
      </c>
      <c r="C15" s="41" t="str">
        <f>+IFERROR((VLOOKUP(A15,Hoja4!$A$2:$M$1051,5,FALSE)),"")</f>
        <v>ANCUYA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52051</v>
      </c>
      <c r="C16" s="41" t="str">
        <f>+IFERROR((VLOOKUP(A16,Hoja4!$A$2:$M$1051,5,FALSE)),"")</f>
        <v>ARBOLEDA</v>
      </c>
      <c r="D16" s="42">
        <f>+IFERROR((VLOOKUP(A16,Hoja4!$A$2:$AA$1051,6,FALSE)),"")</f>
        <v>25</v>
      </c>
      <c r="E16" s="42" t="str">
        <f>+IFERROR((VLOOKUP(A16,Hoja4!$A$2:$AA$1051,7,FALSE)),"")</f>
        <v>-</v>
      </c>
      <c r="F16" s="42" t="str">
        <f>+IFERROR((VLOOKUP(A16,Hoja4!$A$2:$AA$1051,8,FALSE)),"")</f>
        <v>-</v>
      </c>
      <c r="G16" s="42" t="str">
        <f>+IFERROR((VLOOKUP(A16,Hoja4!$A$2:$AA$1051,9,FALSE)),"")</f>
        <v>-</v>
      </c>
      <c r="H16" s="42" t="str">
        <f>+IFERROR((VLOOKUP(A16,Hoja4!$A$2:$AA$1051,10,FALSE)),"")</f>
        <v>-</v>
      </c>
      <c r="I16" s="42" t="str">
        <f>+IFERROR((VLOOKUP(A16,Hoja4!$A$2:$AA$1051,11,FALSE)),"")</f>
        <v>-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52079</v>
      </c>
      <c r="C17" s="41" t="str">
        <f>+IFERROR((VLOOKUP(A17,Hoja4!$A$2:$M$1051,5,FALSE)),"")</f>
        <v>BARBACOAS</v>
      </c>
      <c r="D17" s="42">
        <f>+IFERROR((VLOOKUP(A17,Hoja4!$A$2:$AA$1051,6,FALSE)),"")</f>
        <v>1</v>
      </c>
      <c r="E17" s="42">
        <f>+IFERROR((VLOOKUP(A17,Hoja4!$A$2:$AA$1051,7,FALSE)),"")</f>
        <v>23</v>
      </c>
      <c r="F17" s="42">
        <f>+IFERROR((VLOOKUP(A17,Hoja4!$A$2:$AA$1051,8,FALSE)),"")</f>
        <v>61</v>
      </c>
      <c r="G17" s="42">
        <f>+IFERROR((VLOOKUP(A17,Hoja4!$A$2:$AA$1051,9,FALSE)),"")</f>
        <v>14</v>
      </c>
      <c r="H17" s="42">
        <f>+IFERROR((VLOOKUP(A17,Hoja4!$A$2:$AA$1051,10,FALSE)),"")</f>
        <v>21</v>
      </c>
      <c r="I17" s="42">
        <f>+IFERROR((VLOOKUP(A17,Hoja4!$A$2:$AA$1051,11,FALSE)),"")</f>
        <v>21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52083</v>
      </c>
      <c r="C18" s="41" t="str">
        <f>+IFERROR((VLOOKUP(A18,Hoja4!$A$2:$M$1051,5,FALSE)),"")</f>
        <v>BELEN</v>
      </c>
      <c r="D18" s="42" t="str">
        <f>+IFERROR((VLOOKUP(A18,Hoja4!$A$2:$AA$1051,6,FALSE)),"")</f>
        <v>-</v>
      </c>
      <c r="E18" s="42">
        <f>+IFERROR((VLOOKUP(A18,Hoja4!$A$2:$AA$1051,7,FALSE)),"")</f>
        <v>22</v>
      </c>
      <c r="F18" s="42" t="str">
        <f>+IFERROR((VLOOKUP(A18,Hoja4!$A$2:$AA$1051,8,FALSE)),"")</f>
        <v>-</v>
      </c>
      <c r="G18" s="42" t="str">
        <f>+IFERROR((VLOOKUP(A18,Hoja4!$A$2:$AA$1051,9,FALSE)),"")</f>
        <v>-</v>
      </c>
      <c r="H18" s="42" t="str">
        <f>+IFERROR((VLOOKUP(A18,Hoja4!$A$2:$AA$1051,10,FALSE)),"")</f>
        <v>-</v>
      </c>
      <c r="I18" s="42" t="str">
        <f>+IFERROR((VLOOKUP(A18,Hoja4!$A$2:$AA$1051,11,FALSE)),"")</f>
        <v>-</v>
      </c>
      <c r="J18" s="42" t="str">
        <f>+IFERROR((VLOOKUP(A18,Hoja4!$A$2:$AA$1051,12,FALSE)),"")</f>
        <v>-</v>
      </c>
      <c r="K18" s="149" t="str">
        <f>+IFERROR((VLOOKUP(A18,Hoja4!$A$2:$AA$1051,13,FALSE)),"")</f>
        <v>-</v>
      </c>
      <c r="L18" s="144">
        <f>+IFERROR((VLOOKUP(A18,Hoja4!$A$2:$AA$1051,14,FALSE)),"")</f>
        <v>0</v>
      </c>
    </row>
    <row r="19" spans="1:12" x14ac:dyDescent="0.25">
      <c r="A19" s="145">
        <v>8</v>
      </c>
      <c r="B19" s="41">
        <f>+IFERROR((VLOOKUP(A19,Hoja4!$A$2:$M$1051,4,FALSE)),"")</f>
        <v>52110</v>
      </c>
      <c r="C19" s="41" t="str">
        <f>+IFERROR((VLOOKUP(A19,Hoja4!$A$2:$M$1051,5,FALSE)),"")</f>
        <v>BUESACO</v>
      </c>
      <c r="D19" s="42" t="str">
        <f>+IFERROR((VLOOKUP(A19,Hoja4!$A$2:$AA$1051,6,FALSE)),"")</f>
        <v>-</v>
      </c>
      <c r="E19" s="42">
        <f>+IFERROR((VLOOKUP(A19,Hoja4!$A$2:$AA$1051,7,FALSE)),"")</f>
        <v>58</v>
      </c>
      <c r="F19" s="42">
        <f>+IFERROR((VLOOKUP(A19,Hoja4!$A$2:$AA$1051,8,FALSE)),"")</f>
        <v>19</v>
      </c>
      <c r="G19" s="42" t="str">
        <f>+IFERROR((VLOOKUP(A19,Hoja4!$A$2:$AA$1051,9,FALSE)),"")</f>
        <v>-</v>
      </c>
      <c r="H19" s="42">
        <f>+IFERROR((VLOOKUP(A19,Hoja4!$A$2:$AA$1051,10,FALSE)),"")</f>
        <v>22</v>
      </c>
      <c r="I19" s="42">
        <f>+IFERROR((VLOOKUP(A19,Hoja4!$A$2:$AA$1051,11,FALSE)),"")</f>
        <v>12</v>
      </c>
      <c r="J19" s="42">
        <f>+IFERROR((VLOOKUP(A19,Hoja4!$A$2:$AA$1051,12,FALSE)),"")</f>
        <v>13</v>
      </c>
      <c r="K19" s="149">
        <f>+IFERROR((VLOOKUP(A19,Hoja4!$A$2:$AA$1051,13,FALSE)),"")</f>
        <v>28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52203</v>
      </c>
      <c r="C20" s="41" t="str">
        <f>+IFERROR((VLOOKUP(A20,Hoja4!$A$2:$M$1051,5,FALSE)),"")</f>
        <v>COLON</v>
      </c>
      <c r="D20" s="42">
        <f>+IFERROR((VLOOKUP(A20,Hoja4!$A$2:$AA$1051,6,FALSE)),"")</f>
        <v>42</v>
      </c>
      <c r="E20" s="42">
        <f>+IFERROR((VLOOKUP(A20,Hoja4!$A$2:$AA$1051,7,FALSE)),"")</f>
        <v>81</v>
      </c>
      <c r="F20" s="42" t="str">
        <f>+IFERROR((VLOOKUP(A20,Hoja4!$A$2:$AA$1051,8,FALSE)),"")</f>
        <v>-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52207</v>
      </c>
      <c r="C21" s="41" t="str">
        <f>+IFERROR((VLOOKUP(A21,Hoja4!$A$2:$M$1051,5,FALSE)),"")</f>
        <v>CONSACA</v>
      </c>
      <c r="D21" s="42" t="str">
        <f>+IFERROR((VLOOKUP(A21,Hoja4!$A$2:$AA$1051,6,FALSE)),"")</f>
        <v>-</v>
      </c>
      <c r="E21" s="42">
        <f>+IFERROR((VLOOKUP(A21,Hoja4!$A$2:$AA$1051,7,FALSE)),"")</f>
        <v>24</v>
      </c>
      <c r="F21" s="42" t="str">
        <f>+IFERROR((VLOOKUP(A21,Hoja4!$A$2:$AA$1051,8,FALSE)),"")</f>
        <v>-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52210</v>
      </c>
      <c r="C22" s="41" t="str">
        <f>+IFERROR((VLOOKUP(A22,Hoja4!$A$2:$M$1051,5,FALSE)),"")</f>
        <v>CONTADERO</v>
      </c>
      <c r="D22" s="42" t="str">
        <f>+IFERROR((VLOOKUP(A22,Hoja4!$A$2:$AA$1051,6,FALSE)),"")</f>
        <v>-</v>
      </c>
      <c r="E22" s="42">
        <f>+IFERROR((VLOOKUP(A22,Hoja4!$A$2:$AA$1051,7,FALSE)),"")</f>
        <v>28</v>
      </c>
      <c r="F22" s="42">
        <f>+IFERROR((VLOOKUP(A22,Hoja4!$A$2:$AA$1051,8,FALSE)),"")</f>
        <v>26</v>
      </c>
      <c r="G22" s="42">
        <f>+IFERROR((VLOOKUP(A22,Hoja4!$A$2:$AA$1051,9,FALSE)),"")</f>
        <v>13</v>
      </c>
      <c r="H22" s="42" t="str">
        <f>+IFERROR((VLOOKUP(A22,Hoja4!$A$2:$AA$1051,10,FALSE)),"")</f>
        <v>-</v>
      </c>
      <c r="I22" s="42">
        <f>+IFERROR((VLOOKUP(A22,Hoja4!$A$2:$AA$1051,11,FALSE)),"")</f>
        <v>1</v>
      </c>
      <c r="J22" s="42" t="str">
        <f>+IFERROR((VLOOKUP(A22,Hoja4!$A$2:$AA$1051,12,FALSE)),"")</f>
        <v>-</v>
      </c>
      <c r="K22" s="149">
        <f>+IFERROR((VLOOKUP(A22,Hoja4!$A$2:$AA$1051,13,FALSE)),"")</f>
        <v>1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52215</v>
      </c>
      <c r="C23" s="41" t="str">
        <f>+IFERROR((VLOOKUP(A23,Hoja4!$A$2:$M$1051,5,FALSE)),"")</f>
        <v>CORDOBA</v>
      </c>
      <c r="D23" s="42">
        <f>+IFERROR((VLOOKUP(A23,Hoja4!$A$2:$AA$1051,6,FALSE)),"")</f>
        <v>70</v>
      </c>
      <c r="E23" s="42">
        <f>+IFERROR((VLOOKUP(A23,Hoja4!$A$2:$AA$1051,7,FALSE)),"")</f>
        <v>87</v>
      </c>
      <c r="F23" s="42">
        <f>+IFERROR((VLOOKUP(A23,Hoja4!$A$2:$AA$1051,8,FALSE)),"")</f>
        <v>104</v>
      </c>
      <c r="G23" s="42">
        <f>+IFERROR((VLOOKUP(A23,Hoja4!$A$2:$AA$1051,9,FALSE)),"")</f>
        <v>98</v>
      </c>
      <c r="H23" s="42">
        <f>+IFERROR((VLOOKUP(A23,Hoja4!$A$2:$AA$1051,10,FALSE)),"")</f>
        <v>48</v>
      </c>
      <c r="I23" s="42">
        <f>+IFERROR((VLOOKUP(A23,Hoja4!$A$2:$AA$1051,11,FALSE)),"")</f>
        <v>6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41</v>
      </c>
    </row>
    <row r="24" spans="1:12" x14ac:dyDescent="0.25">
      <c r="A24" s="145">
        <v>13</v>
      </c>
      <c r="B24" s="41">
        <f>+IFERROR((VLOOKUP(A24,Hoja4!$A$2:$M$1051,4,FALSE)),"")</f>
        <v>52224</v>
      </c>
      <c r="C24" s="41" t="str">
        <f>+IFERROR((VLOOKUP(A24,Hoja4!$A$2:$M$1051,5,FALSE)),"")</f>
        <v>CUASPUD</v>
      </c>
      <c r="D24" s="42">
        <f>+IFERROR((VLOOKUP(A24,Hoja4!$A$2:$AA$1051,6,FALSE)),"")</f>
        <v>31</v>
      </c>
      <c r="E24" s="42">
        <f>+IFERROR((VLOOKUP(A24,Hoja4!$A$2:$AA$1051,7,FALSE)),"")</f>
        <v>97</v>
      </c>
      <c r="F24" s="42">
        <f>+IFERROR((VLOOKUP(A24,Hoja4!$A$2:$AA$1051,8,FALSE)),"")</f>
        <v>66</v>
      </c>
      <c r="G24" s="42">
        <f>+IFERROR((VLOOKUP(A24,Hoja4!$A$2:$AA$1051,9,FALSE)),"")</f>
        <v>61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>
        <f>+IFERROR((VLOOKUP(A24,Hoja4!$A$2:$AA$1051,13,FALSE)),"")</f>
        <v>1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52227</v>
      </c>
      <c r="C25" s="41" t="str">
        <f>+IFERROR((VLOOKUP(A25,Hoja4!$A$2:$M$1051,5,FALSE)),"")</f>
        <v>CUMBAL</v>
      </c>
      <c r="D25" s="42">
        <f>+IFERROR((VLOOKUP(A25,Hoja4!$A$2:$AA$1051,6,FALSE)),"")</f>
        <v>129</v>
      </c>
      <c r="E25" s="42">
        <f>+IFERROR((VLOOKUP(A25,Hoja4!$A$2:$AA$1051,7,FALSE)),"")</f>
        <v>165</v>
      </c>
      <c r="F25" s="42">
        <f>+IFERROR((VLOOKUP(A25,Hoja4!$A$2:$AA$1051,8,FALSE)),"")</f>
        <v>73</v>
      </c>
      <c r="G25" s="42">
        <f>+IFERROR((VLOOKUP(A25,Hoja4!$A$2:$AA$1051,9,FALSE)),"")</f>
        <v>93</v>
      </c>
      <c r="H25" s="42">
        <f>+IFERROR((VLOOKUP(A25,Hoja4!$A$2:$AA$1051,10,FALSE)),"")</f>
        <v>27</v>
      </c>
      <c r="I25" s="42">
        <f>+IFERROR((VLOOKUP(A25,Hoja4!$A$2:$AA$1051,11,FALSE)),"")</f>
        <v>2</v>
      </c>
      <c r="J25" s="42" t="str">
        <f>+IFERROR((VLOOKUP(A25,Hoja4!$A$2:$AA$1051,12,FALSE)),"")</f>
        <v>-</v>
      </c>
      <c r="K25" s="149">
        <f>+IFERROR((VLOOKUP(A25,Hoja4!$A$2:$AA$1051,13,FALSE)),"")</f>
        <v>3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52233</v>
      </c>
      <c r="C26" s="41" t="str">
        <f>+IFERROR((VLOOKUP(A26,Hoja4!$A$2:$M$1051,5,FALSE)),"")</f>
        <v>CUMBITARA</v>
      </c>
      <c r="D26" s="42">
        <f>+IFERROR((VLOOKUP(A26,Hoja4!$A$2:$AA$1051,6,FALSE)),"")</f>
        <v>29</v>
      </c>
      <c r="E26" s="42">
        <f>+IFERROR((VLOOKUP(A26,Hoja4!$A$2:$AA$1051,7,FALSE)),"")</f>
        <v>20</v>
      </c>
      <c r="F26" s="42">
        <f>+IFERROR((VLOOKUP(A26,Hoja4!$A$2:$AA$1051,8,FALSE)),"")</f>
        <v>20</v>
      </c>
      <c r="G26" s="42" t="str">
        <f>+IFERROR((VLOOKUP(A26,Hoja4!$A$2:$AA$1051,9,FALSE)),"")</f>
        <v>-</v>
      </c>
      <c r="H26" s="42" t="str">
        <f>+IFERROR((VLOOKUP(A26,Hoja4!$A$2:$AA$1051,10,FALSE)),"")</f>
        <v>-</v>
      </c>
      <c r="I26" s="42" t="str">
        <f>+IFERROR((VLOOKUP(A26,Hoja4!$A$2:$AA$1051,11,FALSE)),"")</f>
        <v>-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52240</v>
      </c>
      <c r="C27" s="41" t="str">
        <f>+IFERROR((VLOOKUP(A27,Hoja4!$A$2:$M$1051,5,FALSE)),"")</f>
        <v>CHACHAGUI</v>
      </c>
      <c r="D27" s="42" t="str">
        <f>+IFERROR((VLOOKUP(A27,Hoja4!$A$2:$AA$1051,6,FALSE)),"")</f>
        <v>-</v>
      </c>
      <c r="E27" s="42" t="str">
        <f>+IFERROR((VLOOKUP(A27,Hoja4!$A$2:$AA$1051,7,FALSE)),"")</f>
        <v>-</v>
      </c>
      <c r="F27" s="42" t="str">
        <f>+IFERROR((VLOOKUP(A27,Hoja4!$A$2:$AA$1051,8,FALSE)),"")</f>
        <v>-</v>
      </c>
      <c r="G27" s="42" t="str">
        <f>+IFERROR((VLOOKUP(A27,Hoja4!$A$2:$AA$1051,9,FALSE)),"")</f>
        <v>-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>
        <f>+IFERROR((VLOOKUP(A27,Hoja4!$A$2:$AA$1051,13,FALSE)),"")</f>
        <v>3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52250</v>
      </c>
      <c r="C28" s="41" t="str">
        <f>+IFERROR((VLOOKUP(A28,Hoja4!$A$2:$M$1051,5,FALSE)),"")</f>
        <v>EL CHARCO</v>
      </c>
      <c r="D28" s="42">
        <f>+IFERROR((VLOOKUP(A28,Hoja4!$A$2:$AA$1051,6,FALSE)),"")</f>
        <v>80</v>
      </c>
      <c r="E28" s="42">
        <f>+IFERROR((VLOOKUP(A28,Hoja4!$A$2:$AA$1051,7,FALSE)),"")</f>
        <v>73</v>
      </c>
      <c r="F28" s="42">
        <f>+IFERROR((VLOOKUP(A28,Hoja4!$A$2:$AA$1051,8,FALSE)),"")</f>
        <v>72</v>
      </c>
      <c r="G28" s="42">
        <f>+IFERROR((VLOOKUP(A28,Hoja4!$A$2:$AA$1051,9,FALSE)),"")</f>
        <v>65</v>
      </c>
      <c r="H28" s="42">
        <f>+IFERROR((VLOOKUP(A28,Hoja4!$A$2:$AA$1051,10,FALSE)),"")</f>
        <v>36</v>
      </c>
      <c r="I28" s="42" t="str">
        <f>+IFERROR((VLOOKUP(A28,Hoja4!$A$2:$AA$1051,11,FALSE)),"")</f>
        <v>-</v>
      </c>
      <c r="J28" s="42">
        <f>+IFERROR((VLOOKUP(A28,Hoja4!$A$2:$AA$1051,12,FALSE)),"")</f>
        <v>1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52254</v>
      </c>
      <c r="C29" s="41" t="str">
        <f>+IFERROR((VLOOKUP(A29,Hoja4!$A$2:$M$1051,5,FALSE)),"")</f>
        <v>EL PEÑOL</v>
      </c>
      <c r="D29" s="42">
        <f>+IFERROR((VLOOKUP(A29,Hoja4!$A$2:$AA$1051,6,FALSE)),"")</f>
        <v>4</v>
      </c>
      <c r="E29" s="42" t="str">
        <f>+IFERROR((VLOOKUP(A29,Hoja4!$A$2:$AA$1051,7,FALSE)),"")</f>
        <v>-</v>
      </c>
      <c r="F29" s="42" t="str">
        <f>+IFERROR((VLOOKUP(A29,Hoja4!$A$2:$AA$1051,8,FALSE)),"")</f>
        <v>-</v>
      </c>
      <c r="G29" s="42" t="str">
        <f>+IFERROR((VLOOKUP(A29,Hoja4!$A$2:$AA$1051,9,FALSE)),"")</f>
        <v>-</v>
      </c>
      <c r="H29" s="42" t="str">
        <f>+IFERROR((VLOOKUP(A29,Hoja4!$A$2:$AA$1051,10,FALSE)),"")</f>
        <v>-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52256</v>
      </c>
      <c r="C30" s="41" t="str">
        <f>+IFERROR((VLOOKUP(A30,Hoja4!$A$2:$M$1051,5,FALSE)),"")</f>
        <v>EL ROSARIO</v>
      </c>
      <c r="D30" s="42">
        <f>+IFERROR((VLOOKUP(A30,Hoja4!$A$2:$AA$1051,6,FALSE)),"")</f>
        <v>30</v>
      </c>
      <c r="E30" s="42" t="str">
        <f>+IFERROR((VLOOKUP(A30,Hoja4!$A$2:$AA$1051,7,FALSE)),"")</f>
        <v>-</v>
      </c>
      <c r="F30" s="42" t="str">
        <f>+IFERROR((VLOOKUP(A30,Hoja4!$A$2:$AA$1051,8,FALSE)),"")</f>
        <v>-</v>
      </c>
      <c r="G30" s="42" t="str">
        <f>+IFERROR((VLOOKUP(A30,Hoja4!$A$2:$AA$1051,9,FALSE)),"")</f>
        <v>-</v>
      </c>
      <c r="H30" s="42" t="str">
        <f>+IFERROR((VLOOKUP(A30,Hoja4!$A$2:$AA$1051,10,FALSE)),"")</f>
        <v>-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52258</v>
      </c>
      <c r="C31" s="41" t="str">
        <f>+IFERROR((VLOOKUP(A31,Hoja4!$A$2:$M$1051,5,FALSE)),"")</f>
        <v>EL TABLON DE GOMEZ</v>
      </c>
      <c r="D31" s="42">
        <f>+IFERROR((VLOOKUP(A31,Hoja4!$A$2:$AA$1051,6,FALSE)),"")</f>
        <v>89</v>
      </c>
      <c r="E31" s="42">
        <f>+IFERROR((VLOOKUP(A31,Hoja4!$A$2:$AA$1051,7,FALSE)),"")</f>
        <v>53</v>
      </c>
      <c r="F31" s="42">
        <f>+IFERROR((VLOOKUP(A31,Hoja4!$A$2:$AA$1051,8,FALSE)),"")</f>
        <v>42</v>
      </c>
      <c r="G31" s="42" t="str">
        <f>+IFERROR((VLOOKUP(A31,Hoja4!$A$2:$AA$1051,9,FALSE)),"")</f>
        <v>-</v>
      </c>
      <c r="H31" s="42" t="str">
        <f>+IFERROR((VLOOKUP(A31,Hoja4!$A$2:$AA$1051,10,FALSE)),"")</f>
        <v>-</v>
      </c>
      <c r="I31" s="42" t="str">
        <f>+IFERROR((VLOOKUP(A31,Hoja4!$A$2:$AA$1051,11,FALSE)),"")</f>
        <v>-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52260</v>
      </c>
      <c r="C32" s="41" t="str">
        <f>+IFERROR((VLOOKUP(A32,Hoja4!$A$2:$M$1051,5,FALSE)),"")</f>
        <v>EL TAMBO</v>
      </c>
      <c r="D32" s="42">
        <f>+IFERROR((VLOOKUP(A32,Hoja4!$A$2:$AA$1051,6,FALSE)),"")</f>
        <v>74</v>
      </c>
      <c r="E32" s="42">
        <f>+IFERROR((VLOOKUP(A32,Hoja4!$A$2:$AA$1051,7,FALSE)),"")</f>
        <v>29</v>
      </c>
      <c r="F32" s="42">
        <f>+IFERROR((VLOOKUP(A32,Hoja4!$A$2:$AA$1051,8,FALSE)),"")</f>
        <v>29</v>
      </c>
      <c r="G32" s="42" t="str">
        <f>+IFERROR((VLOOKUP(A32,Hoja4!$A$2:$AA$1051,9,FALSE)),"")</f>
        <v>-</v>
      </c>
      <c r="H32" s="42" t="str">
        <f>+IFERROR((VLOOKUP(A32,Hoja4!$A$2:$AA$1051,10,FALSE)),"")</f>
        <v>-</v>
      </c>
      <c r="I32" s="42" t="str">
        <f>+IFERROR((VLOOKUP(A32,Hoja4!$A$2:$AA$1051,11,FALSE)),"")</f>
        <v>-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52287</v>
      </c>
      <c r="C33" s="41" t="str">
        <f>+IFERROR((VLOOKUP(A33,Hoja4!$A$2:$M$1051,5,FALSE)),"")</f>
        <v>FUNES</v>
      </c>
      <c r="D33" s="42">
        <f>+IFERROR((VLOOKUP(A33,Hoja4!$A$2:$AA$1051,6,FALSE)),"")</f>
        <v>19</v>
      </c>
      <c r="E33" s="42">
        <f>+IFERROR((VLOOKUP(A33,Hoja4!$A$2:$AA$1051,7,FALSE)),"")</f>
        <v>15</v>
      </c>
      <c r="F33" s="42">
        <f>+IFERROR((VLOOKUP(A33,Hoja4!$A$2:$AA$1051,8,FALSE)),"")</f>
        <v>16</v>
      </c>
      <c r="G33" s="42" t="str">
        <f>+IFERROR((VLOOKUP(A33,Hoja4!$A$2:$AA$1051,9,FALSE)),"")</f>
        <v>-</v>
      </c>
      <c r="H33" s="42" t="str">
        <f>+IFERROR((VLOOKUP(A33,Hoja4!$A$2:$AA$1051,10,FALSE)),"")</f>
        <v>-</v>
      </c>
      <c r="I33" s="42" t="str">
        <f>+IFERROR((VLOOKUP(A33,Hoja4!$A$2:$AA$1051,11,FALSE)),"")</f>
        <v>-</v>
      </c>
      <c r="J33" s="42" t="str">
        <f>+IFERROR((VLOOKUP(A33,Hoja4!$A$2:$AA$1051,12,FALSE)),"")</f>
        <v>-</v>
      </c>
      <c r="K33" s="149" t="str">
        <f>+IFERROR((VLOOKUP(A33,Hoja4!$A$2:$AA$1051,13,FALSE)),"")</f>
        <v>-</v>
      </c>
      <c r="L33" s="144">
        <f>+IFERROR((VLOOKUP(A33,Hoja4!$A$2:$AA$1051,14,FALSE)),"")</f>
        <v>0</v>
      </c>
    </row>
    <row r="34" spans="1:12" x14ac:dyDescent="0.25">
      <c r="A34" s="145">
        <v>23</v>
      </c>
      <c r="B34" s="41">
        <f>+IFERROR((VLOOKUP(A34,Hoja4!$A$2:$M$1051,4,FALSE)),"")</f>
        <v>52317</v>
      </c>
      <c r="C34" s="41" t="str">
        <f>+IFERROR((VLOOKUP(A34,Hoja4!$A$2:$M$1051,5,FALSE)),"")</f>
        <v>GUACHUCAL</v>
      </c>
      <c r="D34" s="42" t="str">
        <f>+IFERROR((VLOOKUP(A34,Hoja4!$A$2:$AA$1051,6,FALSE)),"")</f>
        <v>-</v>
      </c>
      <c r="E34" s="42">
        <f>+IFERROR((VLOOKUP(A34,Hoja4!$A$2:$AA$1051,7,FALSE)),"")</f>
        <v>66</v>
      </c>
      <c r="F34" s="42">
        <f>+IFERROR((VLOOKUP(A34,Hoja4!$A$2:$AA$1051,8,FALSE)),"")</f>
        <v>141</v>
      </c>
      <c r="G34" s="42">
        <f>+IFERROR((VLOOKUP(A34,Hoja4!$A$2:$AA$1051,9,FALSE)),"")</f>
        <v>127</v>
      </c>
      <c r="H34" s="42">
        <f>+IFERROR((VLOOKUP(A34,Hoja4!$A$2:$AA$1051,10,FALSE)),"")</f>
        <v>78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52320</v>
      </c>
      <c r="C35" s="41" t="str">
        <f>+IFERROR((VLOOKUP(A35,Hoja4!$A$2:$M$1051,5,FALSE)),"")</f>
        <v>GUAITARILLA</v>
      </c>
      <c r="D35" s="42">
        <f>+IFERROR((VLOOKUP(A35,Hoja4!$A$2:$AA$1051,6,FALSE)),"")</f>
        <v>103</v>
      </c>
      <c r="E35" s="42">
        <f>+IFERROR((VLOOKUP(A35,Hoja4!$A$2:$AA$1051,7,FALSE)),"")</f>
        <v>134</v>
      </c>
      <c r="F35" s="42">
        <f>+IFERROR((VLOOKUP(A35,Hoja4!$A$2:$AA$1051,8,FALSE)),"")</f>
        <v>31</v>
      </c>
      <c r="G35" s="42">
        <f>+IFERROR((VLOOKUP(A35,Hoja4!$A$2:$AA$1051,9,FALSE)),"")</f>
        <v>19</v>
      </c>
      <c r="H35" s="42" t="str">
        <f>+IFERROR((VLOOKUP(A35,Hoja4!$A$2:$AA$1051,10,FALSE)),"")</f>
        <v>-</v>
      </c>
      <c r="I35" s="42">
        <f>+IFERROR((VLOOKUP(A35,Hoja4!$A$2:$AA$1051,11,FALSE)),"")</f>
        <v>1</v>
      </c>
      <c r="J35" s="42">
        <f>+IFERROR((VLOOKUP(A35,Hoja4!$A$2:$AA$1051,12,FALSE)),"")</f>
        <v>1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52323</v>
      </c>
      <c r="C36" s="41" t="str">
        <f>+IFERROR((VLOOKUP(A36,Hoja4!$A$2:$M$1051,5,FALSE)),"")</f>
        <v>GUALMATAN</v>
      </c>
      <c r="D36" s="42">
        <f>+IFERROR((VLOOKUP(A36,Hoja4!$A$2:$AA$1051,6,FALSE)),"")</f>
        <v>56</v>
      </c>
      <c r="E36" s="42">
        <f>+IFERROR((VLOOKUP(A36,Hoja4!$A$2:$AA$1051,7,FALSE)),"")</f>
        <v>74</v>
      </c>
      <c r="F36" s="42">
        <f>+IFERROR((VLOOKUP(A36,Hoja4!$A$2:$AA$1051,8,FALSE)),"")</f>
        <v>36</v>
      </c>
      <c r="G36" s="42">
        <f>+IFERROR((VLOOKUP(A36,Hoja4!$A$2:$AA$1051,9,FALSE)),"")</f>
        <v>11</v>
      </c>
      <c r="H36" s="42">
        <f>+IFERROR((VLOOKUP(A36,Hoja4!$A$2:$AA$1051,10,FALSE)),"")</f>
        <v>9</v>
      </c>
      <c r="I36" s="42" t="str">
        <f>+IFERROR((VLOOKUP(A36,Hoja4!$A$2:$AA$1051,11,FALSE)),"")</f>
        <v>-</v>
      </c>
      <c r="J36" s="42" t="str">
        <f>+IFERROR((VLOOKUP(A36,Hoja4!$A$2:$AA$1051,12,FALSE)),"")</f>
        <v>-</v>
      </c>
      <c r="K36" s="149" t="str">
        <f>+IFERROR((VLOOKUP(A36,Hoja4!$A$2:$AA$1051,13,FALSE)),"")</f>
        <v>-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52352</v>
      </c>
      <c r="C37" s="41" t="str">
        <f>+IFERROR((VLOOKUP(A37,Hoja4!$A$2:$M$1051,5,FALSE)),"")</f>
        <v>ILES</v>
      </c>
      <c r="D37" s="42" t="str">
        <f>+IFERROR((VLOOKUP(A37,Hoja4!$A$2:$AA$1051,6,FALSE)),"")</f>
        <v>-</v>
      </c>
      <c r="E37" s="42">
        <f>+IFERROR((VLOOKUP(A37,Hoja4!$A$2:$AA$1051,7,FALSE)),"")</f>
        <v>31</v>
      </c>
      <c r="F37" s="42">
        <f>+IFERROR((VLOOKUP(A37,Hoja4!$A$2:$AA$1051,8,FALSE)),"")</f>
        <v>15</v>
      </c>
      <c r="G37" s="42">
        <f>+IFERROR((VLOOKUP(A37,Hoja4!$A$2:$AA$1051,9,FALSE)),"")</f>
        <v>13</v>
      </c>
      <c r="H37" s="42" t="str">
        <f>+IFERROR((VLOOKUP(A37,Hoja4!$A$2:$AA$1051,10,FALSE)),"")</f>
        <v>-</v>
      </c>
      <c r="I37" s="42" t="str">
        <f>+IFERROR((VLOOKUP(A37,Hoja4!$A$2:$AA$1051,11,FALSE)),"")</f>
        <v>-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52354</v>
      </c>
      <c r="C38" s="41" t="str">
        <f>+IFERROR((VLOOKUP(A38,Hoja4!$A$2:$M$1051,5,FALSE)),"")</f>
        <v>IMUES</v>
      </c>
      <c r="D38" s="42" t="str">
        <f>+IFERROR((VLOOKUP(A38,Hoja4!$A$2:$AA$1051,6,FALSE)),"")</f>
        <v>-</v>
      </c>
      <c r="E38" s="42" t="str">
        <f>+IFERROR((VLOOKUP(A38,Hoja4!$A$2:$AA$1051,7,FALSE)),"")</f>
        <v>-</v>
      </c>
      <c r="F38" s="42">
        <f>+IFERROR((VLOOKUP(A38,Hoja4!$A$2:$AA$1051,8,FALSE)),"")</f>
        <v>57</v>
      </c>
      <c r="G38" s="42">
        <f>+IFERROR((VLOOKUP(A38,Hoja4!$A$2:$AA$1051,9,FALSE)),"")</f>
        <v>49</v>
      </c>
      <c r="H38" s="42">
        <f>+IFERROR((VLOOKUP(A38,Hoja4!$A$2:$AA$1051,10,FALSE)),"")</f>
        <v>49</v>
      </c>
      <c r="I38" s="42">
        <f>+IFERROR((VLOOKUP(A38,Hoja4!$A$2:$AA$1051,11,FALSE)),"")</f>
        <v>2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52356</v>
      </c>
      <c r="C39" s="41" t="str">
        <f>+IFERROR((VLOOKUP(A39,Hoja4!$A$2:$M$1051,5,FALSE)),"")</f>
        <v>IPIALES</v>
      </c>
      <c r="D39" s="42">
        <f>+IFERROR((VLOOKUP(A39,Hoja4!$A$2:$AA$1051,6,FALSE)),"")</f>
        <v>2364</v>
      </c>
      <c r="E39" s="42">
        <f>+IFERROR((VLOOKUP(A39,Hoja4!$A$2:$AA$1051,7,FALSE)),"")</f>
        <v>1880</v>
      </c>
      <c r="F39" s="42">
        <f>+IFERROR((VLOOKUP(A39,Hoja4!$A$2:$AA$1051,8,FALSE)),"")</f>
        <v>1929</v>
      </c>
      <c r="G39" s="42">
        <f>+IFERROR((VLOOKUP(A39,Hoja4!$A$2:$AA$1051,9,FALSE)),"")</f>
        <v>1800</v>
      </c>
      <c r="H39" s="42">
        <f>+IFERROR((VLOOKUP(A39,Hoja4!$A$2:$AA$1051,10,FALSE)),"")</f>
        <v>1832</v>
      </c>
      <c r="I39" s="42">
        <f>+IFERROR((VLOOKUP(A39,Hoja4!$A$2:$AA$1051,11,FALSE)),"")</f>
        <v>1873</v>
      </c>
      <c r="J39" s="42">
        <f>+IFERROR((VLOOKUP(A39,Hoja4!$A$2:$AA$1051,12,FALSE)),"")</f>
        <v>2516</v>
      </c>
      <c r="K39" s="149">
        <f>+IFERROR((VLOOKUP(A39,Hoja4!$A$2:$AA$1051,13,FALSE)),"")</f>
        <v>2028</v>
      </c>
      <c r="L39" s="144">
        <f>+IFERROR((VLOOKUP(A39,Hoja4!$A$2:$AA$1051,14,FALSE)),"")</f>
        <v>1481</v>
      </c>
    </row>
    <row r="40" spans="1:12" x14ac:dyDescent="0.25">
      <c r="A40" s="145">
        <v>29</v>
      </c>
      <c r="B40" s="41">
        <f>+IFERROR((VLOOKUP(A40,Hoja4!$A$2:$M$1051,4,FALSE)),"")</f>
        <v>52378</v>
      </c>
      <c r="C40" s="41" t="str">
        <f>+IFERROR((VLOOKUP(A40,Hoja4!$A$2:$M$1051,5,FALSE)),"")</f>
        <v>LA CRUZ</v>
      </c>
      <c r="D40" s="42">
        <f>+IFERROR((VLOOKUP(A40,Hoja4!$A$2:$AA$1051,6,FALSE)),"")</f>
        <v>201</v>
      </c>
      <c r="E40" s="42">
        <f>+IFERROR((VLOOKUP(A40,Hoja4!$A$2:$AA$1051,7,FALSE)),"")</f>
        <v>104</v>
      </c>
      <c r="F40" s="42">
        <f>+IFERROR((VLOOKUP(A40,Hoja4!$A$2:$AA$1051,8,FALSE)),"")</f>
        <v>25</v>
      </c>
      <c r="G40" s="42">
        <f>+IFERROR((VLOOKUP(A40,Hoja4!$A$2:$AA$1051,9,FALSE)),"")</f>
        <v>1</v>
      </c>
      <c r="H40" s="42" t="str">
        <f>+IFERROR((VLOOKUP(A40,Hoja4!$A$2:$AA$1051,10,FALSE)),"")</f>
        <v>-</v>
      </c>
      <c r="I40" s="42" t="str">
        <f>+IFERROR((VLOOKUP(A40,Hoja4!$A$2:$AA$1051,11,FALSE)),"")</f>
        <v>-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52381</v>
      </c>
      <c r="C41" s="41" t="str">
        <f>+IFERROR((VLOOKUP(A41,Hoja4!$A$2:$M$1051,5,FALSE)),"")</f>
        <v>LA FLORIDA</v>
      </c>
      <c r="D41" s="42" t="str">
        <f>+IFERROR((VLOOKUP(A41,Hoja4!$A$2:$AA$1051,6,FALSE)),"")</f>
        <v>-</v>
      </c>
      <c r="E41" s="42" t="str">
        <f>+IFERROR((VLOOKUP(A41,Hoja4!$A$2:$AA$1051,7,FALSE)),"")</f>
        <v>-</v>
      </c>
      <c r="F41" s="42" t="str">
        <f>+IFERROR((VLOOKUP(A41,Hoja4!$A$2:$AA$1051,8,FALSE)),"")</f>
        <v>-</v>
      </c>
      <c r="G41" s="42" t="str">
        <f>+IFERROR((VLOOKUP(A41,Hoja4!$A$2:$AA$1051,9,FALSE)),"")</f>
        <v>-</v>
      </c>
      <c r="H41" s="42" t="str">
        <f>+IFERROR((VLOOKUP(A41,Hoja4!$A$2:$AA$1051,10,FALSE)),"")</f>
        <v>-</v>
      </c>
      <c r="I41" s="42" t="str">
        <f>+IFERROR((VLOOKUP(A41,Hoja4!$A$2:$AA$1051,11,FALSE)),"")</f>
        <v>-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52399</v>
      </c>
      <c r="C42" s="41" t="str">
        <f>+IFERROR((VLOOKUP(A42,Hoja4!$A$2:$M$1051,5,FALSE)),"")</f>
        <v>LA UNION</v>
      </c>
      <c r="D42" s="42">
        <f>+IFERROR((VLOOKUP(A42,Hoja4!$A$2:$AA$1051,6,FALSE)),"")</f>
        <v>174</v>
      </c>
      <c r="E42" s="42">
        <f>+IFERROR((VLOOKUP(A42,Hoja4!$A$2:$AA$1051,7,FALSE)),"")</f>
        <v>170</v>
      </c>
      <c r="F42" s="42">
        <f>+IFERROR((VLOOKUP(A42,Hoja4!$A$2:$AA$1051,8,FALSE)),"")</f>
        <v>149</v>
      </c>
      <c r="G42" s="42">
        <f>+IFERROR((VLOOKUP(A42,Hoja4!$A$2:$AA$1051,9,FALSE)),"")</f>
        <v>107</v>
      </c>
      <c r="H42" s="42">
        <f>+IFERROR((VLOOKUP(A42,Hoja4!$A$2:$AA$1051,10,FALSE)),"")</f>
        <v>149</v>
      </c>
      <c r="I42" s="42">
        <f>+IFERROR((VLOOKUP(A42,Hoja4!$A$2:$AA$1051,11,FALSE)),"")</f>
        <v>76</v>
      </c>
      <c r="J42" s="42">
        <f>+IFERROR((VLOOKUP(A42,Hoja4!$A$2:$AA$1051,12,FALSE)),"")</f>
        <v>52</v>
      </c>
      <c r="K42" s="149">
        <f>+IFERROR((VLOOKUP(A42,Hoja4!$A$2:$AA$1051,13,FALSE)),"")</f>
        <v>95</v>
      </c>
      <c r="L42" s="144">
        <f>+IFERROR((VLOOKUP(A42,Hoja4!$A$2:$AA$1051,14,FALSE)),"")</f>
        <v>52</v>
      </c>
    </row>
    <row r="43" spans="1:12" x14ac:dyDescent="0.25">
      <c r="A43" s="145">
        <v>32</v>
      </c>
      <c r="B43" s="41">
        <f>+IFERROR((VLOOKUP(A43,Hoja4!$A$2:$M$1051,4,FALSE)),"")</f>
        <v>52405</v>
      </c>
      <c r="C43" s="41" t="str">
        <f>+IFERROR((VLOOKUP(A43,Hoja4!$A$2:$M$1051,5,FALSE)),"")</f>
        <v>LEIVA</v>
      </c>
      <c r="D43" s="42">
        <f>+IFERROR((VLOOKUP(A43,Hoja4!$A$2:$AA$1051,6,FALSE)),"")</f>
        <v>38</v>
      </c>
      <c r="E43" s="42">
        <f>+IFERROR((VLOOKUP(A43,Hoja4!$A$2:$AA$1051,7,FALSE)),"")</f>
        <v>37</v>
      </c>
      <c r="F43" s="42" t="str">
        <f>+IFERROR((VLOOKUP(A43,Hoja4!$A$2:$AA$1051,8,FALSE)),"")</f>
        <v>-</v>
      </c>
      <c r="G43" s="42" t="str">
        <f>+IFERROR((VLOOKUP(A43,Hoja4!$A$2:$AA$1051,9,FALSE)),"")</f>
        <v>-</v>
      </c>
      <c r="H43" s="42" t="str">
        <f>+IFERROR((VLOOKUP(A43,Hoja4!$A$2:$AA$1051,10,FALSE)),"")</f>
        <v>-</v>
      </c>
      <c r="I43" s="42" t="str">
        <f>+IFERROR((VLOOKUP(A43,Hoja4!$A$2:$AA$1051,11,FALSE)),"")</f>
        <v>-</v>
      </c>
      <c r="J43" s="42" t="str">
        <f>+IFERROR((VLOOKUP(A43,Hoja4!$A$2:$AA$1051,12,FALSE)),"")</f>
        <v>-</v>
      </c>
      <c r="K43" s="149" t="str">
        <f>+IFERROR((VLOOKUP(A43,Hoja4!$A$2:$AA$1051,13,FALSE)),"")</f>
        <v>-</v>
      </c>
      <c r="L43" s="144">
        <f>+IFERROR((VLOOKUP(A43,Hoja4!$A$2:$AA$1051,14,FALSE)),"")</f>
        <v>0</v>
      </c>
    </row>
    <row r="44" spans="1:12" x14ac:dyDescent="0.25">
      <c r="A44" s="145">
        <v>33</v>
      </c>
      <c r="B44" s="41">
        <f>+IFERROR((VLOOKUP(A44,Hoja4!$A$2:$M$1051,4,FALSE)),"")</f>
        <v>52411</v>
      </c>
      <c r="C44" s="41" t="str">
        <f>+IFERROR((VLOOKUP(A44,Hoja4!$A$2:$M$1051,5,FALSE)),"")</f>
        <v>LINARES</v>
      </c>
      <c r="D44" s="42" t="str">
        <f>+IFERROR((VLOOKUP(A44,Hoja4!$A$2:$AA$1051,6,FALSE)),"")</f>
        <v>-</v>
      </c>
      <c r="E44" s="42" t="str">
        <f>+IFERROR((VLOOKUP(A44,Hoja4!$A$2:$AA$1051,7,FALSE)),"")</f>
        <v>-</v>
      </c>
      <c r="F44" s="42" t="str">
        <f>+IFERROR((VLOOKUP(A44,Hoja4!$A$2:$AA$1051,8,FALSE)),"")</f>
        <v>-</v>
      </c>
      <c r="G44" s="42" t="str">
        <f>+IFERROR((VLOOKUP(A44,Hoja4!$A$2:$AA$1051,9,FALSE)),"")</f>
        <v>-</v>
      </c>
      <c r="H44" s="42" t="str">
        <f>+IFERROR((VLOOKUP(A44,Hoja4!$A$2:$AA$1051,10,FALSE)),"")</f>
        <v>-</v>
      </c>
      <c r="I44" s="42" t="str">
        <f>+IFERROR((VLOOKUP(A44,Hoja4!$A$2:$AA$1051,11,FALSE)),"")</f>
        <v>-</v>
      </c>
      <c r="J44" s="42" t="str">
        <f>+IFERROR((VLOOKUP(A44,Hoja4!$A$2:$AA$1051,12,FALSE)),"")</f>
        <v>-</v>
      </c>
      <c r="K44" s="149">
        <f>+IFERROR((VLOOKUP(A44,Hoja4!$A$2:$AA$1051,13,FALSE)),"")</f>
        <v>31</v>
      </c>
      <c r="L44" s="144">
        <f>+IFERROR((VLOOKUP(A44,Hoja4!$A$2:$AA$1051,14,FALSE)),"")</f>
        <v>27</v>
      </c>
    </row>
    <row r="45" spans="1:12" x14ac:dyDescent="0.25">
      <c r="A45" s="145">
        <v>34</v>
      </c>
      <c r="B45" s="41">
        <f>+IFERROR((VLOOKUP(A45,Hoja4!$A$2:$M$1051,4,FALSE)),"")</f>
        <v>52418</v>
      </c>
      <c r="C45" s="41" t="str">
        <f>+IFERROR((VLOOKUP(A45,Hoja4!$A$2:$M$1051,5,FALSE)),"")</f>
        <v>LOS ANDES (SOTOMAYOR)</v>
      </c>
      <c r="D45" s="42" t="str">
        <f>+IFERROR((VLOOKUP(A45,Hoja4!$A$2:$AA$1051,6,FALSE)),"")</f>
        <v>-</v>
      </c>
      <c r="E45" s="42" t="str">
        <f>+IFERROR((VLOOKUP(A45,Hoja4!$A$2:$AA$1051,7,FALSE)),"")</f>
        <v>-</v>
      </c>
      <c r="F45" s="42" t="str">
        <f>+IFERROR((VLOOKUP(A45,Hoja4!$A$2:$AA$1051,8,FALSE)),"")</f>
        <v>-</v>
      </c>
      <c r="G45" s="42" t="str">
        <f>+IFERROR((VLOOKUP(A45,Hoja4!$A$2:$AA$1051,9,FALSE)),"")</f>
        <v>-</v>
      </c>
      <c r="H45" s="42" t="str">
        <f>+IFERROR((VLOOKUP(A45,Hoja4!$A$2:$AA$1051,10,FALSE)),"")</f>
        <v>-</v>
      </c>
      <c r="I45" s="42" t="str">
        <f>+IFERROR((VLOOKUP(A45,Hoja4!$A$2:$AA$1051,11,FALSE)),"")</f>
        <v>-</v>
      </c>
      <c r="J45" s="42" t="str">
        <f>+IFERROR((VLOOKUP(A45,Hoja4!$A$2:$AA$1051,12,FALSE)),"")</f>
        <v>-</v>
      </c>
      <c r="K45" s="149">
        <f>+IFERROR((VLOOKUP(A45,Hoja4!$A$2:$AA$1051,13,FALSE)),"")</f>
        <v>1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52427</v>
      </c>
      <c r="C46" s="41" t="str">
        <f>+IFERROR((VLOOKUP(A46,Hoja4!$A$2:$M$1051,5,FALSE)),"")</f>
        <v>MAGUI</v>
      </c>
      <c r="D46" s="42" t="str">
        <f>+IFERROR((VLOOKUP(A46,Hoja4!$A$2:$AA$1051,6,FALSE)),"")</f>
        <v>-</v>
      </c>
      <c r="E46" s="42" t="str">
        <f>+IFERROR((VLOOKUP(A46,Hoja4!$A$2:$AA$1051,7,FALSE)),"")</f>
        <v>-</v>
      </c>
      <c r="F46" s="42">
        <f>+IFERROR((VLOOKUP(A46,Hoja4!$A$2:$AA$1051,8,FALSE)),"")</f>
        <v>34</v>
      </c>
      <c r="G46" s="42">
        <f>+IFERROR((VLOOKUP(A46,Hoja4!$A$2:$AA$1051,9,FALSE)),"")</f>
        <v>34</v>
      </c>
      <c r="H46" s="42">
        <f>+IFERROR((VLOOKUP(A46,Hoja4!$A$2:$AA$1051,10,FALSE)),"")</f>
        <v>18</v>
      </c>
      <c r="I46" s="42">
        <f>+IFERROR((VLOOKUP(A46,Hoja4!$A$2:$AA$1051,11,FALSE)),"")</f>
        <v>16</v>
      </c>
      <c r="J46" s="42" t="str">
        <f>+IFERROR((VLOOKUP(A46,Hoja4!$A$2:$AA$1051,12,FALSE)),"")</f>
        <v>-</v>
      </c>
      <c r="K46" s="149" t="str">
        <f>+IFERROR((VLOOKUP(A46,Hoja4!$A$2:$AA$1051,13,FALSE)),"")</f>
        <v>-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52435</v>
      </c>
      <c r="C47" s="41" t="str">
        <f>+IFERROR((VLOOKUP(A47,Hoja4!$A$2:$M$1051,5,FALSE)),"")</f>
        <v>MALLAMA</v>
      </c>
      <c r="D47" s="42" t="str">
        <f>+IFERROR((VLOOKUP(A47,Hoja4!$A$2:$AA$1051,6,FALSE)),"")</f>
        <v>-</v>
      </c>
      <c r="E47" s="42" t="str">
        <f>+IFERROR((VLOOKUP(A47,Hoja4!$A$2:$AA$1051,7,FALSE)),"")</f>
        <v>-</v>
      </c>
      <c r="F47" s="42" t="str">
        <f>+IFERROR((VLOOKUP(A47,Hoja4!$A$2:$AA$1051,8,FALSE)),"")</f>
        <v>-</v>
      </c>
      <c r="G47" s="42" t="str">
        <f>+IFERROR((VLOOKUP(A47,Hoja4!$A$2:$AA$1051,9,FALSE)),"")</f>
        <v>-</v>
      </c>
      <c r="H47" s="42" t="str">
        <f>+IFERROR((VLOOKUP(A47,Hoja4!$A$2:$AA$1051,10,FALSE)),"")</f>
        <v>-</v>
      </c>
      <c r="I47" s="42">
        <f>+IFERROR((VLOOKUP(A47,Hoja4!$A$2:$AA$1051,11,FALSE)),"")</f>
        <v>5</v>
      </c>
      <c r="J47" s="42" t="str">
        <f>+IFERROR((VLOOKUP(A47,Hoja4!$A$2:$AA$1051,12,FALSE)),"")</f>
        <v>-</v>
      </c>
      <c r="K47" s="149" t="str">
        <f>+IFERROR((VLOOKUP(A47,Hoja4!$A$2:$AA$1051,13,FALSE)),"")</f>
        <v>-</v>
      </c>
      <c r="L47" s="144">
        <f>+IFERROR((VLOOKUP(A47,Hoja4!$A$2:$AA$1051,14,FALSE)),"")</f>
        <v>0</v>
      </c>
    </row>
    <row r="48" spans="1:12" x14ac:dyDescent="0.25">
      <c r="A48" s="145">
        <v>37</v>
      </c>
      <c r="B48" s="41">
        <f>+IFERROR((VLOOKUP(A48,Hoja4!$A$2:$M$1051,4,FALSE)),"")</f>
        <v>52473</v>
      </c>
      <c r="C48" s="41" t="str">
        <f>+IFERROR((VLOOKUP(A48,Hoja4!$A$2:$M$1051,5,FALSE)),"")</f>
        <v>MOSQUERA</v>
      </c>
      <c r="D48" s="42">
        <f>+IFERROR((VLOOKUP(A48,Hoja4!$A$2:$AA$1051,6,FALSE)),"")</f>
        <v>6</v>
      </c>
      <c r="E48" s="42" t="str">
        <f>+IFERROR((VLOOKUP(A48,Hoja4!$A$2:$AA$1051,7,FALSE)),"")</f>
        <v>-</v>
      </c>
      <c r="F48" s="42" t="str">
        <f>+IFERROR((VLOOKUP(A48,Hoja4!$A$2:$AA$1051,8,FALSE)),"")</f>
        <v>-</v>
      </c>
      <c r="G48" s="42" t="str">
        <f>+IFERROR((VLOOKUP(A48,Hoja4!$A$2:$AA$1051,9,FALSE)),"")</f>
        <v>-</v>
      </c>
      <c r="H48" s="42" t="str">
        <f>+IFERROR((VLOOKUP(A48,Hoja4!$A$2:$AA$1051,10,FALSE)),"")</f>
        <v>-</v>
      </c>
      <c r="I48" s="42" t="str">
        <f>+IFERROR((VLOOKUP(A48,Hoja4!$A$2:$AA$1051,11,FALSE)),"")</f>
        <v>-</v>
      </c>
      <c r="J48" s="42" t="str">
        <f>+IFERROR((VLOOKUP(A48,Hoja4!$A$2:$AA$1051,12,FALSE)),"")</f>
        <v>-</v>
      </c>
      <c r="K48" s="149" t="str">
        <f>+IFERROR((VLOOKUP(A48,Hoja4!$A$2:$AA$1051,13,FALSE)),"")</f>
        <v>-</v>
      </c>
      <c r="L48" s="144">
        <f>+IFERROR((VLOOKUP(A48,Hoja4!$A$2:$AA$1051,14,FALSE)),"")</f>
        <v>0</v>
      </c>
    </row>
    <row r="49" spans="1:12" x14ac:dyDescent="0.25">
      <c r="A49" s="145">
        <v>38</v>
      </c>
      <c r="B49" s="41">
        <f>+IFERROR((VLOOKUP(A49,Hoja4!$A$2:$M$1051,4,FALSE)),"")</f>
        <v>52480</v>
      </c>
      <c r="C49" s="41" t="str">
        <f>+IFERROR((VLOOKUP(A49,Hoja4!$A$2:$M$1051,5,FALSE)),"")</f>
        <v>NARIÑO</v>
      </c>
      <c r="D49" s="42" t="str">
        <f>+IFERROR((VLOOKUP(A49,Hoja4!$A$2:$AA$1051,6,FALSE)),"")</f>
        <v>-</v>
      </c>
      <c r="E49" s="42">
        <f>+IFERROR((VLOOKUP(A49,Hoja4!$A$2:$AA$1051,7,FALSE)),"")</f>
        <v>52</v>
      </c>
      <c r="F49" s="42">
        <f>+IFERROR((VLOOKUP(A49,Hoja4!$A$2:$AA$1051,8,FALSE)),"")</f>
        <v>50</v>
      </c>
      <c r="G49" s="42">
        <f>+IFERROR((VLOOKUP(A49,Hoja4!$A$2:$AA$1051,9,FALSE)),"")</f>
        <v>48</v>
      </c>
      <c r="H49" s="42" t="str">
        <f>+IFERROR((VLOOKUP(A49,Hoja4!$A$2:$AA$1051,10,FALSE)),"")</f>
        <v>-</v>
      </c>
      <c r="I49" s="42" t="str">
        <f>+IFERROR((VLOOKUP(A49,Hoja4!$A$2:$AA$1051,11,FALSE)),"")</f>
        <v>-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52490</v>
      </c>
      <c r="C50" s="41" t="str">
        <f>+IFERROR((VLOOKUP(A50,Hoja4!$A$2:$M$1051,5,FALSE)),"")</f>
        <v>OLAYA HERRERA</v>
      </c>
      <c r="D50" s="42" t="str">
        <f>+IFERROR((VLOOKUP(A50,Hoja4!$A$2:$AA$1051,6,FALSE)),"")</f>
        <v>-</v>
      </c>
      <c r="E50" s="42">
        <f>+IFERROR((VLOOKUP(A50,Hoja4!$A$2:$AA$1051,7,FALSE)),"")</f>
        <v>35</v>
      </c>
      <c r="F50" s="42">
        <f>+IFERROR((VLOOKUP(A50,Hoja4!$A$2:$AA$1051,8,FALSE)),"")</f>
        <v>31</v>
      </c>
      <c r="G50" s="42">
        <f>+IFERROR((VLOOKUP(A50,Hoja4!$A$2:$AA$1051,9,FALSE)),"")</f>
        <v>29</v>
      </c>
      <c r="H50" s="42" t="str">
        <f>+IFERROR((VLOOKUP(A50,Hoja4!$A$2:$AA$1051,10,FALSE)),"")</f>
        <v>-</v>
      </c>
      <c r="I50" s="42">
        <f>+IFERROR((VLOOKUP(A50,Hoja4!$A$2:$AA$1051,11,FALSE)),"")</f>
        <v>2</v>
      </c>
      <c r="J50" s="42" t="str">
        <f>+IFERROR((VLOOKUP(A50,Hoja4!$A$2:$AA$1051,12,FALSE)),"")</f>
        <v>-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52506</v>
      </c>
      <c r="C51" s="41" t="str">
        <f>+IFERROR((VLOOKUP(A51,Hoja4!$A$2:$M$1051,5,FALSE)),"")</f>
        <v>OSPINA</v>
      </c>
      <c r="D51" s="42">
        <f>+IFERROR((VLOOKUP(A51,Hoja4!$A$2:$AA$1051,6,FALSE)),"")</f>
        <v>52</v>
      </c>
      <c r="E51" s="42">
        <f>+IFERROR((VLOOKUP(A51,Hoja4!$A$2:$AA$1051,7,FALSE)),"")</f>
        <v>47</v>
      </c>
      <c r="F51" s="42">
        <f>+IFERROR((VLOOKUP(A51,Hoja4!$A$2:$AA$1051,8,FALSE)),"")</f>
        <v>99</v>
      </c>
      <c r="G51" s="42">
        <f>+IFERROR((VLOOKUP(A51,Hoja4!$A$2:$AA$1051,9,FALSE)),"")</f>
        <v>92</v>
      </c>
      <c r="H51" s="42">
        <f>+IFERROR((VLOOKUP(A51,Hoja4!$A$2:$AA$1051,10,FALSE)),"")</f>
        <v>65</v>
      </c>
      <c r="I51" s="42">
        <f>+IFERROR((VLOOKUP(A51,Hoja4!$A$2:$AA$1051,11,FALSE)),"")</f>
        <v>2</v>
      </c>
      <c r="J51" s="42" t="str">
        <f>+IFERROR((VLOOKUP(A51,Hoja4!$A$2:$AA$1051,12,FALSE)),"")</f>
        <v>-</v>
      </c>
      <c r="K51" s="149" t="str">
        <f>+IFERROR((VLOOKUP(A51,Hoja4!$A$2:$AA$1051,13,FALSE)),"")</f>
        <v>-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52520</v>
      </c>
      <c r="C52" s="41" t="str">
        <f>+IFERROR((VLOOKUP(A52,Hoja4!$A$2:$M$1051,5,FALSE)),"")</f>
        <v>FRANCISCO PIZARRO</v>
      </c>
      <c r="D52" s="42" t="str">
        <f>+IFERROR((VLOOKUP(A52,Hoja4!$A$2:$AA$1051,6,FALSE)),"")</f>
        <v>-</v>
      </c>
      <c r="E52" s="42">
        <f>+IFERROR((VLOOKUP(A52,Hoja4!$A$2:$AA$1051,7,FALSE)),"")</f>
        <v>36</v>
      </c>
      <c r="F52" s="42">
        <f>+IFERROR((VLOOKUP(A52,Hoja4!$A$2:$AA$1051,8,FALSE)),"")</f>
        <v>63</v>
      </c>
      <c r="G52" s="42">
        <f>+IFERROR((VLOOKUP(A52,Hoja4!$A$2:$AA$1051,9,FALSE)),"")</f>
        <v>77</v>
      </c>
      <c r="H52" s="42">
        <f>+IFERROR((VLOOKUP(A52,Hoja4!$A$2:$AA$1051,10,FALSE)),"")</f>
        <v>58</v>
      </c>
      <c r="I52" s="42" t="str">
        <f>+IFERROR((VLOOKUP(A52,Hoja4!$A$2:$AA$1051,11,FALSE)),"")</f>
        <v>-</v>
      </c>
      <c r="J52" s="42" t="str">
        <f>+IFERROR((VLOOKUP(A52,Hoja4!$A$2:$AA$1051,12,FALSE)),"")</f>
        <v>-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52540</v>
      </c>
      <c r="C53" s="41" t="str">
        <f>+IFERROR((VLOOKUP(A53,Hoja4!$A$2:$M$1051,5,FALSE)),"")</f>
        <v>POLICARPA</v>
      </c>
      <c r="D53" s="42">
        <f>+IFERROR((VLOOKUP(A53,Hoja4!$A$2:$AA$1051,6,FALSE)),"")</f>
        <v>34</v>
      </c>
      <c r="E53" s="42">
        <f>+IFERROR((VLOOKUP(A53,Hoja4!$A$2:$AA$1051,7,FALSE)),"")</f>
        <v>28</v>
      </c>
      <c r="F53" s="42">
        <f>+IFERROR((VLOOKUP(A53,Hoja4!$A$2:$AA$1051,8,FALSE)),"")</f>
        <v>28</v>
      </c>
      <c r="G53" s="42">
        <f>+IFERROR((VLOOKUP(A53,Hoja4!$A$2:$AA$1051,9,FALSE)),"")</f>
        <v>27</v>
      </c>
      <c r="H53" s="42">
        <f>+IFERROR((VLOOKUP(A53,Hoja4!$A$2:$AA$1051,10,FALSE)),"")</f>
        <v>26</v>
      </c>
      <c r="I53" s="42" t="str">
        <f>+IFERROR((VLOOKUP(A53,Hoja4!$A$2:$AA$1051,11,FALSE)),"")</f>
        <v>-</v>
      </c>
      <c r="J53" s="42" t="str">
        <f>+IFERROR((VLOOKUP(A53,Hoja4!$A$2:$AA$1051,12,FALSE)),"")</f>
        <v>-</v>
      </c>
      <c r="K53" s="149" t="str">
        <f>+IFERROR((VLOOKUP(A53,Hoja4!$A$2:$AA$1051,13,FALSE)),"")</f>
        <v>-</v>
      </c>
      <c r="L53" s="144">
        <f>+IFERROR((VLOOKUP(A53,Hoja4!$A$2:$AA$1051,14,FALSE)),"")</f>
        <v>0</v>
      </c>
    </row>
    <row r="54" spans="1:12" x14ac:dyDescent="0.25">
      <c r="A54" s="145">
        <v>43</v>
      </c>
      <c r="B54" s="41">
        <f>+IFERROR((VLOOKUP(A54,Hoja4!$A$2:$M$1051,4,FALSE)),"")</f>
        <v>52560</v>
      </c>
      <c r="C54" s="41" t="str">
        <f>+IFERROR((VLOOKUP(A54,Hoja4!$A$2:$M$1051,5,FALSE)),"")</f>
        <v>POTOSI</v>
      </c>
      <c r="D54" s="42">
        <f>+IFERROR((VLOOKUP(A54,Hoja4!$A$2:$AA$1051,6,FALSE)),"")</f>
        <v>38</v>
      </c>
      <c r="E54" s="42">
        <f>+IFERROR((VLOOKUP(A54,Hoja4!$A$2:$AA$1051,7,FALSE)),"")</f>
        <v>19</v>
      </c>
      <c r="F54" s="42">
        <f>+IFERROR((VLOOKUP(A54,Hoja4!$A$2:$AA$1051,8,FALSE)),"")</f>
        <v>45</v>
      </c>
      <c r="G54" s="42">
        <f>+IFERROR((VLOOKUP(A54,Hoja4!$A$2:$AA$1051,9,FALSE)),"")</f>
        <v>26</v>
      </c>
      <c r="H54" s="42">
        <f>+IFERROR((VLOOKUP(A54,Hoja4!$A$2:$AA$1051,10,FALSE)),"")</f>
        <v>26</v>
      </c>
      <c r="I54" s="42">
        <f>+IFERROR((VLOOKUP(A54,Hoja4!$A$2:$AA$1051,11,FALSE)),"")</f>
        <v>3</v>
      </c>
      <c r="J54" s="42" t="str">
        <f>+IFERROR((VLOOKUP(A54,Hoja4!$A$2:$AA$1051,12,FALSE)),"")</f>
        <v>-</v>
      </c>
      <c r="K54" s="149">
        <f>+IFERROR((VLOOKUP(A54,Hoja4!$A$2:$AA$1051,13,FALSE)),"")</f>
        <v>1</v>
      </c>
      <c r="L54" s="144">
        <f>+IFERROR((VLOOKUP(A54,Hoja4!$A$2:$AA$1051,14,FALSE)),"")</f>
        <v>0</v>
      </c>
    </row>
    <row r="55" spans="1:12" x14ac:dyDescent="0.25">
      <c r="A55" s="145">
        <v>44</v>
      </c>
      <c r="B55" s="41">
        <f>+IFERROR((VLOOKUP(A55,Hoja4!$A$2:$M$1051,4,FALSE)),"")</f>
        <v>52573</v>
      </c>
      <c r="C55" s="41" t="str">
        <f>+IFERROR((VLOOKUP(A55,Hoja4!$A$2:$M$1051,5,FALSE)),"")</f>
        <v>PUERRES</v>
      </c>
      <c r="D55" s="42">
        <f>+IFERROR((VLOOKUP(A55,Hoja4!$A$2:$AA$1051,6,FALSE)),"")</f>
        <v>137</v>
      </c>
      <c r="E55" s="42">
        <f>+IFERROR((VLOOKUP(A55,Hoja4!$A$2:$AA$1051,7,FALSE)),"")</f>
        <v>83</v>
      </c>
      <c r="F55" s="42">
        <f>+IFERROR((VLOOKUP(A55,Hoja4!$A$2:$AA$1051,8,FALSE)),"")</f>
        <v>80</v>
      </c>
      <c r="G55" s="42">
        <f>+IFERROR((VLOOKUP(A55,Hoja4!$A$2:$AA$1051,9,FALSE)),"")</f>
        <v>47</v>
      </c>
      <c r="H55" s="42">
        <f>+IFERROR((VLOOKUP(A55,Hoja4!$A$2:$AA$1051,10,FALSE)),"")</f>
        <v>44</v>
      </c>
      <c r="I55" s="42" t="str">
        <f>+IFERROR((VLOOKUP(A55,Hoja4!$A$2:$AA$1051,11,FALSE)),"")</f>
        <v>-</v>
      </c>
      <c r="J55" s="42" t="str">
        <f>+IFERROR((VLOOKUP(A55,Hoja4!$A$2:$AA$1051,12,FALSE)),"")</f>
        <v>-</v>
      </c>
      <c r="K55" s="149">
        <f>+IFERROR((VLOOKUP(A55,Hoja4!$A$2:$AA$1051,13,FALSE)),"")</f>
        <v>3</v>
      </c>
      <c r="L55" s="144">
        <f>+IFERROR((VLOOKUP(A55,Hoja4!$A$2:$AA$1051,14,FALSE)),"")</f>
        <v>0</v>
      </c>
    </row>
    <row r="56" spans="1:12" x14ac:dyDescent="0.25">
      <c r="A56" s="145">
        <v>45</v>
      </c>
      <c r="B56" s="41">
        <f>+IFERROR((VLOOKUP(A56,Hoja4!$A$2:$M$1051,4,FALSE)),"")</f>
        <v>52585</v>
      </c>
      <c r="C56" s="41" t="str">
        <f>+IFERROR((VLOOKUP(A56,Hoja4!$A$2:$M$1051,5,FALSE)),"")</f>
        <v>PUPIALES</v>
      </c>
      <c r="D56" s="42">
        <f>+IFERROR((VLOOKUP(A56,Hoja4!$A$2:$AA$1051,6,FALSE)),"")</f>
        <v>139</v>
      </c>
      <c r="E56" s="42">
        <f>+IFERROR((VLOOKUP(A56,Hoja4!$A$2:$AA$1051,7,FALSE)),"")</f>
        <v>59</v>
      </c>
      <c r="F56" s="42">
        <f>+IFERROR((VLOOKUP(A56,Hoja4!$A$2:$AA$1051,8,FALSE)),"")</f>
        <v>43</v>
      </c>
      <c r="G56" s="42">
        <f>+IFERROR((VLOOKUP(A56,Hoja4!$A$2:$AA$1051,9,FALSE)),"")</f>
        <v>41</v>
      </c>
      <c r="H56" s="42">
        <f>+IFERROR((VLOOKUP(A56,Hoja4!$A$2:$AA$1051,10,FALSE)),"")</f>
        <v>17</v>
      </c>
      <c r="I56" s="42">
        <f>+IFERROR((VLOOKUP(A56,Hoja4!$A$2:$AA$1051,11,FALSE)),"")</f>
        <v>3</v>
      </c>
      <c r="J56" s="42" t="str">
        <f>+IFERROR((VLOOKUP(A56,Hoja4!$A$2:$AA$1051,12,FALSE)),"")</f>
        <v>-</v>
      </c>
      <c r="K56" s="149">
        <f>+IFERROR((VLOOKUP(A56,Hoja4!$A$2:$AA$1051,13,FALSE)),"")</f>
        <v>1</v>
      </c>
      <c r="L56" s="144">
        <f>+IFERROR((VLOOKUP(A56,Hoja4!$A$2:$AA$1051,14,FALSE)),"")</f>
        <v>0</v>
      </c>
    </row>
    <row r="57" spans="1:12" x14ac:dyDescent="0.25">
      <c r="A57" s="145">
        <v>46</v>
      </c>
      <c r="B57" s="41">
        <f>+IFERROR((VLOOKUP(A57,Hoja4!$A$2:$M$1051,4,FALSE)),"")</f>
        <v>52612</v>
      </c>
      <c r="C57" s="41" t="str">
        <f>+IFERROR((VLOOKUP(A57,Hoja4!$A$2:$M$1051,5,FALSE)),"")</f>
        <v>RICAURTE</v>
      </c>
      <c r="D57" s="42">
        <f>+IFERROR((VLOOKUP(A57,Hoja4!$A$2:$AA$1051,6,FALSE)),"")</f>
        <v>89</v>
      </c>
      <c r="E57" s="42">
        <f>+IFERROR((VLOOKUP(A57,Hoja4!$A$2:$AA$1051,7,FALSE)),"")</f>
        <v>50</v>
      </c>
      <c r="F57" s="42">
        <f>+IFERROR((VLOOKUP(A57,Hoja4!$A$2:$AA$1051,8,FALSE)),"")</f>
        <v>65</v>
      </c>
      <c r="G57" s="42">
        <f>+IFERROR((VLOOKUP(A57,Hoja4!$A$2:$AA$1051,9,FALSE)),"")</f>
        <v>96</v>
      </c>
      <c r="H57" s="42">
        <f>+IFERROR((VLOOKUP(A57,Hoja4!$A$2:$AA$1051,10,FALSE)),"")</f>
        <v>91</v>
      </c>
      <c r="I57" s="42">
        <f>+IFERROR((VLOOKUP(A57,Hoja4!$A$2:$AA$1051,11,FALSE)),"")</f>
        <v>33</v>
      </c>
      <c r="J57" s="42" t="str">
        <f>+IFERROR((VLOOKUP(A57,Hoja4!$A$2:$AA$1051,12,FALSE)),"")</f>
        <v>-</v>
      </c>
      <c r="K57" s="149">
        <f>+IFERROR((VLOOKUP(A57,Hoja4!$A$2:$AA$1051,13,FALSE)),"")</f>
        <v>29</v>
      </c>
      <c r="L57" s="144">
        <f>+IFERROR((VLOOKUP(A57,Hoja4!$A$2:$AA$1051,14,FALSE)),"")</f>
        <v>26</v>
      </c>
    </row>
    <row r="58" spans="1:12" x14ac:dyDescent="0.25">
      <c r="A58" s="145">
        <v>47</v>
      </c>
      <c r="B58" s="41">
        <f>+IFERROR((VLOOKUP(A58,Hoja4!$A$2:$M$1051,4,FALSE)),"")</f>
        <v>52678</v>
      </c>
      <c r="C58" s="41" t="str">
        <f>+IFERROR((VLOOKUP(A58,Hoja4!$A$2:$M$1051,5,FALSE)),"")</f>
        <v>SAMANIEGO</v>
      </c>
      <c r="D58" s="42">
        <f>+IFERROR((VLOOKUP(A58,Hoja4!$A$2:$AA$1051,6,FALSE)),"")</f>
        <v>79</v>
      </c>
      <c r="E58" s="42">
        <f>+IFERROR((VLOOKUP(A58,Hoja4!$A$2:$AA$1051,7,FALSE)),"")</f>
        <v>73</v>
      </c>
      <c r="F58" s="42">
        <f>+IFERROR((VLOOKUP(A58,Hoja4!$A$2:$AA$1051,8,FALSE)),"")</f>
        <v>119</v>
      </c>
      <c r="G58" s="42">
        <f>+IFERROR((VLOOKUP(A58,Hoja4!$A$2:$AA$1051,9,FALSE)),"")</f>
        <v>126</v>
      </c>
      <c r="H58" s="42">
        <f>+IFERROR((VLOOKUP(A58,Hoja4!$A$2:$AA$1051,10,FALSE)),"")</f>
        <v>82</v>
      </c>
      <c r="I58" s="42">
        <f>+IFERROR((VLOOKUP(A58,Hoja4!$A$2:$AA$1051,11,FALSE)),"")</f>
        <v>43</v>
      </c>
      <c r="J58" s="42">
        <f>+IFERROR((VLOOKUP(A58,Hoja4!$A$2:$AA$1051,12,FALSE)),"")</f>
        <v>34</v>
      </c>
      <c r="K58" s="149">
        <f>+IFERROR((VLOOKUP(A58,Hoja4!$A$2:$AA$1051,13,FALSE)),"")</f>
        <v>35</v>
      </c>
      <c r="L58" s="144">
        <f>+IFERROR((VLOOKUP(A58,Hoja4!$A$2:$AA$1051,14,FALSE)),"")</f>
        <v>34</v>
      </c>
    </row>
    <row r="59" spans="1:12" x14ac:dyDescent="0.25">
      <c r="A59" s="145">
        <v>48</v>
      </c>
      <c r="B59" s="41">
        <f>+IFERROR((VLOOKUP(A59,Hoja4!$A$2:$M$1051,4,FALSE)),"")</f>
        <v>52683</v>
      </c>
      <c r="C59" s="41" t="str">
        <f>+IFERROR((VLOOKUP(A59,Hoja4!$A$2:$M$1051,5,FALSE)),"")</f>
        <v>SANDONA</v>
      </c>
      <c r="D59" s="42" t="str">
        <f>+IFERROR((VLOOKUP(A59,Hoja4!$A$2:$AA$1051,6,FALSE)),"")</f>
        <v>-</v>
      </c>
      <c r="E59" s="42" t="str">
        <f>+IFERROR((VLOOKUP(A59,Hoja4!$A$2:$AA$1051,7,FALSE)),"")</f>
        <v>-</v>
      </c>
      <c r="F59" s="42">
        <f>+IFERROR((VLOOKUP(A59,Hoja4!$A$2:$AA$1051,8,FALSE)),"")</f>
        <v>55</v>
      </c>
      <c r="G59" s="42">
        <f>+IFERROR((VLOOKUP(A59,Hoja4!$A$2:$AA$1051,9,FALSE)),"")</f>
        <v>55</v>
      </c>
      <c r="H59" s="42">
        <f>+IFERROR((VLOOKUP(A59,Hoja4!$A$2:$AA$1051,10,FALSE)),"")</f>
        <v>40</v>
      </c>
      <c r="I59" s="42">
        <f>+IFERROR((VLOOKUP(A59,Hoja4!$A$2:$AA$1051,11,FALSE)),"")</f>
        <v>1</v>
      </c>
      <c r="J59" s="42" t="str">
        <f>+IFERROR((VLOOKUP(A59,Hoja4!$A$2:$AA$1051,12,FALSE)),"")</f>
        <v>-</v>
      </c>
      <c r="K59" s="149" t="str">
        <f>+IFERROR((VLOOKUP(A59,Hoja4!$A$2:$AA$1051,13,FALSE)),"")</f>
        <v>-</v>
      </c>
      <c r="L59" s="144">
        <f>+IFERROR((VLOOKUP(A59,Hoja4!$A$2:$AA$1051,14,FALSE)),"")</f>
        <v>0</v>
      </c>
    </row>
    <row r="60" spans="1:12" x14ac:dyDescent="0.25">
      <c r="A60" s="145">
        <v>49</v>
      </c>
      <c r="B60" s="41">
        <f>+IFERROR((VLOOKUP(A60,Hoja4!$A$2:$M$1051,4,FALSE)),"")</f>
        <v>52685</v>
      </c>
      <c r="C60" s="41" t="str">
        <f>+IFERROR((VLOOKUP(A60,Hoja4!$A$2:$M$1051,5,FALSE)),"")</f>
        <v>SAN BERNARDO</v>
      </c>
      <c r="D60" s="42">
        <f>+IFERROR((VLOOKUP(A60,Hoja4!$A$2:$AA$1051,6,FALSE)),"")</f>
        <v>50</v>
      </c>
      <c r="E60" s="42">
        <f>+IFERROR((VLOOKUP(A60,Hoja4!$A$2:$AA$1051,7,FALSE)),"")</f>
        <v>43</v>
      </c>
      <c r="F60" s="42">
        <f>+IFERROR((VLOOKUP(A60,Hoja4!$A$2:$AA$1051,8,FALSE)),"")</f>
        <v>37</v>
      </c>
      <c r="G60" s="42" t="str">
        <f>+IFERROR((VLOOKUP(A60,Hoja4!$A$2:$AA$1051,9,FALSE)),"")</f>
        <v>-</v>
      </c>
      <c r="H60" s="42" t="str">
        <f>+IFERROR((VLOOKUP(A60,Hoja4!$A$2:$AA$1051,10,FALSE)),"")</f>
        <v>-</v>
      </c>
      <c r="I60" s="42" t="str">
        <f>+IFERROR((VLOOKUP(A60,Hoja4!$A$2:$AA$1051,11,FALSE)),"")</f>
        <v>-</v>
      </c>
      <c r="J60" s="42" t="str">
        <f>+IFERROR((VLOOKUP(A60,Hoja4!$A$2:$AA$1051,12,FALSE)),"")</f>
        <v>-</v>
      </c>
      <c r="K60" s="149" t="str">
        <f>+IFERROR((VLOOKUP(A60,Hoja4!$A$2:$AA$1051,13,FALSE)),"")</f>
        <v>-</v>
      </c>
      <c r="L60" s="144">
        <f>+IFERROR((VLOOKUP(A60,Hoja4!$A$2:$AA$1051,14,FALSE)),"")</f>
        <v>0</v>
      </c>
    </row>
    <row r="61" spans="1:12" x14ac:dyDescent="0.25">
      <c r="A61" s="145">
        <v>50</v>
      </c>
      <c r="B61" s="41">
        <f>+IFERROR((VLOOKUP(A61,Hoja4!$A$2:$M$1051,4,FALSE)),"")</f>
        <v>52687</v>
      </c>
      <c r="C61" s="41" t="str">
        <f>+IFERROR((VLOOKUP(A61,Hoja4!$A$2:$M$1051,5,FALSE)),"")</f>
        <v>SAN LORENZO</v>
      </c>
      <c r="D61" s="42">
        <f>+IFERROR((VLOOKUP(A61,Hoja4!$A$2:$AA$1051,6,FALSE)),"")</f>
        <v>15</v>
      </c>
      <c r="E61" s="42" t="str">
        <f>+IFERROR((VLOOKUP(A61,Hoja4!$A$2:$AA$1051,7,FALSE)),"")</f>
        <v>-</v>
      </c>
      <c r="F61" s="42" t="str">
        <f>+IFERROR((VLOOKUP(A61,Hoja4!$A$2:$AA$1051,8,FALSE)),"")</f>
        <v>-</v>
      </c>
      <c r="G61" s="42" t="str">
        <f>+IFERROR((VLOOKUP(A61,Hoja4!$A$2:$AA$1051,9,FALSE)),"")</f>
        <v>-</v>
      </c>
      <c r="H61" s="42" t="str">
        <f>+IFERROR((VLOOKUP(A61,Hoja4!$A$2:$AA$1051,10,FALSE)),"")</f>
        <v>-</v>
      </c>
      <c r="I61" s="42" t="str">
        <f>+IFERROR((VLOOKUP(A61,Hoja4!$A$2:$AA$1051,11,FALSE)),"")</f>
        <v>-</v>
      </c>
      <c r="J61" s="42" t="str">
        <f>+IFERROR((VLOOKUP(A61,Hoja4!$A$2:$AA$1051,12,FALSE)),"")</f>
        <v>-</v>
      </c>
      <c r="K61" s="149" t="str">
        <f>+IFERROR((VLOOKUP(A61,Hoja4!$A$2:$AA$1051,13,FALSE)),"")</f>
        <v>-</v>
      </c>
      <c r="L61" s="144">
        <f>+IFERROR((VLOOKUP(A61,Hoja4!$A$2:$AA$1051,14,FALSE)),"")</f>
        <v>0</v>
      </c>
    </row>
    <row r="62" spans="1:12" x14ac:dyDescent="0.25">
      <c r="A62" s="145">
        <v>51</v>
      </c>
      <c r="B62" s="41">
        <f>+IFERROR((VLOOKUP(A62,Hoja4!$A$2:$M$1051,4,FALSE)),"")</f>
        <v>52693</v>
      </c>
      <c r="C62" s="41" t="str">
        <f>+IFERROR((VLOOKUP(A62,Hoja4!$A$2:$M$1051,5,FALSE)),"")</f>
        <v>SAN PABLO</v>
      </c>
      <c r="D62" s="42" t="str">
        <f>+IFERROR((VLOOKUP(A62,Hoja4!$A$2:$AA$1051,6,FALSE)),"")</f>
        <v>-</v>
      </c>
      <c r="E62" s="42">
        <f>+IFERROR((VLOOKUP(A62,Hoja4!$A$2:$AA$1051,7,FALSE)),"")</f>
        <v>1</v>
      </c>
      <c r="F62" s="42" t="str">
        <f>+IFERROR((VLOOKUP(A62,Hoja4!$A$2:$AA$1051,8,FALSE)),"")</f>
        <v>-</v>
      </c>
      <c r="G62" s="42" t="str">
        <f>+IFERROR((VLOOKUP(A62,Hoja4!$A$2:$AA$1051,9,FALSE)),"")</f>
        <v>-</v>
      </c>
      <c r="H62" s="42" t="str">
        <f>+IFERROR((VLOOKUP(A62,Hoja4!$A$2:$AA$1051,10,FALSE)),"")</f>
        <v>-</v>
      </c>
      <c r="I62" s="42">
        <f>+IFERROR((VLOOKUP(A62,Hoja4!$A$2:$AA$1051,11,FALSE)),"")</f>
        <v>16</v>
      </c>
      <c r="J62" s="42" t="str">
        <f>+IFERROR((VLOOKUP(A62,Hoja4!$A$2:$AA$1051,12,FALSE)),"")</f>
        <v>-</v>
      </c>
      <c r="K62" s="149">
        <f>+IFERROR((VLOOKUP(A62,Hoja4!$A$2:$AA$1051,13,FALSE)),"")</f>
        <v>10</v>
      </c>
      <c r="L62" s="144">
        <f>+IFERROR((VLOOKUP(A62,Hoja4!$A$2:$AA$1051,14,FALSE)),"")</f>
        <v>0</v>
      </c>
    </row>
    <row r="63" spans="1:12" x14ac:dyDescent="0.25">
      <c r="A63" s="145">
        <v>52</v>
      </c>
      <c r="B63" s="41">
        <f>+IFERROR((VLOOKUP(A63,Hoja4!$A$2:$M$1051,4,FALSE)),"")</f>
        <v>52694</v>
      </c>
      <c r="C63" s="41" t="str">
        <f>+IFERROR((VLOOKUP(A63,Hoja4!$A$2:$M$1051,5,FALSE)),"")</f>
        <v>SAN PEDRO DE CARTAGO</v>
      </c>
      <c r="D63" s="42" t="str">
        <f>+IFERROR((VLOOKUP(A63,Hoja4!$A$2:$AA$1051,6,FALSE)),"")</f>
        <v>-</v>
      </c>
      <c r="E63" s="42">
        <f>+IFERROR((VLOOKUP(A63,Hoja4!$A$2:$AA$1051,7,FALSE)),"")</f>
        <v>27</v>
      </c>
      <c r="F63" s="42" t="str">
        <f>+IFERROR((VLOOKUP(A63,Hoja4!$A$2:$AA$1051,8,FALSE)),"")</f>
        <v>-</v>
      </c>
      <c r="G63" s="42" t="str">
        <f>+IFERROR((VLOOKUP(A63,Hoja4!$A$2:$AA$1051,9,FALSE)),"")</f>
        <v>-</v>
      </c>
      <c r="H63" s="42" t="str">
        <f>+IFERROR((VLOOKUP(A63,Hoja4!$A$2:$AA$1051,10,FALSE)),"")</f>
        <v>-</v>
      </c>
      <c r="I63" s="42" t="str">
        <f>+IFERROR((VLOOKUP(A63,Hoja4!$A$2:$AA$1051,11,FALSE)),"")</f>
        <v>-</v>
      </c>
      <c r="J63" s="42" t="str">
        <f>+IFERROR((VLOOKUP(A63,Hoja4!$A$2:$AA$1051,12,FALSE)),"")</f>
        <v>-</v>
      </c>
      <c r="K63" s="149">
        <f>+IFERROR((VLOOKUP(A63,Hoja4!$A$2:$AA$1051,13,FALSE)),"")</f>
        <v>1</v>
      </c>
      <c r="L63" s="144">
        <f>+IFERROR((VLOOKUP(A63,Hoja4!$A$2:$AA$1051,14,FALSE)),"")</f>
        <v>0</v>
      </c>
    </row>
    <row r="64" spans="1:12" x14ac:dyDescent="0.25">
      <c r="A64" s="145">
        <v>53</v>
      </c>
      <c r="B64" s="41">
        <f>+IFERROR((VLOOKUP(A64,Hoja4!$A$2:$M$1051,4,FALSE)),"")</f>
        <v>52699</v>
      </c>
      <c r="C64" s="41" t="str">
        <f>+IFERROR((VLOOKUP(A64,Hoja4!$A$2:$M$1051,5,FALSE)),"")</f>
        <v>SANTACRUZ</v>
      </c>
      <c r="D64" s="42" t="str">
        <f>+IFERROR((VLOOKUP(A64,Hoja4!$A$2:$AA$1051,6,FALSE)),"")</f>
        <v>-</v>
      </c>
      <c r="E64" s="42" t="str">
        <f>+IFERROR((VLOOKUP(A64,Hoja4!$A$2:$AA$1051,7,FALSE)),"")</f>
        <v>-</v>
      </c>
      <c r="F64" s="42" t="str">
        <f>+IFERROR((VLOOKUP(A64,Hoja4!$A$2:$AA$1051,8,FALSE)),"")</f>
        <v>-</v>
      </c>
      <c r="G64" s="42" t="str">
        <f>+IFERROR((VLOOKUP(A64,Hoja4!$A$2:$AA$1051,9,FALSE)),"")</f>
        <v>-</v>
      </c>
      <c r="H64" s="42" t="str">
        <f>+IFERROR((VLOOKUP(A64,Hoja4!$A$2:$AA$1051,10,FALSE)),"")</f>
        <v>-</v>
      </c>
      <c r="I64" s="42">
        <f>+IFERROR((VLOOKUP(A64,Hoja4!$A$2:$AA$1051,11,FALSE)),"")</f>
        <v>1</v>
      </c>
      <c r="J64" s="42" t="str">
        <f>+IFERROR((VLOOKUP(A64,Hoja4!$A$2:$AA$1051,12,FALSE)),"")</f>
        <v>-</v>
      </c>
      <c r="K64" s="149" t="str">
        <f>+IFERROR((VLOOKUP(A64,Hoja4!$A$2:$AA$1051,13,FALSE)),"")</f>
        <v>-</v>
      </c>
      <c r="L64" s="144">
        <f>+IFERROR((VLOOKUP(A64,Hoja4!$A$2:$AA$1051,14,FALSE)),"")</f>
        <v>0</v>
      </c>
    </row>
    <row r="65" spans="1:12" x14ac:dyDescent="0.25">
      <c r="A65" s="145">
        <v>54</v>
      </c>
      <c r="B65" s="41">
        <f>+IFERROR((VLOOKUP(A65,Hoja4!$A$2:$M$1051,4,FALSE)),"")</f>
        <v>52720</v>
      </c>
      <c r="C65" s="41" t="str">
        <f>+IFERROR((VLOOKUP(A65,Hoja4!$A$2:$M$1051,5,FALSE)),"")</f>
        <v>SAPUYES</v>
      </c>
      <c r="D65" s="42" t="str">
        <f>+IFERROR((VLOOKUP(A65,Hoja4!$A$2:$AA$1051,6,FALSE)),"")</f>
        <v>-</v>
      </c>
      <c r="E65" s="42">
        <f>+IFERROR((VLOOKUP(A65,Hoja4!$A$2:$AA$1051,7,FALSE)),"")</f>
        <v>31</v>
      </c>
      <c r="F65" s="42">
        <f>+IFERROR((VLOOKUP(A65,Hoja4!$A$2:$AA$1051,8,FALSE)),"")</f>
        <v>52</v>
      </c>
      <c r="G65" s="42">
        <f>+IFERROR((VLOOKUP(A65,Hoja4!$A$2:$AA$1051,9,FALSE)),"")</f>
        <v>40</v>
      </c>
      <c r="H65" s="42">
        <f>+IFERROR((VLOOKUP(A65,Hoja4!$A$2:$AA$1051,10,FALSE)),"")</f>
        <v>17</v>
      </c>
      <c r="I65" s="42">
        <f>+IFERROR((VLOOKUP(A65,Hoja4!$A$2:$AA$1051,11,FALSE)),"")</f>
        <v>7</v>
      </c>
      <c r="J65" s="42" t="str">
        <f>+IFERROR((VLOOKUP(A65,Hoja4!$A$2:$AA$1051,12,FALSE)),"")</f>
        <v>-</v>
      </c>
      <c r="K65" s="149">
        <f>+IFERROR((VLOOKUP(A65,Hoja4!$A$2:$AA$1051,13,FALSE)),"")</f>
        <v>2</v>
      </c>
      <c r="L65" s="144">
        <f>+IFERROR((VLOOKUP(A65,Hoja4!$A$2:$AA$1051,14,FALSE)),"")</f>
        <v>0</v>
      </c>
    </row>
    <row r="66" spans="1:12" x14ac:dyDescent="0.25">
      <c r="A66" s="145">
        <v>55</v>
      </c>
      <c r="B66" s="41">
        <f>+IFERROR((VLOOKUP(A66,Hoja4!$A$2:$M$1051,4,FALSE)),"")</f>
        <v>52786</v>
      </c>
      <c r="C66" s="41" t="str">
        <f>+IFERROR((VLOOKUP(A66,Hoja4!$A$2:$M$1051,5,FALSE)),"")</f>
        <v>TAMINANGO</v>
      </c>
      <c r="D66" s="42" t="str">
        <f>+IFERROR((VLOOKUP(A66,Hoja4!$A$2:$AA$1051,6,FALSE)),"")</f>
        <v>-</v>
      </c>
      <c r="E66" s="42" t="str">
        <f>+IFERROR((VLOOKUP(A66,Hoja4!$A$2:$AA$1051,7,FALSE)),"")</f>
        <v>-</v>
      </c>
      <c r="F66" s="42" t="str">
        <f>+IFERROR((VLOOKUP(A66,Hoja4!$A$2:$AA$1051,8,FALSE)),"")</f>
        <v>-</v>
      </c>
      <c r="G66" s="42" t="str">
        <f>+IFERROR((VLOOKUP(A66,Hoja4!$A$2:$AA$1051,9,FALSE)),"")</f>
        <v>-</v>
      </c>
      <c r="H66" s="42">
        <f>+IFERROR((VLOOKUP(A66,Hoja4!$A$2:$AA$1051,10,FALSE)),"")</f>
        <v>52</v>
      </c>
      <c r="I66" s="42">
        <f>+IFERROR((VLOOKUP(A66,Hoja4!$A$2:$AA$1051,11,FALSE)),"")</f>
        <v>47</v>
      </c>
      <c r="J66" s="42">
        <f>+IFERROR((VLOOKUP(A66,Hoja4!$A$2:$AA$1051,12,FALSE)),"")</f>
        <v>38</v>
      </c>
      <c r="K66" s="149">
        <f>+IFERROR((VLOOKUP(A66,Hoja4!$A$2:$AA$1051,13,FALSE)),"")</f>
        <v>40</v>
      </c>
      <c r="L66" s="144">
        <f>+IFERROR((VLOOKUP(A66,Hoja4!$A$2:$AA$1051,14,FALSE)),"")</f>
        <v>40</v>
      </c>
    </row>
    <row r="67" spans="1:12" x14ac:dyDescent="0.25">
      <c r="A67" s="145">
        <v>56</v>
      </c>
      <c r="B67" s="41">
        <f>+IFERROR((VLOOKUP(A67,Hoja4!$A$2:$M$1051,4,FALSE)),"")</f>
        <v>52788</v>
      </c>
      <c r="C67" s="41" t="str">
        <f>+IFERROR((VLOOKUP(A67,Hoja4!$A$2:$M$1051,5,FALSE)),"")</f>
        <v>TANGUA</v>
      </c>
      <c r="D67" s="42" t="str">
        <f>+IFERROR((VLOOKUP(A67,Hoja4!$A$2:$AA$1051,6,FALSE)),"")</f>
        <v>-</v>
      </c>
      <c r="E67" s="42" t="str">
        <f>+IFERROR((VLOOKUP(A67,Hoja4!$A$2:$AA$1051,7,FALSE)),"")</f>
        <v>-</v>
      </c>
      <c r="F67" s="42" t="str">
        <f>+IFERROR((VLOOKUP(A67,Hoja4!$A$2:$AA$1051,8,FALSE)),"")</f>
        <v>-</v>
      </c>
      <c r="G67" s="42" t="str">
        <f>+IFERROR((VLOOKUP(A67,Hoja4!$A$2:$AA$1051,9,FALSE)),"")</f>
        <v>-</v>
      </c>
      <c r="H67" s="42" t="str">
        <f>+IFERROR((VLOOKUP(A67,Hoja4!$A$2:$AA$1051,10,FALSE)),"")</f>
        <v>-</v>
      </c>
      <c r="I67" s="42" t="str">
        <f>+IFERROR((VLOOKUP(A67,Hoja4!$A$2:$AA$1051,11,FALSE)),"")</f>
        <v>-</v>
      </c>
      <c r="J67" s="42" t="str">
        <f>+IFERROR((VLOOKUP(A67,Hoja4!$A$2:$AA$1051,12,FALSE)),"")</f>
        <v>-</v>
      </c>
      <c r="K67" s="149">
        <f>+IFERROR((VLOOKUP(A67,Hoja4!$A$2:$AA$1051,13,FALSE)),"")</f>
        <v>7</v>
      </c>
      <c r="L67" s="144">
        <f>+IFERROR((VLOOKUP(A67,Hoja4!$A$2:$AA$1051,14,FALSE)),"")</f>
        <v>0</v>
      </c>
    </row>
    <row r="68" spans="1:12" x14ac:dyDescent="0.25">
      <c r="A68" s="145">
        <v>57</v>
      </c>
      <c r="B68" s="41">
        <f>+IFERROR((VLOOKUP(A68,Hoja4!$A$2:$M$1051,4,FALSE)),"")</f>
        <v>52835</v>
      </c>
      <c r="C68" s="41" t="str">
        <f>+IFERROR((VLOOKUP(A68,Hoja4!$A$2:$M$1051,5,FALSE)),"")</f>
        <v>SAN ANDRES DE TUMACO</v>
      </c>
      <c r="D68" s="42">
        <f>+IFERROR((VLOOKUP(A68,Hoja4!$A$2:$AA$1051,6,FALSE)),"")</f>
        <v>1172</v>
      </c>
      <c r="E68" s="42">
        <f>+IFERROR((VLOOKUP(A68,Hoja4!$A$2:$AA$1051,7,FALSE)),"")</f>
        <v>1598</v>
      </c>
      <c r="F68" s="42">
        <f>+IFERROR((VLOOKUP(A68,Hoja4!$A$2:$AA$1051,8,FALSE)),"")</f>
        <v>1617</v>
      </c>
      <c r="G68" s="42">
        <f>+IFERROR((VLOOKUP(A68,Hoja4!$A$2:$AA$1051,9,FALSE)),"")</f>
        <v>1370</v>
      </c>
      <c r="H68" s="42">
        <f>+IFERROR((VLOOKUP(A68,Hoja4!$A$2:$AA$1051,10,FALSE)),"")</f>
        <v>1349</v>
      </c>
      <c r="I68" s="42">
        <f>+IFERROR((VLOOKUP(A68,Hoja4!$A$2:$AA$1051,11,FALSE)),"")</f>
        <v>1513</v>
      </c>
      <c r="J68" s="42">
        <f>+IFERROR((VLOOKUP(A68,Hoja4!$A$2:$AA$1051,12,FALSE)),"")</f>
        <v>1740</v>
      </c>
      <c r="K68" s="149">
        <f>+IFERROR((VLOOKUP(A68,Hoja4!$A$2:$AA$1051,13,FALSE)),"")</f>
        <v>1940</v>
      </c>
      <c r="L68" s="144">
        <f>+IFERROR((VLOOKUP(A68,Hoja4!$A$2:$AA$1051,14,FALSE)),"")</f>
        <v>1884</v>
      </c>
    </row>
    <row r="69" spans="1:12" x14ac:dyDescent="0.25">
      <c r="A69" s="145">
        <v>58</v>
      </c>
      <c r="B69" s="41">
        <f>+IFERROR((VLOOKUP(A69,Hoja4!$A$2:$M$1051,4,FALSE)),"")</f>
        <v>52838</v>
      </c>
      <c r="C69" s="41" t="str">
        <f>+IFERROR((VLOOKUP(A69,Hoja4!$A$2:$M$1051,5,FALSE)),"")</f>
        <v>TUQUERRES</v>
      </c>
      <c r="D69" s="42">
        <f>+IFERROR((VLOOKUP(A69,Hoja4!$A$2:$AA$1051,6,FALSE)),"")</f>
        <v>427</v>
      </c>
      <c r="E69" s="42">
        <f>+IFERROR((VLOOKUP(A69,Hoja4!$A$2:$AA$1051,7,FALSE)),"")</f>
        <v>611</v>
      </c>
      <c r="F69" s="42">
        <f>+IFERROR((VLOOKUP(A69,Hoja4!$A$2:$AA$1051,8,FALSE)),"")</f>
        <v>364</v>
      </c>
      <c r="G69" s="42">
        <f>+IFERROR((VLOOKUP(A69,Hoja4!$A$2:$AA$1051,9,FALSE)),"")</f>
        <v>385</v>
      </c>
      <c r="H69" s="42">
        <f>+IFERROR((VLOOKUP(A69,Hoja4!$A$2:$AA$1051,10,FALSE)),"")</f>
        <v>307</v>
      </c>
      <c r="I69" s="42">
        <f>+IFERROR((VLOOKUP(A69,Hoja4!$A$2:$AA$1051,11,FALSE)),"")</f>
        <v>149</v>
      </c>
      <c r="J69" s="42">
        <f>+IFERROR((VLOOKUP(A69,Hoja4!$A$2:$AA$1051,12,FALSE)),"")</f>
        <v>138</v>
      </c>
      <c r="K69" s="149">
        <f>+IFERROR((VLOOKUP(A69,Hoja4!$A$2:$AA$1051,13,FALSE)),"")</f>
        <v>239</v>
      </c>
      <c r="L69" s="144">
        <f>+IFERROR((VLOOKUP(A69,Hoja4!$A$2:$AA$1051,14,FALSE)),"")</f>
        <v>395</v>
      </c>
    </row>
    <row r="70" spans="1:12" x14ac:dyDescent="0.25">
      <c r="A70" s="145">
        <v>59</v>
      </c>
      <c r="B70" s="41">
        <f>+IFERROR((VLOOKUP(A70,Hoja4!$A$2:$M$1051,4,FALSE)),"")</f>
        <v>52885</v>
      </c>
      <c r="C70" s="41" t="str">
        <f>+IFERROR((VLOOKUP(A70,Hoja4!$A$2:$M$1051,5,FALSE)),"")</f>
        <v>YACUANQUER</v>
      </c>
      <c r="D70" s="42" t="str">
        <f>+IFERROR((VLOOKUP(A70,Hoja4!$A$2:$AA$1051,6,FALSE)),"")</f>
        <v>-</v>
      </c>
      <c r="E70" s="42" t="str">
        <f>+IFERROR((VLOOKUP(A70,Hoja4!$A$2:$AA$1051,7,FALSE)),"")</f>
        <v>-</v>
      </c>
      <c r="F70" s="42" t="str">
        <f>+IFERROR((VLOOKUP(A70,Hoja4!$A$2:$AA$1051,8,FALSE)),"")</f>
        <v>-</v>
      </c>
      <c r="G70" s="42" t="str">
        <f>+IFERROR((VLOOKUP(A70,Hoja4!$A$2:$AA$1051,9,FALSE)),"")</f>
        <v>-</v>
      </c>
      <c r="H70" s="42" t="str">
        <f>+IFERROR((VLOOKUP(A70,Hoja4!$A$2:$AA$1051,10,FALSE)),"")</f>
        <v>-</v>
      </c>
      <c r="I70" s="42">
        <f>+IFERROR((VLOOKUP(A70,Hoja4!$A$2:$AA$1051,11,FALSE)),"")</f>
        <v>1</v>
      </c>
      <c r="J70" s="42" t="str">
        <f>+IFERROR((VLOOKUP(A70,Hoja4!$A$2:$AA$1051,12,FALSE)),"")</f>
        <v>-</v>
      </c>
      <c r="K70" s="149" t="str">
        <f>+IFERROR((VLOOKUP(A70,Hoja4!$A$2:$AA$1051,13,FALSE)),"")</f>
        <v>-</v>
      </c>
      <c r="L70" s="144">
        <f>+IFERROR((VLOOKUP(A70,Hoja4!$A$2:$AA$1051,14,FALSE)),"")</f>
        <v>0</v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NARIÑO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52001</v>
      </c>
      <c r="C12" s="39" t="str">
        <f>+IFERROR(VLOOKUP($A12,Hoja5!$A$2:$M$2116,4,FALSE),"")</f>
        <v>PASTO</v>
      </c>
      <c r="D12" s="163">
        <f>+IFERROR(VLOOKUP($A12,Hoja5!$A$2:$M$2116,5,FALSE),"")</f>
        <v>0.58740370320313551</v>
      </c>
      <c r="E12" s="163">
        <f>+IFERROR(VLOOKUP($A12,Hoja5!$A$2:$M$2116,6,FALSE),"")</f>
        <v>0.72389604106754102</v>
      </c>
      <c r="F12" s="163">
        <f>+IFERROR(VLOOKUP($A12,Hoja5!$A$2:$M$2116,7,FALSE),"")</f>
        <v>0.7643799120820568</v>
      </c>
      <c r="G12" s="163">
        <f>+IFERROR(VLOOKUP($A12,Hoja5!$A$2:$M$2116,8,FALSE),"")</f>
        <v>0.8132844636641704</v>
      </c>
      <c r="H12" s="163">
        <f>+IFERROR(VLOOKUP($A12,Hoja5!$A$2:$M$2116,9,FALSE),"")</f>
        <v>0.86145727199101285</v>
      </c>
      <c r="I12" s="163">
        <f>+IFERROR(VLOOKUP($A12,Hoja5!$A$2:$M$2116,10,FALSE),"")</f>
        <v>0.86422732580770723</v>
      </c>
      <c r="J12" s="163">
        <f>+IFERROR(VLOOKUP($A12,Hoja5!$A$2:$M$2116,11,FALSE),"")</f>
        <v>0.91108410683351859</v>
      </c>
      <c r="K12" s="164">
        <f>+IFERROR(VLOOKUP($A12,Hoja5!$A$2:$M$2116,12,FALSE),"")</f>
        <v>0.94048111743404039</v>
      </c>
      <c r="L12" s="165">
        <f>+IFERROR(VLOOKUP($A12,Hoja5!$A$2:$M$2116,13,FALSE),"")</f>
        <v>0.92294102364250452</v>
      </c>
    </row>
    <row r="13" spans="1:12" x14ac:dyDescent="0.25">
      <c r="A13" s="145">
        <v>2</v>
      </c>
      <c r="B13" s="41">
        <f>+IFERROR(VLOOKUP($A13,Hoja5!$A$2:$M$2116,3,FALSE),"")</f>
        <v>52019</v>
      </c>
      <c r="C13" s="41" t="str">
        <f>+IFERROR(VLOOKUP($A13,Hoja5!$A$2:$M$2116,4,FALSE),"")</f>
        <v>ALBAN</v>
      </c>
      <c r="D13" s="166">
        <f>+IFERROR(VLOOKUP($A13,Hoja5!$A$2:$M$2116,5,FALSE),"")</f>
        <v>5.4910242872228086E-2</v>
      </c>
      <c r="E13" s="166">
        <f>+IFERROR(VLOOKUP($A13,Hoja5!$A$2:$M$2116,6,FALSE),"")</f>
        <v>6.3310845874416197E-2</v>
      </c>
      <c r="F13" s="166">
        <f>+IFERROR(VLOOKUP($A13,Hoja5!$A$2:$M$2116,7,FALSE),"")</f>
        <v>5.6795131845841784E-2</v>
      </c>
      <c r="G13" s="166">
        <f>+IFERROR(VLOOKUP($A13,Hoja5!$A$2:$M$2116,8,FALSE),"")</f>
        <v>9.9552015928322541E-3</v>
      </c>
      <c r="H13" s="166">
        <f>+IFERROR(VLOOKUP($A13,Hoja5!$A$2:$M$2116,9,FALSE),"")</f>
        <v>2.7859237536656891E-2</v>
      </c>
      <c r="I13" s="166">
        <f>+IFERROR(VLOOKUP($A13,Hoja5!$A$2:$M$2116,10,FALSE),"")</f>
        <v>2.0732883317261332E-2</v>
      </c>
      <c r="J13" s="166">
        <f>+IFERROR(VLOOKUP($A13,Hoja5!$A$2:$M$2116,11,FALSE),"")</f>
        <v>2.0505484024797328E-2</v>
      </c>
      <c r="K13" s="164">
        <f>+IFERROR(VLOOKUP($A13,Hoja5!$A$2:$M$2116,12,FALSE),"")</f>
        <v>2.7988614800759013E-2</v>
      </c>
      <c r="L13" s="165">
        <f>+IFERROR(VLOOKUP($A13,Hoja5!$A$2:$M$2116,13,FALSE),"")</f>
        <v>2.3719165085388995E-2</v>
      </c>
    </row>
    <row r="14" spans="1:12" x14ac:dyDescent="0.25">
      <c r="A14" s="145">
        <v>3</v>
      </c>
      <c r="B14" s="41">
        <f>+IFERROR(VLOOKUP($A14,Hoja5!$A$2:$M$2116,3,FALSE),"")</f>
        <v>52022</v>
      </c>
      <c r="C14" s="41" t="str">
        <f>+IFERROR(VLOOKUP($A14,Hoja5!$A$2:$M$2116,4,FALSE),"")</f>
        <v>ALDANA</v>
      </c>
      <c r="D14" s="166">
        <f>+IFERROR(VLOOKUP($A14,Hoja5!$A$2:$M$2116,5,FALSE),"")</f>
        <v>0</v>
      </c>
      <c r="E14" s="166">
        <f>+IFERROR(VLOOKUP($A14,Hoja5!$A$2:$M$2116,6,FALSE),"")</f>
        <v>4.6421663442940041E-2</v>
      </c>
      <c r="F14" s="166">
        <f>+IFERROR(VLOOKUP($A14,Hoja5!$A$2:$M$2116,7,FALSE),"")</f>
        <v>4.1501976284584984E-2</v>
      </c>
      <c r="G14" s="166">
        <f>+IFERROR(VLOOKUP($A14,Hoja5!$A$2:$M$2116,8,FALSE),"")</f>
        <v>0</v>
      </c>
      <c r="H14" s="166">
        <f>+IFERROR(VLOOKUP($A14,Hoja5!$A$2:$M$2116,9,FALSE),"")</f>
        <v>0</v>
      </c>
      <c r="I14" s="166">
        <f>+IFERROR(VLOOKUP($A14,Hoja5!$A$2:$M$2116,10,FALSE),"")</f>
        <v>2.1097046413502108E-3</v>
      </c>
      <c r="J14" s="166">
        <f>+IFERROR(VLOOKUP($A14,Hoja5!$A$2:$M$2116,11,FALSE),"")</f>
        <v>0</v>
      </c>
      <c r="K14" s="164">
        <f>+IFERROR(VLOOKUP($A14,Hoja5!$A$2:$M$2116,12,FALSE),"")</f>
        <v>2.2075055187637969E-3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52036</v>
      </c>
      <c r="C15" s="41" t="str">
        <f>+IFERROR(VLOOKUP($A15,Hoja5!$A$2:$M$2116,4,FALSE),"")</f>
        <v>ANCUYÁ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52051</v>
      </c>
      <c r="C16" s="41" t="str">
        <f>+IFERROR(VLOOKUP($A16,Hoja5!$A$2:$M$2116,4,FALSE),"")</f>
        <v>ARBOLEDA</v>
      </c>
      <c r="D16" s="166">
        <f>+IFERROR(VLOOKUP($A16,Hoja5!$A$2:$M$2116,5,FALSE),"")</f>
        <v>4.1528239202657809E-2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52079</v>
      </c>
      <c r="C17" s="41" t="str">
        <f>+IFERROR(VLOOKUP($A17,Hoja5!$A$2:$M$2116,4,FALSE),"")</f>
        <v>BARBACOAS</v>
      </c>
      <c r="D17" s="166">
        <f>+IFERROR(VLOOKUP($A17,Hoja5!$A$2:$M$2116,5,FALSE),"")</f>
        <v>2.7956388034665921E-4</v>
      </c>
      <c r="E17" s="166">
        <f>+IFERROR(VLOOKUP($A17,Hoja5!$A$2:$M$2116,6,FALSE),"")</f>
        <v>6.2246278755074425E-3</v>
      </c>
      <c r="F17" s="166">
        <f>+IFERROR(VLOOKUP($A17,Hoja5!$A$2:$M$2116,7,FALSE),"")</f>
        <v>1.5972767740246138E-2</v>
      </c>
      <c r="G17" s="166">
        <f>+IFERROR(VLOOKUP($A17,Hoja5!$A$2:$M$2116,8,FALSE),"")</f>
        <v>3.552397868561279E-3</v>
      </c>
      <c r="H17" s="166">
        <f>+IFERROR(VLOOKUP($A17,Hoja5!$A$2:$M$2116,9,FALSE),"")</f>
        <v>5.185185185185185E-3</v>
      </c>
      <c r="I17" s="166">
        <f>+IFERROR(VLOOKUP($A17,Hoja5!$A$2:$M$2116,10,FALSE),"")</f>
        <v>5.0712388312001934E-3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52083</v>
      </c>
      <c r="C18" s="41" t="str">
        <f>+IFERROR(VLOOKUP($A18,Hoja5!$A$2:$M$2116,4,FALSE),"")</f>
        <v>BELÉN</v>
      </c>
      <c r="D18" s="166">
        <f>+IFERROR(VLOOKUP($A18,Hoja5!$A$2:$M$2116,5,FALSE),"")</f>
        <v>0</v>
      </c>
      <c r="E18" s="166">
        <f>+IFERROR(VLOOKUP($A18,Hoja5!$A$2:$M$2116,6,FALSE),"")</f>
        <v>0</v>
      </c>
      <c r="F18" s="166">
        <f>+IFERROR(VLOOKUP($A18,Hoja5!$A$2:$M$2116,7,FALSE),"")</f>
        <v>0</v>
      </c>
      <c r="G18" s="166">
        <f>+IFERROR(VLOOKUP($A18,Hoja5!$A$2:$M$2116,8,FALSE),"")</f>
        <v>0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52110</v>
      </c>
      <c r="C19" s="41" t="str">
        <f>+IFERROR(VLOOKUP($A19,Hoja5!$A$2:$M$2116,4,FALSE),"")</f>
        <v>BUESACO</v>
      </c>
      <c r="D19" s="166">
        <f>+IFERROR(VLOOKUP($A19,Hoja5!$A$2:$M$2116,5,FALSE),"")</f>
        <v>0</v>
      </c>
      <c r="E19" s="166">
        <f>+IFERROR(VLOOKUP($A19,Hoja5!$A$2:$M$2116,6,FALSE),"")</f>
        <v>0</v>
      </c>
      <c r="F19" s="166">
        <f>+IFERROR(VLOOKUP($A19,Hoja5!$A$2:$M$2116,7,FALSE),"")</f>
        <v>4.6446818392940084E-4</v>
      </c>
      <c r="G19" s="166">
        <f>+IFERROR(VLOOKUP($A19,Hoja5!$A$2:$M$2116,8,FALSE),"")</f>
        <v>0</v>
      </c>
      <c r="H19" s="166">
        <f>+IFERROR(VLOOKUP($A19,Hoja5!$A$2:$M$2116,9,FALSE),"")</f>
        <v>1.0009099181073703E-2</v>
      </c>
      <c r="I19" s="166">
        <f>+IFERROR(VLOOKUP($A19,Hoja5!$A$2:$M$2116,10,FALSE),"")</f>
        <v>5.4421768707482989E-3</v>
      </c>
      <c r="J19" s="166">
        <f>+IFERROR(VLOOKUP($A19,Hoja5!$A$2:$M$2116,11,FALSE),"")</f>
        <v>5.9037238873751131E-3</v>
      </c>
      <c r="K19" s="164">
        <f>+IFERROR(VLOOKUP($A19,Hoja5!$A$2:$M$2116,12,FALSE),"")</f>
        <v>1.2797074954296161E-2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52203</v>
      </c>
      <c r="C20" s="41" t="str">
        <f>+IFERROR(VLOOKUP($A20,Hoja5!$A$2:$M$2116,4,FALSE),"")</f>
        <v>COLON</v>
      </c>
      <c r="D20" s="166">
        <f>+IFERROR(VLOOKUP($A20,Hoja5!$A$2:$M$2116,5,FALSE),"")</f>
        <v>4.5652173913043478E-2</v>
      </c>
      <c r="E20" s="166">
        <f>+IFERROR(VLOOKUP($A20,Hoja5!$A$2:$M$2116,6,FALSE),"")</f>
        <v>4.4181034482758619E-2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52207</v>
      </c>
      <c r="C21" s="41" t="str">
        <f>+IFERROR(VLOOKUP($A21,Hoja5!$A$2:$M$2116,4,FALSE),"")</f>
        <v>CONSACA</v>
      </c>
      <c r="D21" s="166">
        <f>+IFERROR(VLOOKUP($A21,Hoja5!$A$2:$M$2116,5,FALSE),"")</f>
        <v>0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52210</v>
      </c>
      <c r="C22" s="41" t="str">
        <f>+IFERROR(VLOOKUP($A22,Hoja5!$A$2:$M$2116,4,FALSE),"")</f>
        <v>CONTADERO</v>
      </c>
      <c r="D22" s="166">
        <f>+IFERROR(VLOOKUP($A22,Hoja5!$A$2:$M$2116,5,FALSE),"")</f>
        <v>0</v>
      </c>
      <c r="E22" s="166">
        <f>+IFERROR(VLOOKUP($A22,Hoja5!$A$2:$M$2116,6,FALSE),"")</f>
        <v>4.48E-2</v>
      </c>
      <c r="F22" s="166">
        <f>+IFERROR(VLOOKUP($A22,Hoja5!$A$2:$M$2116,7,FALSE),"")</f>
        <v>4.1074249605055291E-2</v>
      </c>
      <c r="G22" s="166">
        <f>+IFERROR(VLOOKUP($A22,Hoja5!$A$2:$M$2116,8,FALSE),"")</f>
        <v>2.0312500000000001E-2</v>
      </c>
      <c r="H22" s="166">
        <f>+IFERROR(VLOOKUP($A22,Hoja5!$A$2:$M$2116,9,FALSE),"")</f>
        <v>0</v>
      </c>
      <c r="I22" s="166">
        <f>+IFERROR(VLOOKUP($A22,Hoja5!$A$2:$M$2116,10,FALSE),"")</f>
        <v>1.5360983102918587E-3</v>
      </c>
      <c r="J22" s="166">
        <f>+IFERROR(VLOOKUP($A22,Hoja5!$A$2:$M$2116,11,FALSE),"")</f>
        <v>0</v>
      </c>
      <c r="K22" s="164">
        <f>+IFERROR(VLOOKUP($A22,Hoja5!$A$2:$M$2116,12,FALSE),"")</f>
        <v>1.5105740181268882E-3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52215</v>
      </c>
      <c r="C23" s="41" t="str">
        <f>+IFERROR(VLOOKUP($A23,Hoja5!$A$2:$M$2116,4,FALSE),"")</f>
        <v>CORDOBA</v>
      </c>
      <c r="D23" s="166">
        <f>+IFERROR(VLOOKUP($A23,Hoja5!$A$2:$M$2116,5,FALSE),"")</f>
        <v>5.4730258014073496E-2</v>
      </c>
      <c r="E23" s="166">
        <f>+IFERROR(VLOOKUP($A23,Hoja5!$A$2:$M$2116,6,FALSE),"")</f>
        <v>6.7968749999999994E-2</v>
      </c>
      <c r="F23" s="166">
        <f>+IFERROR(VLOOKUP($A23,Hoja5!$A$2:$M$2116,7,FALSE),"")</f>
        <v>8.1250000000000003E-2</v>
      </c>
      <c r="G23" s="166">
        <f>+IFERROR(VLOOKUP($A23,Hoja5!$A$2:$M$2116,8,FALSE),"")</f>
        <v>7.7104642014162075E-2</v>
      </c>
      <c r="H23" s="166">
        <f>+IFERROR(VLOOKUP($A23,Hoja5!$A$2:$M$2116,9,FALSE),"")</f>
        <v>3.8247011952191233E-2</v>
      </c>
      <c r="I23" s="166">
        <f>+IFERROR(VLOOKUP($A23,Hoja5!$A$2:$M$2116,10,FALSE),"")</f>
        <v>4.8780487804878049E-3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3.6379769299023958E-2</v>
      </c>
    </row>
    <row r="24" spans="1:12" x14ac:dyDescent="0.25">
      <c r="A24" s="145">
        <v>13</v>
      </c>
      <c r="B24" s="41">
        <f>+IFERROR(VLOOKUP($A24,Hoja5!$A$2:$M$2116,3,FALSE),"")</f>
        <v>52224</v>
      </c>
      <c r="C24" s="41" t="str">
        <f>+IFERROR(VLOOKUP($A24,Hoja5!$A$2:$M$2116,4,FALSE),"")</f>
        <v>CUASPUD</v>
      </c>
      <c r="D24" s="166">
        <f>+IFERROR(VLOOKUP($A24,Hoja5!$A$2:$M$2116,5,FALSE),"")</f>
        <v>4.1499330655957165E-2</v>
      </c>
      <c r="E24" s="166">
        <f>+IFERROR(VLOOKUP($A24,Hoja5!$A$2:$M$2116,6,FALSE),"")</f>
        <v>0.12933333333333333</v>
      </c>
      <c r="F24" s="166">
        <f>+IFERROR(VLOOKUP($A24,Hoja5!$A$2:$M$2116,7,FALSE),"")</f>
        <v>8.7071240105540904E-2</v>
      </c>
      <c r="G24" s="166">
        <f>+IFERROR(VLOOKUP($A24,Hoja5!$A$2:$M$2116,8,FALSE),"")</f>
        <v>8.0157687253613663E-2</v>
      </c>
      <c r="H24" s="166">
        <f>+IFERROR(VLOOKUP($A24,Hoja5!$A$2:$M$2116,9,FALSE),"")</f>
        <v>0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1.2804097311139564E-3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52227</v>
      </c>
      <c r="C25" s="41" t="str">
        <f>+IFERROR(VLOOKUP($A25,Hoja5!$A$2:$M$2116,4,FALSE),"")</f>
        <v>CUMBAL</v>
      </c>
      <c r="D25" s="166">
        <f>+IFERROR(VLOOKUP($A25,Hoja5!$A$2:$M$2116,5,FALSE),"")</f>
        <v>4.0965385836773581E-2</v>
      </c>
      <c r="E25" s="166">
        <f>+IFERROR(VLOOKUP($A25,Hoja5!$A$2:$M$2116,6,FALSE),"")</f>
        <v>4.3369734789391573E-2</v>
      </c>
      <c r="F25" s="166">
        <f>+IFERROR(VLOOKUP($A25,Hoja5!$A$2:$M$2116,7,FALSE),"")</f>
        <v>2.2242535039609993E-2</v>
      </c>
      <c r="G25" s="166">
        <f>+IFERROR(VLOOKUP($A25,Hoja5!$A$2:$M$2116,8,FALSE),"")</f>
        <v>1.9076005961251863E-2</v>
      </c>
      <c r="H25" s="166">
        <f>+IFERROR(VLOOKUP($A25,Hoja5!$A$2:$M$2116,9,FALSE),"")</f>
        <v>7.8947368421052634E-3</v>
      </c>
      <c r="I25" s="166">
        <f>+IFERROR(VLOOKUP($A25,Hoja5!$A$2:$M$2116,10,FALSE),"")</f>
        <v>5.7736720554272516E-4</v>
      </c>
      <c r="J25" s="166">
        <f>+IFERROR(VLOOKUP($A25,Hoja5!$A$2:$M$2116,11,FALSE),"")</f>
        <v>0</v>
      </c>
      <c r="K25" s="164">
        <f>+IFERROR(VLOOKUP($A25,Hoja5!$A$2:$M$2116,12,FALSE),"")</f>
        <v>8.5372794536141153E-4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52233</v>
      </c>
      <c r="C26" s="41" t="str">
        <f>+IFERROR(VLOOKUP($A26,Hoja5!$A$2:$M$2116,4,FALSE),"")</f>
        <v>CUMBITARA</v>
      </c>
      <c r="D26" s="166">
        <f>+IFERROR(VLOOKUP($A26,Hoja5!$A$2:$M$2116,5,FALSE),"")</f>
        <v>2.4126455906821963E-2</v>
      </c>
      <c r="E26" s="166">
        <f>+IFERROR(VLOOKUP($A26,Hoja5!$A$2:$M$2116,6,FALSE),"")</f>
        <v>1.6116035455278E-2</v>
      </c>
      <c r="F26" s="166">
        <f>+IFERROR(VLOOKUP($A26,Hoja5!$A$2:$M$2116,7,FALSE),"")</f>
        <v>1.5576323987538941E-2</v>
      </c>
      <c r="G26" s="166">
        <f>+IFERROR(VLOOKUP($A26,Hoja5!$A$2:$M$2116,8,FALSE),"")</f>
        <v>0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52240</v>
      </c>
      <c r="C27" s="41" t="str">
        <f>+IFERROR(VLOOKUP($A27,Hoja5!$A$2:$M$2116,4,FALSE),"")</f>
        <v>CHACHAGUI</v>
      </c>
      <c r="D27" s="166">
        <f>+IFERROR(VLOOKUP($A27,Hoja5!$A$2:$M$2116,5,FALSE),"")</f>
        <v>0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2.2371364653243847E-3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52250</v>
      </c>
      <c r="C28" s="41" t="str">
        <f>+IFERROR(VLOOKUP($A28,Hoja5!$A$2:$M$2116,4,FALSE),"")</f>
        <v>EL CHARCO</v>
      </c>
      <c r="D28" s="166">
        <f>+IFERROR(VLOOKUP($A28,Hoja5!$A$2:$M$2116,5,FALSE),"")</f>
        <v>2.5062656641604009E-2</v>
      </c>
      <c r="E28" s="166">
        <f>+IFERROR(VLOOKUP($A28,Hoja5!$A$2:$M$2116,6,FALSE),"")</f>
        <v>1.5485407980941036E-2</v>
      </c>
      <c r="F28" s="166">
        <f>+IFERROR(VLOOKUP($A28,Hoja5!$A$2:$M$2116,7,FALSE),"")</f>
        <v>2.0356234096692113E-2</v>
      </c>
      <c r="G28" s="166">
        <f>+IFERROR(VLOOKUP($A28,Hoja5!$A$2:$M$2116,8,FALSE),"")</f>
        <v>1.7459038409884501E-2</v>
      </c>
      <c r="H28" s="166">
        <f>+IFERROR(VLOOKUP($A28,Hoja5!$A$2:$M$2116,9,FALSE),"")</f>
        <v>9.2284029735965143E-3</v>
      </c>
      <c r="I28" s="166">
        <f>+IFERROR(VLOOKUP($A28,Hoja5!$A$2:$M$2116,10,FALSE),"")</f>
        <v>0</v>
      </c>
      <c r="J28" s="166">
        <f>+IFERROR(VLOOKUP($A28,Hoja5!$A$2:$M$2116,11,FALSE),"")</f>
        <v>2.3579344494223061E-4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52254</v>
      </c>
      <c r="C29" s="41" t="str">
        <f>+IFERROR(VLOOKUP($A29,Hoja5!$A$2:$M$2116,4,FALSE),"")</f>
        <v>EL PEÑOL</v>
      </c>
      <c r="D29" s="166">
        <f>+IFERROR(VLOOKUP($A29,Hoja5!$A$2:$M$2116,5,FALSE),"")</f>
        <v>6.993006993006993E-3</v>
      </c>
      <c r="E29" s="166">
        <f>+IFERROR(VLOOKUP($A29,Hoja5!$A$2:$M$2116,6,FALSE),"")</f>
        <v>0</v>
      </c>
      <c r="F29" s="166">
        <f>+IFERROR(VLOOKUP($A29,Hoja5!$A$2:$M$2116,7,FALSE),"")</f>
        <v>0</v>
      </c>
      <c r="G29" s="166">
        <f>+IFERROR(VLOOKUP($A29,Hoja5!$A$2:$M$2116,8,FALSE),"")</f>
        <v>0</v>
      </c>
      <c r="H29" s="166">
        <f>+IFERROR(VLOOKUP($A29,Hoja5!$A$2:$M$2116,9,FALSE),"")</f>
        <v>0</v>
      </c>
      <c r="I29" s="166">
        <f>+IFERROR(VLOOKUP($A29,Hoja5!$A$2:$M$2116,10,FALSE),"")</f>
        <v>0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52256</v>
      </c>
      <c r="C30" s="41" t="str">
        <f>+IFERROR(VLOOKUP($A30,Hoja5!$A$2:$M$2116,4,FALSE),"")</f>
        <v>EL ROSARIO</v>
      </c>
      <c r="D30" s="166">
        <f>+IFERROR(VLOOKUP($A30,Hoja5!$A$2:$M$2116,5,FALSE),"")</f>
        <v>2.8680688336520075E-2</v>
      </c>
      <c r="E30" s="166">
        <f>+IFERROR(VLOOKUP($A30,Hoja5!$A$2:$M$2116,6,FALSE),"")</f>
        <v>0</v>
      </c>
      <c r="F30" s="166">
        <f>+IFERROR(VLOOKUP($A30,Hoja5!$A$2:$M$2116,7,FALSE),"")</f>
        <v>0</v>
      </c>
      <c r="G30" s="166">
        <f>+IFERROR(VLOOKUP($A30,Hoja5!$A$2:$M$2116,8,FALSE),"")</f>
        <v>0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52258</v>
      </c>
      <c r="C31" s="41" t="str">
        <f>+IFERROR(VLOOKUP($A31,Hoja5!$A$2:$M$2116,4,FALSE),"")</f>
        <v>EL TABLON DE GOMEZ</v>
      </c>
      <c r="D31" s="166">
        <f>+IFERROR(VLOOKUP($A31,Hoja5!$A$2:$M$2116,5,FALSE),"")</f>
        <v>7.3920265780730895E-2</v>
      </c>
      <c r="E31" s="166">
        <f>+IFERROR(VLOOKUP($A31,Hoja5!$A$2:$M$2116,6,FALSE),"")</f>
        <v>4.3549712407559574E-2</v>
      </c>
      <c r="F31" s="166">
        <f>+IFERROR(VLOOKUP($A31,Hoja5!$A$2:$M$2116,7,FALSE),"")</f>
        <v>3.3898305084745763E-2</v>
      </c>
      <c r="G31" s="166">
        <f>+IFERROR(VLOOKUP($A31,Hoja5!$A$2:$M$2116,8,FALSE),"")</f>
        <v>0</v>
      </c>
      <c r="H31" s="166">
        <f>+IFERROR(VLOOKUP($A31,Hoja5!$A$2:$M$2116,9,FALSE),"")</f>
        <v>0</v>
      </c>
      <c r="I31" s="166">
        <f>+IFERROR(VLOOKUP($A31,Hoja5!$A$2:$M$2116,10,FALSE),"")</f>
        <v>0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52260</v>
      </c>
      <c r="C32" s="41" t="str">
        <f>+IFERROR(VLOOKUP($A32,Hoja5!$A$2:$M$2116,4,FALSE),"")</f>
        <v>EL TAMBO</v>
      </c>
      <c r="D32" s="166">
        <f>+IFERROR(VLOOKUP($A32,Hoja5!$A$2:$M$2116,5,FALSE),"")</f>
        <v>5.9581320450885669E-2</v>
      </c>
      <c r="E32" s="166">
        <f>+IFERROR(VLOOKUP($A32,Hoja5!$A$2:$M$2116,6,FALSE),"")</f>
        <v>2.3558082859463852E-2</v>
      </c>
      <c r="F32" s="166">
        <f>+IFERROR(VLOOKUP($A32,Hoja5!$A$2:$M$2116,7,FALSE),"")</f>
        <v>2.3848684210526317E-2</v>
      </c>
      <c r="G32" s="166">
        <f>+IFERROR(VLOOKUP($A32,Hoja5!$A$2:$M$2116,8,FALSE),"")</f>
        <v>0</v>
      </c>
      <c r="H32" s="166">
        <f>+IFERROR(VLOOKUP($A32,Hoja5!$A$2:$M$2116,9,FALSE),"")</f>
        <v>0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52287</v>
      </c>
      <c r="C33" s="41" t="str">
        <f>+IFERROR(VLOOKUP($A33,Hoja5!$A$2:$M$2116,4,FALSE),"")</f>
        <v>FUNES</v>
      </c>
      <c r="D33" s="166">
        <f>+IFERROR(VLOOKUP($A33,Hoja5!$A$2:$M$2116,5,FALSE),"")</f>
        <v>3.5447761194029849E-2</v>
      </c>
      <c r="E33" s="166">
        <f>+IFERROR(VLOOKUP($A33,Hoja5!$A$2:$M$2116,6,FALSE),"")</f>
        <v>2.8089887640449437E-2</v>
      </c>
      <c r="F33" s="166">
        <f>+IFERROR(VLOOKUP($A33,Hoja5!$A$2:$M$2116,7,FALSE),"")</f>
        <v>2.9739776951672861E-2</v>
      </c>
      <c r="G33" s="166">
        <f>+IFERROR(VLOOKUP($A33,Hoja5!$A$2:$M$2116,8,FALSE),"")</f>
        <v>0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52317</v>
      </c>
      <c r="C34" s="41" t="str">
        <f>+IFERROR(VLOOKUP($A34,Hoja5!$A$2:$M$2116,4,FALSE),"")</f>
        <v>GUACHUCAL</v>
      </c>
      <c r="D34" s="166">
        <f>+IFERROR(VLOOKUP($A34,Hoja5!$A$2:$M$2116,5,FALSE),"")</f>
        <v>0</v>
      </c>
      <c r="E34" s="166">
        <f>+IFERROR(VLOOKUP($A34,Hoja5!$A$2:$M$2116,6,FALSE),"")</f>
        <v>4.5143638850889192E-2</v>
      </c>
      <c r="F34" s="166">
        <f>+IFERROR(VLOOKUP($A34,Hoja5!$A$2:$M$2116,7,FALSE),"")</f>
        <v>9.7510373443983403E-2</v>
      </c>
      <c r="G34" s="166">
        <f>+IFERROR(VLOOKUP($A34,Hoja5!$A$2:$M$2116,8,FALSE),"")</f>
        <v>8.893557422969188E-2</v>
      </c>
      <c r="H34" s="166">
        <f>+IFERROR(VLOOKUP($A34,Hoja5!$A$2:$M$2116,9,FALSE),"")</f>
        <v>5.5358410220014191E-2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52320</v>
      </c>
      <c r="C35" s="41" t="str">
        <f>+IFERROR(VLOOKUP($A35,Hoja5!$A$2:$M$2116,4,FALSE),"")</f>
        <v>GUAITARILLA</v>
      </c>
      <c r="D35" s="166">
        <f>+IFERROR(VLOOKUP($A35,Hoja5!$A$2:$M$2116,5,FALSE),"")</f>
        <v>8.6048454469507096E-2</v>
      </c>
      <c r="E35" s="166">
        <f>+IFERROR(VLOOKUP($A35,Hoja5!$A$2:$M$2116,6,FALSE),"")</f>
        <v>0.11298482293423272</v>
      </c>
      <c r="F35" s="166">
        <f>+IFERROR(VLOOKUP($A35,Hoja5!$A$2:$M$2116,7,FALSE),"")</f>
        <v>2.6338147833474938E-2</v>
      </c>
      <c r="G35" s="166">
        <f>+IFERROR(VLOOKUP($A35,Hoja5!$A$2:$M$2116,8,FALSE),"")</f>
        <v>1.6295025728987993E-2</v>
      </c>
      <c r="H35" s="166">
        <f>+IFERROR(VLOOKUP($A35,Hoja5!$A$2:$M$2116,9,FALSE),"")</f>
        <v>0</v>
      </c>
      <c r="I35" s="166">
        <f>+IFERROR(VLOOKUP($A35,Hoja5!$A$2:$M$2116,10,FALSE),"")</f>
        <v>8.8888888888888893E-4</v>
      </c>
      <c r="J35" s="166">
        <f>+IFERROR(VLOOKUP($A35,Hoja5!$A$2:$M$2116,11,FALSE),"")</f>
        <v>9.1407678244972577E-4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52323</v>
      </c>
      <c r="C36" s="41" t="str">
        <f>+IFERROR(VLOOKUP($A36,Hoja5!$A$2:$M$2116,4,FALSE),"")</f>
        <v>GUALMATAN</v>
      </c>
      <c r="D36" s="166">
        <f>+IFERROR(VLOOKUP($A36,Hoja5!$A$2:$M$2116,5,FALSE),"")</f>
        <v>0.11382113821138211</v>
      </c>
      <c r="E36" s="166">
        <f>+IFERROR(VLOOKUP($A36,Hoja5!$A$2:$M$2116,6,FALSE),"")</f>
        <v>0.1488933601609658</v>
      </c>
      <c r="F36" s="166">
        <f>+IFERROR(VLOOKUP($A36,Hoja5!$A$2:$M$2116,7,FALSE),"")</f>
        <v>7.1713147410358571E-2</v>
      </c>
      <c r="G36" s="166">
        <f>+IFERROR(VLOOKUP($A36,Hoja5!$A$2:$M$2116,8,FALSE),"")</f>
        <v>2.1999999999999999E-2</v>
      </c>
      <c r="H36" s="166">
        <f>+IFERROR(VLOOKUP($A36,Hoja5!$A$2:$M$2116,9,FALSE),"")</f>
        <v>1.8108651911468814E-2</v>
      </c>
      <c r="I36" s="166">
        <f>+IFERROR(VLOOKUP($A36,Hoja5!$A$2:$M$2116,10,FALSE),"")</f>
        <v>0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52352</v>
      </c>
      <c r="C37" s="41" t="str">
        <f>+IFERROR(VLOOKUP($A37,Hoja5!$A$2:$M$2116,4,FALSE),"")</f>
        <v>ILES</v>
      </c>
      <c r="D37" s="166">
        <f>+IFERROR(VLOOKUP($A37,Hoja5!$A$2:$M$2116,5,FALSE),"")</f>
        <v>0</v>
      </c>
      <c r="E37" s="166">
        <f>+IFERROR(VLOOKUP($A37,Hoja5!$A$2:$M$2116,6,FALSE),"")</f>
        <v>3.8847117794486213E-2</v>
      </c>
      <c r="F37" s="166">
        <f>+IFERROR(VLOOKUP($A37,Hoja5!$A$2:$M$2116,7,FALSE),"")</f>
        <v>1.86799501867995E-2</v>
      </c>
      <c r="G37" s="166">
        <f>+IFERROR(VLOOKUP($A37,Hoja5!$A$2:$M$2116,8,FALSE),"")</f>
        <v>1.61892901618929E-2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52354</v>
      </c>
      <c r="C38" s="41" t="str">
        <f>+IFERROR(VLOOKUP($A38,Hoja5!$A$2:$M$2116,4,FALSE),"")</f>
        <v>IMUES</v>
      </c>
      <c r="D38" s="166">
        <f>+IFERROR(VLOOKUP($A38,Hoja5!$A$2:$M$2116,5,FALSE),"")</f>
        <v>0</v>
      </c>
      <c r="E38" s="166">
        <f>+IFERROR(VLOOKUP($A38,Hoja5!$A$2:$M$2116,6,FALSE),"")</f>
        <v>0</v>
      </c>
      <c r="F38" s="166">
        <f>+IFERROR(VLOOKUP($A38,Hoja5!$A$2:$M$2116,7,FALSE),"")</f>
        <v>0.10160427807486631</v>
      </c>
      <c r="G38" s="166">
        <f>+IFERROR(VLOOKUP($A38,Hoja5!$A$2:$M$2116,8,FALSE),"")</f>
        <v>8.8768115942028991E-2</v>
      </c>
      <c r="H38" s="166">
        <f>+IFERROR(VLOOKUP($A38,Hoja5!$A$2:$M$2116,9,FALSE),"")</f>
        <v>8.990825688073395E-2</v>
      </c>
      <c r="I38" s="166">
        <f>+IFERROR(VLOOKUP($A38,Hoja5!$A$2:$M$2116,10,FALSE),"")</f>
        <v>3.7174721189591076E-3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52356</v>
      </c>
      <c r="C39" s="41" t="str">
        <f>+IFERROR(VLOOKUP($A39,Hoja5!$A$2:$M$2116,4,FALSE),"")</f>
        <v>IPIALES</v>
      </c>
      <c r="D39" s="166">
        <f>+IFERROR(VLOOKUP($A39,Hoja5!$A$2:$M$2116,5,FALSE),"")</f>
        <v>0.21988652218398289</v>
      </c>
      <c r="E39" s="166">
        <f>+IFERROR(VLOOKUP($A39,Hoja5!$A$2:$M$2116,6,FALSE),"")</f>
        <v>0.17104904012373762</v>
      </c>
      <c r="F39" s="166">
        <f>+IFERROR(VLOOKUP($A39,Hoja5!$A$2:$M$2116,7,FALSE),"")</f>
        <v>0.17107364685004436</v>
      </c>
      <c r="G39" s="166">
        <f>+IFERROR(VLOOKUP($A39,Hoja5!$A$2:$M$2116,8,FALSE),"")</f>
        <v>0.15488448559314702</v>
      </c>
      <c r="H39" s="166">
        <f>+IFERROR(VLOOKUP($A39,Hoja5!$A$2:$M$2116,9,FALSE),"")</f>
        <v>0.15495221179057769</v>
      </c>
      <c r="I39" s="166">
        <f>+IFERROR(VLOOKUP($A39,Hoja5!$A$2:$M$2116,10,FALSE),"")</f>
        <v>0.15520384487901889</v>
      </c>
      <c r="J39" s="166">
        <f>+IFERROR(VLOOKUP($A39,Hoja5!$A$2:$M$2116,11,FALSE),"")</f>
        <v>0.20413793103448277</v>
      </c>
      <c r="K39" s="164">
        <f>+IFERROR(VLOOKUP($A39,Hoja5!$A$2:$M$2116,12,FALSE),"")</f>
        <v>0.16125954198473283</v>
      </c>
      <c r="L39" s="165">
        <f>+IFERROR(VLOOKUP($A39,Hoja5!$A$2:$M$2116,13,FALSE),"")</f>
        <v>0.11544157767557876</v>
      </c>
    </row>
    <row r="40" spans="1:12" x14ac:dyDescent="0.25">
      <c r="A40" s="145">
        <v>29</v>
      </c>
      <c r="B40" s="41">
        <f>+IFERROR(VLOOKUP($A40,Hoja5!$A$2:$M$2116,3,FALSE),"")</f>
        <v>52378</v>
      </c>
      <c r="C40" s="41" t="str">
        <f>+IFERROR(VLOOKUP($A40,Hoja5!$A$2:$M$2116,4,FALSE),"")</f>
        <v>LA CRUZ</v>
      </c>
      <c r="D40" s="166">
        <f>+IFERROR(VLOOKUP($A40,Hoja5!$A$2:$M$2116,5,FALSE),"")</f>
        <v>0.11598384304673975</v>
      </c>
      <c r="E40" s="166">
        <f>+IFERROR(VLOOKUP($A40,Hoja5!$A$2:$M$2116,6,FALSE),"")</f>
        <v>4.8396501457725949E-2</v>
      </c>
      <c r="F40" s="166">
        <f>+IFERROR(VLOOKUP($A40,Hoja5!$A$2:$M$2116,7,FALSE),"")</f>
        <v>1.475796930342385E-2</v>
      </c>
      <c r="G40" s="166">
        <f>+IFERROR(VLOOKUP($A40,Hoja5!$A$2:$M$2116,8,FALSE),"")</f>
        <v>6.0024009603841532E-4</v>
      </c>
      <c r="H40" s="166">
        <f>+IFERROR(VLOOKUP($A40,Hoja5!$A$2:$M$2116,9,FALSE),"")</f>
        <v>0</v>
      </c>
      <c r="I40" s="166">
        <f>+IFERROR(VLOOKUP($A40,Hoja5!$A$2:$M$2116,10,FALSE),"")</f>
        <v>0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52381</v>
      </c>
      <c r="C41" s="41" t="str">
        <f>+IFERROR(VLOOKUP($A41,Hoja5!$A$2:$M$2116,4,FALSE),"")</f>
        <v>LA FLORIDA</v>
      </c>
      <c r="D41" s="166">
        <f>+IFERROR(VLOOKUP($A41,Hoja5!$A$2:$M$2116,5,FALSE),"")</f>
        <v>0</v>
      </c>
      <c r="E41" s="166">
        <f>+IFERROR(VLOOKUP($A41,Hoja5!$A$2:$M$2116,6,FALSE),"")</f>
        <v>0</v>
      </c>
      <c r="F41" s="166">
        <f>+IFERROR(VLOOKUP($A41,Hoja5!$A$2:$M$2116,7,FALSE),"")</f>
        <v>0</v>
      </c>
      <c r="G41" s="166">
        <f>+IFERROR(VLOOKUP($A41,Hoja5!$A$2:$M$2116,8,FALSE),"")</f>
        <v>0</v>
      </c>
      <c r="H41" s="166">
        <f>+IFERROR(VLOOKUP($A41,Hoja5!$A$2:$M$2116,9,FALSE),"")</f>
        <v>0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52385</v>
      </c>
      <c r="C42" s="41" t="str">
        <f>+IFERROR(VLOOKUP($A42,Hoja5!$A$2:$M$2116,4,FALSE),"")</f>
        <v>LA LLANADA</v>
      </c>
      <c r="D42" s="166">
        <f>+IFERROR(VLOOKUP($A42,Hoja5!$A$2:$M$2116,5,FALSE),"")</f>
        <v>0</v>
      </c>
      <c r="E42" s="166">
        <f>+IFERROR(VLOOKUP($A42,Hoja5!$A$2:$M$2116,6,FALSE),"")</f>
        <v>0</v>
      </c>
      <c r="F42" s="166">
        <f>+IFERROR(VLOOKUP($A42,Hoja5!$A$2:$M$2116,7,FALSE),"")</f>
        <v>0</v>
      </c>
      <c r="G42" s="166">
        <f>+IFERROR(VLOOKUP($A42,Hoja5!$A$2:$M$2116,8,FALSE),"")</f>
        <v>0</v>
      </c>
      <c r="H42" s="166">
        <f>+IFERROR(VLOOKUP($A42,Hoja5!$A$2:$M$2116,9,FALSE),"")</f>
        <v>0</v>
      </c>
      <c r="I42" s="166">
        <f>+IFERROR(VLOOKUP($A42,Hoja5!$A$2:$M$2116,10,FALSE),"")</f>
        <v>0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52390</v>
      </c>
      <c r="C43" s="41" t="str">
        <f>+IFERROR(VLOOKUP($A43,Hoja5!$A$2:$M$2116,4,FALSE),"")</f>
        <v>LA TOLA</v>
      </c>
      <c r="D43" s="166">
        <f>+IFERROR(VLOOKUP($A43,Hoja5!$A$2:$M$2116,5,FALSE),"")</f>
        <v>0</v>
      </c>
      <c r="E43" s="166">
        <f>+IFERROR(VLOOKUP($A43,Hoja5!$A$2:$M$2116,6,FALSE),"")</f>
        <v>0</v>
      </c>
      <c r="F43" s="166">
        <f>+IFERROR(VLOOKUP($A43,Hoja5!$A$2:$M$2116,7,FALSE),"")</f>
        <v>0</v>
      </c>
      <c r="G43" s="166">
        <f>+IFERROR(VLOOKUP($A43,Hoja5!$A$2:$M$2116,8,FALSE),"")</f>
        <v>0</v>
      </c>
      <c r="H43" s="166">
        <f>+IFERROR(VLOOKUP($A43,Hoja5!$A$2:$M$2116,9,FALSE),"")</f>
        <v>0</v>
      </c>
      <c r="I43" s="166">
        <f>+IFERROR(VLOOKUP($A43,Hoja5!$A$2:$M$2116,10,FALSE),"")</f>
        <v>0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52399</v>
      </c>
      <c r="C44" s="41" t="str">
        <f>+IFERROR(VLOOKUP($A44,Hoja5!$A$2:$M$2116,4,FALSE),"")</f>
        <v>LA UNION</v>
      </c>
      <c r="D44" s="166">
        <f>+IFERROR(VLOOKUP($A44,Hoja5!$A$2:$M$2116,5,FALSE),"")</f>
        <v>7.1841453344343512E-2</v>
      </c>
      <c r="E44" s="166">
        <f>+IFERROR(VLOOKUP($A44,Hoja5!$A$2:$M$2116,6,FALSE),"")</f>
        <v>7.0568700705687007E-2</v>
      </c>
      <c r="F44" s="166">
        <f>+IFERROR(VLOOKUP($A44,Hoja5!$A$2:$M$2116,7,FALSE),"")</f>
        <v>6.2290969899665552E-2</v>
      </c>
      <c r="G44" s="166">
        <f>+IFERROR(VLOOKUP($A44,Hoja5!$A$2:$M$2116,8,FALSE),"")</f>
        <v>4.4957983193277311E-2</v>
      </c>
      <c r="H44" s="166">
        <f>+IFERROR(VLOOKUP($A44,Hoja5!$A$2:$M$2116,9,FALSE),"")</f>
        <v>6.3242784380305603E-2</v>
      </c>
      <c r="I44" s="166">
        <f>+IFERROR(VLOOKUP($A44,Hoja5!$A$2:$M$2116,10,FALSE),"")</f>
        <v>3.2632030914555604E-2</v>
      </c>
      <c r="J44" s="166">
        <f>+IFERROR(VLOOKUP($A44,Hoja5!$A$2:$M$2116,11,FALSE),"")</f>
        <v>2.2717343818261248E-2</v>
      </c>
      <c r="K44" s="164">
        <f>+IFERROR(VLOOKUP($A44,Hoja5!$A$2:$M$2116,12,FALSE),"")</f>
        <v>4.2410714285714288E-2</v>
      </c>
      <c r="L44" s="165">
        <f>+IFERROR(VLOOKUP($A44,Hoja5!$A$2:$M$2116,13,FALSE),"")</f>
        <v>2.3831347387717691E-2</v>
      </c>
    </row>
    <row r="45" spans="1:12" x14ac:dyDescent="0.25">
      <c r="A45" s="145">
        <v>34</v>
      </c>
      <c r="B45" s="41">
        <f>+IFERROR(VLOOKUP($A45,Hoja5!$A$2:$M$2116,3,FALSE),"")</f>
        <v>52405</v>
      </c>
      <c r="C45" s="41" t="str">
        <f>+IFERROR(VLOOKUP($A45,Hoja5!$A$2:$M$2116,4,FALSE),"")</f>
        <v>LEIVA</v>
      </c>
      <c r="D45" s="166">
        <f>+IFERROR(VLOOKUP($A45,Hoja5!$A$2:$M$2116,5,FALSE),"")</f>
        <v>3.3509700176366841E-2</v>
      </c>
      <c r="E45" s="166">
        <f>+IFERROR(VLOOKUP($A45,Hoja5!$A$2:$M$2116,6,FALSE),"")</f>
        <v>3.2570422535211266E-2</v>
      </c>
      <c r="F45" s="166">
        <f>+IFERROR(VLOOKUP($A45,Hoja5!$A$2:$M$2116,7,FALSE),"")</f>
        <v>0</v>
      </c>
      <c r="G45" s="166">
        <f>+IFERROR(VLOOKUP($A45,Hoja5!$A$2:$M$2116,8,FALSE),"")</f>
        <v>0</v>
      </c>
      <c r="H45" s="166">
        <f>+IFERROR(VLOOKUP($A45,Hoja5!$A$2:$M$2116,9,FALSE),"")</f>
        <v>0</v>
      </c>
      <c r="I45" s="166">
        <f>+IFERROR(VLOOKUP($A45,Hoja5!$A$2:$M$2116,10,FALSE),"")</f>
        <v>0</v>
      </c>
      <c r="J45" s="166">
        <f>+IFERROR(VLOOKUP($A45,Hoja5!$A$2:$M$2116,11,FALSE),"")</f>
        <v>0</v>
      </c>
      <c r="K45" s="164">
        <f>+IFERROR(VLOOKUP($A45,Hoja5!$A$2:$M$2116,12,FALSE),"")</f>
        <v>0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52411</v>
      </c>
      <c r="C46" s="41" t="str">
        <f>+IFERROR(VLOOKUP($A46,Hoja5!$A$2:$M$2116,4,FALSE),"")</f>
        <v>LINARES</v>
      </c>
      <c r="D46" s="166">
        <f>+IFERROR(VLOOKUP($A46,Hoja5!$A$2:$M$2116,5,FALSE),"")</f>
        <v>0</v>
      </c>
      <c r="E46" s="166">
        <f>+IFERROR(VLOOKUP($A46,Hoja5!$A$2:$M$2116,6,FALSE),"")</f>
        <v>0</v>
      </c>
      <c r="F46" s="166">
        <f>+IFERROR(VLOOKUP($A46,Hoja5!$A$2:$M$2116,7,FALSE),"")</f>
        <v>0</v>
      </c>
      <c r="G46" s="166">
        <f>+IFERROR(VLOOKUP($A46,Hoja5!$A$2:$M$2116,8,FALSE),"")</f>
        <v>0</v>
      </c>
      <c r="H46" s="166">
        <f>+IFERROR(VLOOKUP($A46,Hoja5!$A$2:$M$2116,9,FALSE),"")</f>
        <v>0</v>
      </c>
      <c r="I46" s="166">
        <f>+IFERROR(VLOOKUP($A46,Hoja5!$A$2:$M$2116,10,FALSE),"")</f>
        <v>0</v>
      </c>
      <c r="J46" s="166">
        <f>+IFERROR(VLOOKUP($A46,Hoja5!$A$2:$M$2116,11,FALSE),"")</f>
        <v>0</v>
      </c>
      <c r="K46" s="164">
        <f>+IFERROR(VLOOKUP($A46,Hoja5!$A$2:$M$2116,12,FALSE),"")</f>
        <v>3.7990196078431369E-2</v>
      </c>
      <c r="L46" s="165">
        <f>+IFERROR(VLOOKUP($A46,Hoja5!$A$2:$M$2116,13,FALSE),"")</f>
        <v>3.354037267080745E-2</v>
      </c>
    </row>
    <row r="47" spans="1:12" x14ac:dyDescent="0.25">
      <c r="A47" s="145">
        <v>36</v>
      </c>
      <c r="B47" s="41">
        <f>+IFERROR(VLOOKUP($A47,Hoja5!$A$2:$M$2116,3,FALSE),"")</f>
        <v>52418</v>
      </c>
      <c r="C47" s="41" t="str">
        <f>+IFERROR(VLOOKUP($A47,Hoja5!$A$2:$M$2116,4,FALSE),"")</f>
        <v>LOS ANDES  (3)</v>
      </c>
      <c r="D47" s="166">
        <f>+IFERROR(VLOOKUP($A47,Hoja5!$A$2:$M$2116,5,FALSE),"")</f>
        <v>0</v>
      </c>
      <c r="E47" s="166">
        <f>+IFERROR(VLOOKUP($A47,Hoja5!$A$2:$M$2116,6,FALSE),"")</f>
        <v>0</v>
      </c>
      <c r="F47" s="166">
        <f>+IFERROR(VLOOKUP($A47,Hoja5!$A$2:$M$2116,7,FALSE),"")</f>
        <v>0</v>
      </c>
      <c r="G47" s="166">
        <f>+IFERROR(VLOOKUP($A47,Hoja5!$A$2:$M$2116,8,FALSE),"")</f>
        <v>0</v>
      </c>
      <c r="H47" s="166">
        <f>+IFERROR(VLOOKUP($A47,Hoja5!$A$2:$M$2116,9,FALSE),"")</f>
        <v>0</v>
      </c>
      <c r="I47" s="166">
        <f>+IFERROR(VLOOKUP($A47,Hoja5!$A$2:$M$2116,10,FALSE),"")</f>
        <v>0</v>
      </c>
      <c r="J47" s="166">
        <f>+IFERROR(VLOOKUP($A47,Hoja5!$A$2:$M$2116,11,FALSE),"")</f>
        <v>0</v>
      </c>
      <c r="K47" s="164">
        <f>+IFERROR(VLOOKUP($A47,Hoja5!$A$2:$M$2116,12,FALSE),"")</f>
        <v>4.5578851412944393E-4</v>
      </c>
      <c r="L47" s="165">
        <f>+IFERROR(VLOOKUP($A47,Hoja5!$A$2:$M$2116,13,FALSE),"")</f>
        <v>0</v>
      </c>
    </row>
    <row r="48" spans="1:12" x14ac:dyDescent="0.25">
      <c r="A48" s="145">
        <v>37</v>
      </c>
      <c r="B48" s="41">
        <f>+IFERROR(VLOOKUP($A48,Hoja5!$A$2:$M$2116,3,FALSE),"")</f>
        <v>52427</v>
      </c>
      <c r="C48" s="41" t="str">
        <f>+IFERROR(VLOOKUP($A48,Hoja5!$A$2:$M$2116,4,FALSE),"")</f>
        <v>MAGUI</v>
      </c>
      <c r="D48" s="166">
        <f>+IFERROR(VLOOKUP($A48,Hoja5!$A$2:$M$2116,5,FALSE),"")</f>
        <v>0</v>
      </c>
      <c r="E48" s="166">
        <f>+IFERROR(VLOOKUP($A48,Hoja5!$A$2:$M$2116,6,FALSE),"")</f>
        <v>0</v>
      </c>
      <c r="F48" s="166">
        <f>+IFERROR(VLOOKUP($A48,Hoja5!$A$2:$M$2116,7,FALSE),"")</f>
        <v>1.5880429705744978E-2</v>
      </c>
      <c r="G48" s="166">
        <f>+IFERROR(VLOOKUP($A48,Hoja5!$A$2:$M$2116,8,FALSE),"")</f>
        <v>1.5267175572519083E-2</v>
      </c>
      <c r="H48" s="166">
        <f>+IFERROR(VLOOKUP($A48,Hoja5!$A$2:$M$2116,9,FALSE),"")</f>
        <v>7.8091106290672455E-3</v>
      </c>
      <c r="I48" s="166">
        <f>+IFERROR(VLOOKUP($A48,Hoja5!$A$2:$M$2116,10,FALSE),"")</f>
        <v>6.7539046010975093E-3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52435</v>
      </c>
      <c r="C49" s="41" t="str">
        <f>+IFERROR(VLOOKUP($A49,Hoja5!$A$2:$M$2116,4,FALSE),"")</f>
        <v>MALLAMA</v>
      </c>
      <c r="D49" s="166">
        <f>+IFERROR(VLOOKUP($A49,Hoja5!$A$2:$M$2116,5,FALSE),"")</f>
        <v>0</v>
      </c>
      <c r="E49" s="166">
        <f>+IFERROR(VLOOKUP($A49,Hoja5!$A$2:$M$2116,6,FALSE),"")</f>
        <v>0</v>
      </c>
      <c r="F49" s="166">
        <f>+IFERROR(VLOOKUP($A49,Hoja5!$A$2:$M$2116,7,FALSE),"")</f>
        <v>0</v>
      </c>
      <c r="G49" s="166">
        <f>+IFERROR(VLOOKUP($A49,Hoja5!$A$2:$M$2116,8,FALSE),"")</f>
        <v>0</v>
      </c>
      <c r="H49" s="166">
        <f>+IFERROR(VLOOKUP($A49,Hoja5!$A$2:$M$2116,9,FALSE),"")</f>
        <v>0</v>
      </c>
      <c r="I49" s="166">
        <f>+IFERROR(VLOOKUP($A49,Hoja5!$A$2:$M$2116,10,FALSE),"")</f>
        <v>6.6666666666666671E-3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52473</v>
      </c>
      <c r="C50" s="41" t="str">
        <f>+IFERROR(VLOOKUP($A50,Hoja5!$A$2:$M$2116,4,FALSE),"")</f>
        <v>MOSQUERA</v>
      </c>
      <c r="D50" s="166">
        <f>+IFERROR(VLOOKUP($A50,Hoja5!$A$2:$M$2116,5,FALSE),"")</f>
        <v>3.8412291933418692E-3</v>
      </c>
      <c r="E50" s="166">
        <f>+IFERROR(VLOOKUP($A50,Hoja5!$A$2:$M$2116,6,FALSE),"")</f>
        <v>0</v>
      </c>
      <c r="F50" s="166">
        <f>+IFERROR(VLOOKUP($A50,Hoja5!$A$2:$M$2116,7,FALSE),"")</f>
        <v>0</v>
      </c>
      <c r="G50" s="166">
        <f>+IFERROR(VLOOKUP($A50,Hoja5!$A$2:$M$2116,8,FALSE),"")</f>
        <v>0</v>
      </c>
      <c r="H50" s="166">
        <f>+IFERROR(VLOOKUP($A50,Hoja5!$A$2:$M$2116,9,FALSE),"")</f>
        <v>0</v>
      </c>
      <c r="I50" s="166">
        <f>+IFERROR(VLOOKUP($A50,Hoja5!$A$2:$M$2116,10,FALSE),"")</f>
        <v>0</v>
      </c>
      <c r="J50" s="166">
        <f>+IFERROR(VLOOKUP($A50,Hoja5!$A$2:$M$2116,11,FALSE),"")</f>
        <v>0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52480</v>
      </c>
      <c r="C51" s="41" t="str">
        <f>+IFERROR(VLOOKUP($A51,Hoja5!$A$2:$M$2116,4,FALSE),"")</f>
        <v>NARIÑO</v>
      </c>
      <c r="D51" s="166">
        <f>+IFERROR(VLOOKUP($A51,Hoja5!$A$2:$M$2116,5,FALSE),"")</f>
        <v>0</v>
      </c>
      <c r="E51" s="166">
        <f>+IFERROR(VLOOKUP($A51,Hoja5!$A$2:$M$2116,6,FALSE),"")</f>
        <v>0.11926605504587157</v>
      </c>
      <c r="F51" s="166">
        <f>+IFERROR(VLOOKUP($A51,Hoja5!$A$2:$M$2116,7,FALSE),"")</f>
        <v>0.11600928074245939</v>
      </c>
      <c r="G51" s="166">
        <f>+IFERROR(VLOOKUP($A51,Hoja5!$A$2:$M$2116,8,FALSE),"")</f>
        <v>0.11188811188811189</v>
      </c>
      <c r="H51" s="166">
        <f>+IFERROR(VLOOKUP($A51,Hoja5!$A$2:$M$2116,9,FALSE),"")</f>
        <v>0</v>
      </c>
      <c r="I51" s="166">
        <f>+IFERROR(VLOOKUP($A51,Hoja5!$A$2:$M$2116,10,FALSE),"")</f>
        <v>0</v>
      </c>
      <c r="J51" s="166">
        <f>+IFERROR(VLOOKUP($A51,Hoja5!$A$2:$M$2116,11,FALSE),"")</f>
        <v>0</v>
      </c>
      <c r="K51" s="164">
        <f>+IFERROR(VLOOKUP($A51,Hoja5!$A$2:$M$2116,12,FALSE),"")</f>
        <v>0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52490</v>
      </c>
      <c r="C52" s="41" t="str">
        <f>+IFERROR(VLOOKUP($A52,Hoja5!$A$2:$M$2116,4,FALSE),"")</f>
        <v>OLAYA HERRERA</v>
      </c>
      <c r="D52" s="166">
        <f>+IFERROR(VLOOKUP($A52,Hoja5!$A$2:$M$2116,5,FALSE),"")</f>
        <v>0</v>
      </c>
      <c r="E52" s="166">
        <f>+IFERROR(VLOOKUP($A52,Hoja5!$A$2:$M$2116,6,FALSE),"")</f>
        <v>1.1737089201877934E-2</v>
      </c>
      <c r="F52" s="166">
        <f>+IFERROR(VLOOKUP($A52,Hoja5!$A$2:$M$2116,7,FALSE),"")</f>
        <v>1.0064935064935065E-2</v>
      </c>
      <c r="G52" s="166">
        <f>+IFERROR(VLOOKUP($A52,Hoja5!$A$2:$M$2116,8,FALSE),"")</f>
        <v>9.0880601692259477E-3</v>
      </c>
      <c r="H52" s="166">
        <f>+IFERROR(VLOOKUP($A52,Hoja5!$A$2:$M$2116,9,FALSE),"")</f>
        <v>0</v>
      </c>
      <c r="I52" s="166">
        <f>+IFERROR(VLOOKUP($A52,Hoja5!$A$2:$M$2116,10,FALSE),"")</f>
        <v>5.8258083309059127E-4</v>
      </c>
      <c r="J52" s="166">
        <f>+IFERROR(VLOOKUP($A52,Hoja5!$A$2:$M$2116,11,FALSE),"")</f>
        <v>0</v>
      </c>
      <c r="K52" s="164">
        <f>+IFERROR(VLOOKUP($A52,Hoja5!$A$2:$M$2116,12,FALSE),"")</f>
        <v>0</v>
      </c>
      <c r="L52" s="165">
        <f>+IFERROR(VLOOKUP($A52,Hoja5!$A$2:$M$2116,13,FALSE),"")</f>
        <v>0</v>
      </c>
    </row>
    <row r="53" spans="1:12" x14ac:dyDescent="0.25">
      <c r="A53" s="145">
        <v>42</v>
      </c>
      <c r="B53" s="41">
        <f>+IFERROR(VLOOKUP($A53,Hoja5!$A$2:$M$2116,3,FALSE),"")</f>
        <v>52506</v>
      </c>
      <c r="C53" s="41" t="str">
        <f>+IFERROR(VLOOKUP($A53,Hoja5!$A$2:$M$2116,4,FALSE),"")</f>
        <v>OSPINA</v>
      </c>
      <c r="D53" s="166">
        <f>+IFERROR(VLOOKUP($A53,Hoja5!$A$2:$M$2116,5,FALSE),"")</f>
        <v>7.6583210603829166E-2</v>
      </c>
      <c r="E53" s="166">
        <f>+IFERROR(VLOOKUP($A53,Hoja5!$A$2:$M$2116,6,FALSE),"")</f>
        <v>6.9836552748885589E-2</v>
      </c>
      <c r="F53" s="166">
        <f>+IFERROR(VLOOKUP($A53,Hoja5!$A$2:$M$2116,7,FALSE),"")</f>
        <v>0.14537444933920704</v>
      </c>
      <c r="G53" s="166">
        <f>+IFERROR(VLOOKUP($A53,Hoja5!$A$2:$M$2116,8,FALSE),"")</f>
        <v>0.13333333333333333</v>
      </c>
      <c r="H53" s="166">
        <f>+IFERROR(VLOOKUP($A53,Hoja5!$A$2:$M$2116,9,FALSE),"")</f>
        <v>9.2198581560283682E-2</v>
      </c>
      <c r="I53" s="166">
        <f>+IFERROR(VLOOKUP($A53,Hoja5!$A$2:$M$2116,10,FALSE),"")</f>
        <v>2.7894002789400278E-3</v>
      </c>
      <c r="J53" s="166">
        <f>+IFERROR(VLOOKUP($A53,Hoja5!$A$2:$M$2116,11,FALSE),"")</f>
        <v>0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>
        <f>+IFERROR(VLOOKUP($A54,Hoja5!$A$2:$M$2116,3,FALSE),"")</f>
        <v>52520</v>
      </c>
      <c r="C54" s="41" t="str">
        <f>+IFERROR(VLOOKUP($A54,Hoja5!$A$2:$M$2116,4,FALSE),"")</f>
        <v>FRANCISCO PIZARRO</v>
      </c>
      <c r="D54" s="166">
        <f>+IFERROR(VLOOKUP($A54,Hoja5!$A$2:$M$2116,5,FALSE),"")</f>
        <v>0</v>
      </c>
      <c r="E54" s="166">
        <f>+IFERROR(VLOOKUP($A54,Hoja5!$A$2:$M$2116,6,FALSE),"")</f>
        <v>2.6392961876832845E-2</v>
      </c>
      <c r="F54" s="166">
        <f>+IFERROR(VLOOKUP($A54,Hoja5!$A$2:$M$2116,7,FALSE),"")</f>
        <v>4.4272663387210122E-2</v>
      </c>
      <c r="G54" s="166">
        <f>+IFERROR(VLOOKUP($A54,Hoja5!$A$2:$M$2116,8,FALSE),"")</f>
        <v>4.1299932295192958E-2</v>
      </c>
      <c r="H54" s="166">
        <f>+IFERROR(VLOOKUP($A54,Hoja5!$A$2:$M$2116,9,FALSE),"")</f>
        <v>3.7958115183246072E-2</v>
      </c>
      <c r="I54" s="166">
        <f>+IFERROR(VLOOKUP($A54,Hoja5!$A$2:$M$2116,10,FALSE),"")</f>
        <v>0</v>
      </c>
      <c r="J54" s="166">
        <f>+IFERROR(VLOOKUP($A54,Hoja5!$A$2:$M$2116,11,FALSE),"")</f>
        <v>0</v>
      </c>
      <c r="K54" s="164">
        <f>+IFERROR(VLOOKUP($A54,Hoja5!$A$2:$M$2116,12,FALSE),"")</f>
        <v>0</v>
      </c>
      <c r="L54" s="165">
        <f>+IFERROR(VLOOKUP($A54,Hoja5!$A$2:$M$2116,13,FALSE),"")</f>
        <v>0</v>
      </c>
    </row>
    <row r="55" spans="1:12" x14ac:dyDescent="0.25">
      <c r="A55" s="145">
        <v>44</v>
      </c>
      <c r="B55" s="41">
        <f>+IFERROR(VLOOKUP($A55,Hoja5!$A$2:$M$2116,3,FALSE),"")</f>
        <v>52540</v>
      </c>
      <c r="C55" s="41" t="str">
        <f>+IFERROR(VLOOKUP($A55,Hoja5!$A$2:$M$2116,4,FALSE),"")</f>
        <v>POLICARPA</v>
      </c>
      <c r="D55" s="166">
        <f>+IFERROR(VLOOKUP($A55,Hoja5!$A$2:$M$2116,5,FALSE),"")</f>
        <v>2.305084745762712E-2</v>
      </c>
      <c r="E55" s="166">
        <f>+IFERROR(VLOOKUP($A55,Hoja5!$A$2:$M$2116,6,FALSE),"")</f>
        <v>1.8867924528301886E-2</v>
      </c>
      <c r="F55" s="166">
        <f>+IFERROR(VLOOKUP($A55,Hoja5!$A$2:$M$2116,7,FALSE),"")</f>
        <v>1.8592297476759629E-2</v>
      </c>
      <c r="G55" s="166">
        <f>+IFERROR(VLOOKUP($A55,Hoja5!$A$2:$M$2116,8,FALSE),"")</f>
        <v>1.7601043024771838E-2</v>
      </c>
      <c r="H55" s="166">
        <f>+IFERROR(VLOOKUP($A55,Hoja5!$A$2:$M$2116,9,FALSE),"")</f>
        <v>1.6592214422463305E-2</v>
      </c>
      <c r="I55" s="166">
        <f>+IFERROR(VLOOKUP($A55,Hoja5!$A$2:$M$2116,10,FALSE),"")</f>
        <v>0</v>
      </c>
      <c r="J55" s="166">
        <f>+IFERROR(VLOOKUP($A55,Hoja5!$A$2:$M$2116,11,FALSE),"")</f>
        <v>0</v>
      </c>
      <c r="K55" s="164">
        <f>+IFERROR(VLOOKUP($A55,Hoja5!$A$2:$M$2116,12,FALSE),"")</f>
        <v>0</v>
      </c>
      <c r="L55" s="165">
        <f>+IFERROR(VLOOKUP($A55,Hoja5!$A$2:$M$2116,13,FALSE),"")</f>
        <v>0</v>
      </c>
    </row>
    <row r="56" spans="1:12" x14ac:dyDescent="0.25">
      <c r="A56" s="145">
        <v>45</v>
      </c>
      <c r="B56" s="41">
        <f>+IFERROR(VLOOKUP($A56,Hoja5!$A$2:$M$2116,3,FALSE),"")</f>
        <v>52560</v>
      </c>
      <c r="C56" s="41" t="str">
        <f>+IFERROR(VLOOKUP($A56,Hoja5!$A$2:$M$2116,4,FALSE),"")</f>
        <v>POTOSI</v>
      </c>
      <c r="D56" s="166">
        <f>+IFERROR(VLOOKUP($A56,Hoja5!$A$2:$M$2116,5,FALSE),"")</f>
        <v>3.4482758620689655E-2</v>
      </c>
      <c r="E56" s="166">
        <f>+IFERROR(VLOOKUP($A56,Hoja5!$A$2:$M$2116,6,FALSE),"")</f>
        <v>1.7463235294117647E-2</v>
      </c>
      <c r="F56" s="166">
        <f>+IFERROR(VLOOKUP($A56,Hoja5!$A$2:$M$2116,7,FALSE),"")</f>
        <v>4.1977611940298511E-2</v>
      </c>
      <c r="G56" s="166">
        <f>+IFERROR(VLOOKUP($A56,Hoja5!$A$2:$M$2116,8,FALSE),"")</f>
        <v>2.4459078080903106E-2</v>
      </c>
      <c r="H56" s="166">
        <f>+IFERROR(VLOOKUP($A56,Hoja5!$A$2:$M$2116,9,FALSE),"")</f>
        <v>2.4714828897338403E-2</v>
      </c>
      <c r="I56" s="166">
        <f>+IFERROR(VLOOKUP($A56,Hoja5!$A$2:$M$2116,10,FALSE),"")</f>
        <v>2.9013539651837525E-3</v>
      </c>
      <c r="J56" s="166">
        <f>+IFERROR(VLOOKUP($A56,Hoja5!$A$2:$M$2116,11,FALSE),"")</f>
        <v>0</v>
      </c>
      <c r="K56" s="164">
        <f>+IFERROR(VLOOKUP($A56,Hoja5!$A$2:$M$2116,12,FALSE),"")</f>
        <v>1.026694045174538E-3</v>
      </c>
      <c r="L56" s="165">
        <f>+IFERROR(VLOOKUP($A56,Hoja5!$A$2:$M$2116,13,FALSE),"")</f>
        <v>0</v>
      </c>
    </row>
    <row r="57" spans="1:12" x14ac:dyDescent="0.25">
      <c r="A57" s="145">
        <v>46</v>
      </c>
      <c r="B57" s="41">
        <f>+IFERROR(VLOOKUP($A57,Hoja5!$A$2:$M$2116,3,FALSE),"")</f>
        <v>52565</v>
      </c>
      <c r="C57" s="41" t="str">
        <f>+IFERROR(VLOOKUP($A57,Hoja5!$A$2:$M$2116,4,FALSE),"")</f>
        <v>PROVIDENCIA</v>
      </c>
      <c r="D57" s="166">
        <f>+IFERROR(VLOOKUP($A57,Hoja5!$A$2:$M$2116,5,FALSE),"")</f>
        <v>0</v>
      </c>
      <c r="E57" s="166">
        <f>+IFERROR(VLOOKUP($A57,Hoja5!$A$2:$M$2116,6,FALSE),"")</f>
        <v>0</v>
      </c>
      <c r="F57" s="166">
        <f>+IFERROR(VLOOKUP($A57,Hoja5!$A$2:$M$2116,7,FALSE),"")</f>
        <v>0</v>
      </c>
      <c r="G57" s="166">
        <f>+IFERROR(VLOOKUP($A57,Hoja5!$A$2:$M$2116,8,FALSE),"")</f>
        <v>0</v>
      </c>
      <c r="H57" s="166">
        <f>+IFERROR(VLOOKUP($A57,Hoja5!$A$2:$M$2116,9,FALSE),"")</f>
        <v>0</v>
      </c>
      <c r="I57" s="166">
        <f>+IFERROR(VLOOKUP($A57,Hoja5!$A$2:$M$2116,10,FALSE),"")</f>
        <v>0</v>
      </c>
      <c r="J57" s="166">
        <f>+IFERROR(VLOOKUP($A57,Hoja5!$A$2:$M$2116,11,FALSE),"")</f>
        <v>0</v>
      </c>
      <c r="K57" s="164">
        <f>+IFERROR(VLOOKUP($A57,Hoja5!$A$2:$M$2116,12,FALSE),"")</f>
        <v>0</v>
      </c>
      <c r="L57" s="165">
        <f>+IFERROR(VLOOKUP($A57,Hoja5!$A$2:$M$2116,13,FALSE),"")</f>
        <v>0</v>
      </c>
    </row>
    <row r="58" spans="1:12" x14ac:dyDescent="0.25">
      <c r="A58" s="145">
        <v>47</v>
      </c>
      <c r="B58" s="41">
        <f>+IFERROR(VLOOKUP($A58,Hoja5!$A$2:$M$2116,3,FALSE),"")</f>
        <v>52573</v>
      </c>
      <c r="C58" s="41" t="str">
        <f>+IFERROR(VLOOKUP($A58,Hoja5!$A$2:$M$2116,4,FALSE),"")</f>
        <v>PUERRES</v>
      </c>
      <c r="D58" s="166">
        <f>+IFERROR(VLOOKUP($A58,Hoja5!$A$2:$M$2116,5,FALSE),"")</f>
        <v>0.18767123287671234</v>
      </c>
      <c r="E58" s="166">
        <f>+IFERROR(VLOOKUP($A58,Hoja5!$A$2:$M$2116,6,FALSE),"")</f>
        <v>0.11527777777777778</v>
      </c>
      <c r="F58" s="166">
        <f>+IFERROR(VLOOKUP($A58,Hoja5!$A$2:$M$2116,7,FALSE),"")</f>
        <v>0.11251758087201125</v>
      </c>
      <c r="G58" s="166">
        <f>+IFERROR(VLOOKUP($A58,Hoja5!$A$2:$M$2116,8,FALSE),"")</f>
        <v>6.7142857142857143E-2</v>
      </c>
      <c r="H58" s="166">
        <f>+IFERROR(VLOOKUP($A58,Hoja5!$A$2:$M$2116,9,FALSE),"")</f>
        <v>6.4421669106881407E-2</v>
      </c>
      <c r="I58" s="166">
        <f>+IFERROR(VLOOKUP($A58,Hoja5!$A$2:$M$2116,10,FALSE),"")</f>
        <v>0</v>
      </c>
      <c r="J58" s="166">
        <f>+IFERROR(VLOOKUP($A58,Hoja5!$A$2:$M$2116,11,FALSE),"")</f>
        <v>0</v>
      </c>
      <c r="K58" s="164">
        <f>+IFERROR(VLOOKUP($A58,Hoja5!$A$2:$M$2116,12,FALSE),"")</f>
        <v>4.6948356807511738E-3</v>
      </c>
      <c r="L58" s="165">
        <f>+IFERROR(VLOOKUP($A58,Hoja5!$A$2:$M$2116,13,FALSE),"")</f>
        <v>0</v>
      </c>
    </row>
    <row r="59" spans="1:12" x14ac:dyDescent="0.25">
      <c r="A59" s="145">
        <v>48</v>
      </c>
      <c r="B59" s="41">
        <f>+IFERROR(VLOOKUP($A59,Hoja5!$A$2:$M$2116,3,FALSE),"")</f>
        <v>52585</v>
      </c>
      <c r="C59" s="41" t="str">
        <f>+IFERROR(VLOOKUP($A59,Hoja5!$A$2:$M$2116,4,FALSE),"")</f>
        <v>PUPIALES</v>
      </c>
      <c r="D59" s="166">
        <f>+IFERROR(VLOOKUP($A59,Hoja5!$A$2:$M$2116,5,FALSE),"")</f>
        <v>8.9045483664317748E-2</v>
      </c>
      <c r="E59" s="166">
        <f>+IFERROR(VLOOKUP($A59,Hoja5!$A$2:$M$2116,6,FALSE),"")</f>
        <v>3.8138332255979318E-2</v>
      </c>
      <c r="F59" s="166">
        <f>+IFERROR(VLOOKUP($A59,Hoja5!$A$2:$M$2116,7,FALSE),"")</f>
        <v>2.797657774886142E-2</v>
      </c>
      <c r="G59" s="166">
        <f>+IFERROR(VLOOKUP($A59,Hoja5!$A$2:$M$2116,8,FALSE),"")</f>
        <v>2.6832460732984294E-2</v>
      </c>
      <c r="H59" s="166">
        <f>+IFERROR(VLOOKUP($A59,Hoja5!$A$2:$M$2116,9,FALSE),"")</f>
        <v>1.1169513797634692E-2</v>
      </c>
      <c r="I59" s="166">
        <f>+IFERROR(VLOOKUP($A59,Hoja5!$A$2:$M$2116,10,FALSE),"")</f>
        <v>1.977587343441002E-3</v>
      </c>
      <c r="J59" s="166">
        <f>+IFERROR(VLOOKUP($A59,Hoja5!$A$2:$M$2116,11,FALSE),"")</f>
        <v>0</v>
      </c>
      <c r="K59" s="164">
        <f>+IFERROR(VLOOKUP($A59,Hoja5!$A$2:$M$2116,12,FALSE),"")</f>
        <v>6.6401062416998667E-4</v>
      </c>
      <c r="L59" s="165">
        <f>+IFERROR(VLOOKUP($A59,Hoja5!$A$2:$M$2116,13,FALSE),"")</f>
        <v>0</v>
      </c>
    </row>
    <row r="60" spans="1:12" x14ac:dyDescent="0.25">
      <c r="A60" s="145">
        <v>49</v>
      </c>
      <c r="B60" s="41">
        <f>+IFERROR(VLOOKUP($A60,Hoja5!$A$2:$M$2116,3,FALSE),"")</f>
        <v>52612</v>
      </c>
      <c r="C60" s="41" t="str">
        <f>+IFERROR(VLOOKUP($A60,Hoja5!$A$2:$M$2116,4,FALSE),"")</f>
        <v>RICAURTE</v>
      </c>
      <c r="D60" s="166">
        <f>+IFERROR(VLOOKUP($A60,Hoja5!$A$2:$M$2116,5,FALSE),"")</f>
        <v>5.4836722119531729E-2</v>
      </c>
      <c r="E60" s="166">
        <f>+IFERROR(VLOOKUP($A60,Hoja5!$A$2:$M$2116,6,FALSE),"")</f>
        <v>2.955082742316785E-2</v>
      </c>
      <c r="F60" s="166">
        <f>+IFERROR(VLOOKUP($A60,Hoja5!$A$2:$M$2116,7,FALSE),"")</f>
        <v>3.6806342015855038E-2</v>
      </c>
      <c r="G60" s="166">
        <f>+IFERROR(VLOOKUP($A60,Hoja5!$A$2:$M$2116,8,FALSE),"")</f>
        <v>5.1779935275080909E-2</v>
      </c>
      <c r="H60" s="166">
        <f>+IFERROR(VLOOKUP($A60,Hoja5!$A$2:$M$2116,9,FALSE),"")</f>
        <v>4.7028423772609816E-2</v>
      </c>
      <c r="I60" s="166">
        <f>+IFERROR(VLOOKUP($A60,Hoja5!$A$2:$M$2116,10,FALSE),"")</f>
        <v>1.6434262948207171E-2</v>
      </c>
      <c r="J60" s="166">
        <f>+IFERROR(VLOOKUP($A60,Hoja5!$A$2:$M$2116,11,FALSE),"")</f>
        <v>0</v>
      </c>
      <c r="K60" s="164">
        <f>+IFERROR(VLOOKUP($A60,Hoja5!$A$2:$M$2116,12,FALSE),"")</f>
        <v>1.3653483992467044E-2</v>
      </c>
      <c r="L60" s="165">
        <f>+IFERROR(VLOOKUP($A60,Hoja5!$A$2:$M$2116,13,FALSE),"")</f>
        <v>1.2031466913465988E-2</v>
      </c>
    </row>
    <row r="61" spans="1:12" x14ac:dyDescent="0.25">
      <c r="A61" s="145">
        <v>50</v>
      </c>
      <c r="B61" s="41">
        <f>+IFERROR(VLOOKUP($A61,Hoja5!$A$2:$M$2116,3,FALSE),"")</f>
        <v>52621</v>
      </c>
      <c r="C61" s="41" t="str">
        <f>+IFERROR(VLOOKUP($A61,Hoja5!$A$2:$M$2116,4,FALSE),"")</f>
        <v>ROBERTO PAYÁN</v>
      </c>
      <c r="D61" s="166">
        <f>+IFERROR(VLOOKUP($A61,Hoja5!$A$2:$M$2116,5,FALSE),"")</f>
        <v>0</v>
      </c>
      <c r="E61" s="166">
        <f>+IFERROR(VLOOKUP($A61,Hoja5!$A$2:$M$2116,6,FALSE),"")</f>
        <v>0</v>
      </c>
      <c r="F61" s="166">
        <f>+IFERROR(VLOOKUP($A61,Hoja5!$A$2:$M$2116,7,FALSE),"")</f>
        <v>0</v>
      </c>
      <c r="G61" s="166">
        <f>+IFERROR(VLOOKUP($A61,Hoja5!$A$2:$M$2116,8,FALSE),"")</f>
        <v>0</v>
      </c>
      <c r="H61" s="166">
        <f>+IFERROR(VLOOKUP($A61,Hoja5!$A$2:$M$2116,9,FALSE),"")</f>
        <v>0</v>
      </c>
      <c r="I61" s="166">
        <f>+IFERROR(VLOOKUP($A61,Hoja5!$A$2:$M$2116,10,FALSE),"")</f>
        <v>0</v>
      </c>
      <c r="J61" s="166">
        <f>+IFERROR(VLOOKUP($A61,Hoja5!$A$2:$M$2116,11,FALSE),"")</f>
        <v>0</v>
      </c>
      <c r="K61" s="164">
        <f>+IFERROR(VLOOKUP($A61,Hoja5!$A$2:$M$2116,12,FALSE),"")</f>
        <v>0</v>
      </c>
      <c r="L61" s="165">
        <f>+IFERROR(VLOOKUP($A61,Hoja5!$A$2:$M$2116,13,FALSE),"")</f>
        <v>0</v>
      </c>
    </row>
    <row r="62" spans="1:12" x14ac:dyDescent="0.25">
      <c r="A62" s="145">
        <v>51</v>
      </c>
      <c r="B62" s="41">
        <f>+IFERROR(VLOOKUP($A62,Hoja5!$A$2:$M$2116,3,FALSE),"")</f>
        <v>52678</v>
      </c>
      <c r="C62" s="41" t="str">
        <f>+IFERROR(VLOOKUP($A62,Hoja5!$A$2:$M$2116,4,FALSE),"")</f>
        <v>SAMANIEGO</v>
      </c>
      <c r="D62" s="166">
        <f>+IFERROR(VLOOKUP($A62,Hoja5!$A$2:$M$2116,5,FALSE),"")</f>
        <v>1.7125514849338826E-2</v>
      </c>
      <c r="E62" s="166">
        <f>+IFERROR(VLOOKUP($A62,Hoja5!$A$2:$M$2116,6,FALSE),"")</f>
        <v>1.5838576697765241E-2</v>
      </c>
      <c r="F62" s="166">
        <f>+IFERROR(VLOOKUP($A62,Hoja5!$A$2:$M$2116,7,FALSE),"")</f>
        <v>2.5813449023861172E-2</v>
      </c>
      <c r="G62" s="166">
        <f>+IFERROR(VLOOKUP($A62,Hoja5!$A$2:$M$2116,8,FALSE),"")</f>
        <v>2.7331887201735357E-2</v>
      </c>
      <c r="H62" s="166">
        <f>+IFERROR(VLOOKUP($A62,Hoja5!$A$2:$M$2116,9,FALSE),"")</f>
        <v>1.7787418655097614E-2</v>
      </c>
      <c r="I62" s="166">
        <f>+IFERROR(VLOOKUP($A62,Hoja5!$A$2:$M$2116,10,FALSE),"")</f>
        <v>9.331597222222222E-3</v>
      </c>
      <c r="J62" s="166">
        <f>+IFERROR(VLOOKUP($A62,Hoja5!$A$2:$M$2116,11,FALSE),"")</f>
        <v>7.4009577710056592E-3</v>
      </c>
      <c r="K62" s="164">
        <f>+IFERROR(VLOOKUP($A62,Hoja5!$A$2:$M$2116,12,FALSE),"")</f>
        <v>7.656967840735069E-3</v>
      </c>
      <c r="L62" s="165">
        <f>+IFERROR(VLOOKUP($A62,Hoja5!$A$2:$M$2116,13,FALSE),"")</f>
        <v>7.5138121546961326E-3</v>
      </c>
    </row>
    <row r="63" spans="1:12" x14ac:dyDescent="0.25">
      <c r="A63" s="145">
        <v>52</v>
      </c>
      <c r="B63" s="41">
        <f>+IFERROR(VLOOKUP($A63,Hoja5!$A$2:$M$2116,3,FALSE),"")</f>
        <v>52683</v>
      </c>
      <c r="C63" s="41" t="str">
        <f>+IFERROR(VLOOKUP($A63,Hoja5!$A$2:$M$2116,4,FALSE),"")</f>
        <v>SANDONA</v>
      </c>
      <c r="D63" s="166">
        <f>+IFERROR(VLOOKUP($A63,Hoja5!$A$2:$M$2116,5,FALSE),"")</f>
        <v>0</v>
      </c>
      <c r="E63" s="166">
        <f>+IFERROR(VLOOKUP($A63,Hoja5!$A$2:$M$2116,6,FALSE),"")</f>
        <v>0</v>
      </c>
      <c r="F63" s="166">
        <f>+IFERROR(VLOOKUP($A63,Hoja5!$A$2:$M$2116,7,FALSE),"")</f>
        <v>2.6315789473684209E-2</v>
      </c>
      <c r="G63" s="166">
        <f>+IFERROR(VLOOKUP($A63,Hoja5!$A$2:$M$2116,8,FALSE),"")</f>
        <v>2.602934216753431E-2</v>
      </c>
      <c r="H63" s="166">
        <f>+IFERROR(VLOOKUP($A63,Hoja5!$A$2:$M$2116,9,FALSE),"")</f>
        <v>1.874414245548266E-2</v>
      </c>
      <c r="I63" s="166">
        <f>+IFERROR(VLOOKUP($A63,Hoja5!$A$2:$M$2116,10,FALSE),"")</f>
        <v>4.6446818392940084E-4</v>
      </c>
      <c r="J63" s="166">
        <f>+IFERROR(VLOOKUP($A63,Hoja5!$A$2:$M$2116,11,FALSE),"")</f>
        <v>0</v>
      </c>
      <c r="K63" s="164">
        <f>+IFERROR(VLOOKUP($A63,Hoja5!$A$2:$M$2116,12,FALSE),"")</f>
        <v>0</v>
      </c>
      <c r="L63" s="165">
        <f>+IFERROR(VLOOKUP($A63,Hoja5!$A$2:$M$2116,13,FALSE),"")</f>
        <v>0</v>
      </c>
    </row>
    <row r="64" spans="1:12" x14ac:dyDescent="0.25">
      <c r="A64" s="145">
        <v>53</v>
      </c>
      <c r="B64" s="41">
        <f>+IFERROR(VLOOKUP($A64,Hoja5!$A$2:$M$2116,3,FALSE),"")</f>
        <v>52685</v>
      </c>
      <c r="C64" s="41" t="str">
        <f>+IFERROR(VLOOKUP($A64,Hoja5!$A$2:$M$2116,4,FALSE),"")</f>
        <v>SAN BERNARDO</v>
      </c>
      <c r="D64" s="166">
        <f>+IFERROR(VLOOKUP($A64,Hoja5!$A$2:$M$2116,5,FALSE),"")</f>
        <v>3.7650602409638557E-2</v>
      </c>
      <c r="E64" s="166">
        <f>+IFERROR(VLOOKUP($A64,Hoja5!$A$2:$M$2116,6,FALSE),"")</f>
        <v>3.1781226903178125E-2</v>
      </c>
      <c r="F64" s="166">
        <f>+IFERROR(VLOOKUP($A64,Hoja5!$A$2:$M$2116,7,FALSE),"")</f>
        <v>2.6523297491039426E-2</v>
      </c>
      <c r="G64" s="166">
        <f>+IFERROR(VLOOKUP($A64,Hoja5!$A$2:$M$2116,8,FALSE),"")</f>
        <v>0</v>
      </c>
      <c r="H64" s="166">
        <f>+IFERROR(VLOOKUP($A64,Hoja5!$A$2:$M$2116,9,FALSE),"")</f>
        <v>0</v>
      </c>
      <c r="I64" s="166">
        <f>+IFERROR(VLOOKUP($A64,Hoja5!$A$2:$M$2116,10,FALSE),"")</f>
        <v>0</v>
      </c>
      <c r="J64" s="166">
        <f>+IFERROR(VLOOKUP($A64,Hoja5!$A$2:$M$2116,11,FALSE),"")</f>
        <v>0</v>
      </c>
      <c r="K64" s="164">
        <f>+IFERROR(VLOOKUP($A64,Hoja5!$A$2:$M$2116,12,FALSE),"")</f>
        <v>0</v>
      </c>
      <c r="L64" s="165">
        <f>+IFERROR(VLOOKUP($A64,Hoja5!$A$2:$M$2116,13,FALSE),"")</f>
        <v>0</v>
      </c>
    </row>
    <row r="65" spans="1:12" x14ac:dyDescent="0.25">
      <c r="A65" s="145">
        <v>54</v>
      </c>
      <c r="B65" s="41">
        <f>+IFERROR(VLOOKUP($A65,Hoja5!$A$2:$M$2116,3,FALSE),"")</f>
        <v>52687</v>
      </c>
      <c r="C65" s="41" t="str">
        <f>+IFERROR(VLOOKUP($A65,Hoja5!$A$2:$M$2116,4,FALSE),"")</f>
        <v>SAN LORENZO</v>
      </c>
      <c r="D65" s="166">
        <f>+IFERROR(VLOOKUP($A65,Hoja5!$A$2:$M$2116,5,FALSE),"")</f>
        <v>8.6306098964326807E-3</v>
      </c>
      <c r="E65" s="166">
        <f>+IFERROR(VLOOKUP($A65,Hoja5!$A$2:$M$2116,6,FALSE),"")</f>
        <v>0</v>
      </c>
      <c r="F65" s="166">
        <f>+IFERROR(VLOOKUP($A65,Hoja5!$A$2:$M$2116,7,FALSE),"")</f>
        <v>0</v>
      </c>
      <c r="G65" s="166">
        <f>+IFERROR(VLOOKUP($A65,Hoja5!$A$2:$M$2116,8,FALSE),"")</f>
        <v>0</v>
      </c>
      <c r="H65" s="166">
        <f>+IFERROR(VLOOKUP($A65,Hoja5!$A$2:$M$2116,9,FALSE),"")</f>
        <v>0</v>
      </c>
      <c r="I65" s="166">
        <f>+IFERROR(VLOOKUP($A65,Hoja5!$A$2:$M$2116,10,FALSE),"")</f>
        <v>0</v>
      </c>
      <c r="J65" s="166">
        <f>+IFERROR(VLOOKUP($A65,Hoja5!$A$2:$M$2116,11,FALSE),"")</f>
        <v>0</v>
      </c>
      <c r="K65" s="164">
        <f>+IFERROR(VLOOKUP($A65,Hoja5!$A$2:$M$2116,12,FALSE),"")</f>
        <v>0</v>
      </c>
      <c r="L65" s="165">
        <f>+IFERROR(VLOOKUP($A65,Hoja5!$A$2:$M$2116,13,FALSE),"")</f>
        <v>0</v>
      </c>
    </row>
    <row r="66" spans="1:12" x14ac:dyDescent="0.25">
      <c r="A66" s="145">
        <v>55</v>
      </c>
      <c r="B66" s="41">
        <f>+IFERROR(VLOOKUP($A66,Hoja5!$A$2:$M$2116,3,FALSE),"")</f>
        <v>52693</v>
      </c>
      <c r="C66" s="41" t="str">
        <f>+IFERROR(VLOOKUP($A66,Hoja5!$A$2:$M$2116,4,FALSE),"")</f>
        <v>SAN PABLO</v>
      </c>
      <c r="D66" s="166">
        <f>+IFERROR(VLOOKUP($A66,Hoja5!$A$2:$M$2116,5,FALSE),"")</f>
        <v>0</v>
      </c>
      <c r="E66" s="166">
        <f>+IFERROR(VLOOKUP($A66,Hoja5!$A$2:$M$2116,6,FALSE),"")</f>
        <v>0</v>
      </c>
      <c r="F66" s="166">
        <f>+IFERROR(VLOOKUP($A66,Hoja5!$A$2:$M$2116,7,FALSE),"")</f>
        <v>0</v>
      </c>
      <c r="G66" s="166">
        <f>+IFERROR(VLOOKUP($A66,Hoja5!$A$2:$M$2116,8,FALSE),"")</f>
        <v>0</v>
      </c>
      <c r="H66" s="166">
        <f>+IFERROR(VLOOKUP($A66,Hoja5!$A$2:$M$2116,9,FALSE),"")</f>
        <v>0</v>
      </c>
      <c r="I66" s="166">
        <f>+IFERROR(VLOOKUP($A66,Hoja5!$A$2:$M$2116,10,FALSE),"")</f>
        <v>1.0471204188481676E-2</v>
      </c>
      <c r="J66" s="166">
        <f>+IFERROR(VLOOKUP($A66,Hoja5!$A$2:$M$2116,11,FALSE),"")</f>
        <v>0</v>
      </c>
      <c r="K66" s="164">
        <f>+IFERROR(VLOOKUP($A66,Hoja5!$A$2:$M$2116,12,FALSE),"")</f>
        <v>6.9686411149825784E-3</v>
      </c>
      <c r="L66" s="165">
        <f>+IFERROR(VLOOKUP($A66,Hoja5!$A$2:$M$2116,13,FALSE),"")</f>
        <v>0</v>
      </c>
    </row>
    <row r="67" spans="1:12" x14ac:dyDescent="0.25">
      <c r="A67" s="145">
        <v>56</v>
      </c>
      <c r="B67" s="41">
        <f>+IFERROR(VLOOKUP($A67,Hoja5!$A$2:$M$2116,3,FALSE),"")</f>
        <v>52694</v>
      </c>
      <c r="C67" s="41" t="str">
        <f>+IFERROR(VLOOKUP($A67,Hoja5!$A$2:$M$2116,4,FALSE),"")</f>
        <v>SAN PEDRO DE CARTAGO</v>
      </c>
      <c r="D67" s="166">
        <f>+IFERROR(VLOOKUP($A67,Hoja5!$A$2:$M$2116,5,FALSE),"")</f>
        <v>0</v>
      </c>
      <c r="E67" s="166">
        <f>+IFERROR(VLOOKUP($A67,Hoja5!$A$2:$M$2116,6,FALSE),"")</f>
        <v>0</v>
      </c>
      <c r="F67" s="166">
        <f>+IFERROR(VLOOKUP($A67,Hoja5!$A$2:$M$2116,7,FALSE),"")</f>
        <v>0</v>
      </c>
      <c r="G67" s="166">
        <f>+IFERROR(VLOOKUP($A67,Hoja5!$A$2:$M$2116,8,FALSE),"")</f>
        <v>0</v>
      </c>
      <c r="H67" s="166">
        <f>+IFERROR(VLOOKUP($A67,Hoja5!$A$2:$M$2116,9,FALSE),"")</f>
        <v>0</v>
      </c>
      <c r="I67" s="166">
        <f>+IFERROR(VLOOKUP($A67,Hoja5!$A$2:$M$2116,10,FALSE),"")</f>
        <v>0</v>
      </c>
      <c r="J67" s="166">
        <f>+IFERROR(VLOOKUP($A67,Hoja5!$A$2:$M$2116,11,FALSE),"")</f>
        <v>0</v>
      </c>
      <c r="K67" s="164">
        <f>+IFERROR(VLOOKUP($A67,Hoja5!$A$2:$M$2116,12,FALSE),"")</f>
        <v>1.5037593984962407E-3</v>
      </c>
      <c r="L67" s="165">
        <f>+IFERROR(VLOOKUP($A67,Hoja5!$A$2:$M$2116,13,FALSE),"")</f>
        <v>0</v>
      </c>
    </row>
    <row r="68" spans="1:12" x14ac:dyDescent="0.25">
      <c r="A68" s="145">
        <v>57</v>
      </c>
      <c r="B68" s="41">
        <f>+IFERROR(VLOOKUP($A68,Hoja5!$A$2:$M$2116,3,FALSE),"")</f>
        <v>52696</v>
      </c>
      <c r="C68" s="41" t="str">
        <f>+IFERROR(VLOOKUP($A68,Hoja5!$A$2:$M$2116,4,FALSE),"")</f>
        <v>SANTA BÁRBARA</v>
      </c>
      <c r="D68" s="166">
        <f>+IFERROR(VLOOKUP($A68,Hoja5!$A$2:$M$2116,5,FALSE),"")</f>
        <v>0</v>
      </c>
      <c r="E68" s="166">
        <f>+IFERROR(VLOOKUP($A68,Hoja5!$A$2:$M$2116,6,FALSE),"")</f>
        <v>0</v>
      </c>
      <c r="F68" s="166">
        <f>+IFERROR(VLOOKUP($A68,Hoja5!$A$2:$M$2116,7,FALSE),"")</f>
        <v>0</v>
      </c>
      <c r="G68" s="166">
        <f>+IFERROR(VLOOKUP($A68,Hoja5!$A$2:$M$2116,8,FALSE),"")</f>
        <v>0</v>
      </c>
      <c r="H68" s="166">
        <f>+IFERROR(VLOOKUP($A68,Hoja5!$A$2:$M$2116,9,FALSE),"")</f>
        <v>0</v>
      </c>
      <c r="I68" s="166">
        <f>+IFERROR(VLOOKUP($A68,Hoja5!$A$2:$M$2116,10,FALSE),"")</f>
        <v>0</v>
      </c>
      <c r="J68" s="166">
        <f>+IFERROR(VLOOKUP($A68,Hoja5!$A$2:$M$2116,11,FALSE),"")</f>
        <v>0</v>
      </c>
      <c r="K68" s="164">
        <f>+IFERROR(VLOOKUP($A68,Hoja5!$A$2:$M$2116,12,FALSE),"")</f>
        <v>0</v>
      </c>
      <c r="L68" s="165">
        <f>+IFERROR(VLOOKUP($A68,Hoja5!$A$2:$M$2116,13,FALSE),"")</f>
        <v>0</v>
      </c>
    </row>
    <row r="69" spans="1:12" x14ac:dyDescent="0.25">
      <c r="A69" s="145">
        <v>58</v>
      </c>
      <c r="B69" s="41">
        <f>+IFERROR(VLOOKUP($A69,Hoja5!$A$2:$M$2116,3,FALSE),"")</f>
        <v>52699</v>
      </c>
      <c r="C69" s="41" t="str">
        <f>+IFERROR(VLOOKUP($A69,Hoja5!$A$2:$M$2116,4,FALSE),"")</f>
        <v>SANTACRUZ</v>
      </c>
      <c r="D69" s="166">
        <f>+IFERROR(VLOOKUP($A69,Hoja5!$A$2:$M$2116,5,FALSE),"")</f>
        <v>0</v>
      </c>
      <c r="E69" s="166">
        <f>+IFERROR(VLOOKUP($A69,Hoja5!$A$2:$M$2116,6,FALSE),"")</f>
        <v>0</v>
      </c>
      <c r="F69" s="166">
        <f>+IFERROR(VLOOKUP($A69,Hoja5!$A$2:$M$2116,7,FALSE),"")</f>
        <v>0</v>
      </c>
      <c r="G69" s="166">
        <f>+IFERROR(VLOOKUP($A69,Hoja5!$A$2:$M$2116,8,FALSE),"")</f>
        <v>0</v>
      </c>
      <c r="H69" s="166">
        <f>+IFERROR(VLOOKUP($A69,Hoja5!$A$2:$M$2116,9,FALSE),"")</f>
        <v>0</v>
      </c>
      <c r="I69" s="166">
        <f>+IFERROR(VLOOKUP($A69,Hoja5!$A$2:$M$2116,10,FALSE),"")</f>
        <v>3.786444528587656E-4</v>
      </c>
      <c r="J69" s="166">
        <f>+IFERROR(VLOOKUP($A69,Hoja5!$A$2:$M$2116,11,FALSE),"")</f>
        <v>0</v>
      </c>
      <c r="K69" s="164">
        <f>+IFERROR(VLOOKUP($A69,Hoja5!$A$2:$M$2116,12,FALSE),"")</f>
        <v>0</v>
      </c>
      <c r="L69" s="165">
        <f>+IFERROR(VLOOKUP($A69,Hoja5!$A$2:$M$2116,13,FALSE),"")</f>
        <v>0</v>
      </c>
    </row>
    <row r="70" spans="1:12" x14ac:dyDescent="0.25">
      <c r="A70" s="145">
        <v>59</v>
      </c>
      <c r="B70" s="41">
        <f>+IFERROR(VLOOKUP($A70,Hoja5!$A$2:$M$2116,3,FALSE),"")</f>
        <v>52720</v>
      </c>
      <c r="C70" s="41" t="str">
        <f>+IFERROR(VLOOKUP($A70,Hoja5!$A$2:$M$2116,4,FALSE),"")</f>
        <v>SAPUYES</v>
      </c>
      <c r="D70" s="166">
        <f>+IFERROR(VLOOKUP($A70,Hoja5!$A$2:$M$2116,5,FALSE),"")</f>
        <v>0</v>
      </c>
      <c r="E70" s="166">
        <f>+IFERROR(VLOOKUP($A70,Hoja5!$A$2:$M$2116,6,FALSE),"")</f>
        <v>5.1324503311258277E-2</v>
      </c>
      <c r="F70" s="166">
        <f>+IFERROR(VLOOKUP($A70,Hoja5!$A$2:$M$2116,7,FALSE),"")</f>
        <v>8.9193825042881647E-2</v>
      </c>
      <c r="G70" s="166">
        <f>+IFERROR(VLOOKUP($A70,Hoja5!$A$2:$M$2116,8,FALSE),"")</f>
        <v>7.130124777183601E-2</v>
      </c>
      <c r="H70" s="166">
        <f>+IFERROR(VLOOKUP($A70,Hoja5!$A$2:$M$2116,9,FALSE),"")</f>
        <v>3.1894934333958722E-2</v>
      </c>
      <c r="I70" s="166">
        <f>+IFERROR(VLOOKUP($A70,Hoja5!$A$2:$M$2116,10,FALSE),"")</f>
        <v>1.3916500994035786E-2</v>
      </c>
      <c r="J70" s="166">
        <f>+IFERROR(VLOOKUP($A70,Hoja5!$A$2:$M$2116,11,FALSE),"")</f>
        <v>0</v>
      </c>
      <c r="K70" s="164">
        <f>+IFERROR(VLOOKUP($A70,Hoja5!$A$2:$M$2116,12,FALSE),"")</f>
        <v>4.3478260869565218E-3</v>
      </c>
      <c r="L70" s="165">
        <f>+IFERROR(VLOOKUP($A70,Hoja5!$A$2:$M$2116,13,FALSE),"")</f>
        <v>0</v>
      </c>
    </row>
    <row r="71" spans="1:12" x14ac:dyDescent="0.25">
      <c r="A71" s="145">
        <v>60</v>
      </c>
      <c r="B71" s="41">
        <f>+IFERROR(VLOOKUP($A71,Hoja5!$A$2:$M$2116,3,FALSE),"")</f>
        <v>52786</v>
      </c>
      <c r="C71" s="41" t="str">
        <f>+IFERROR(VLOOKUP($A71,Hoja5!$A$2:$M$2116,4,FALSE),"")</f>
        <v>TAMINANGO</v>
      </c>
      <c r="D71" s="166">
        <f>+IFERROR(VLOOKUP($A71,Hoja5!$A$2:$M$2116,5,FALSE),"")</f>
        <v>0</v>
      </c>
      <c r="E71" s="166">
        <f>+IFERROR(VLOOKUP($A71,Hoja5!$A$2:$M$2116,6,FALSE),"")</f>
        <v>0</v>
      </c>
      <c r="F71" s="166">
        <f>+IFERROR(VLOOKUP($A71,Hoja5!$A$2:$M$2116,7,FALSE),"")</f>
        <v>0</v>
      </c>
      <c r="G71" s="166">
        <f>+IFERROR(VLOOKUP($A71,Hoja5!$A$2:$M$2116,8,FALSE),"")</f>
        <v>0</v>
      </c>
      <c r="H71" s="166">
        <f>+IFERROR(VLOOKUP($A71,Hoja5!$A$2:$M$2116,9,FALSE),"")</f>
        <v>2.8872848417545807E-2</v>
      </c>
      <c r="I71" s="166">
        <f>+IFERROR(VLOOKUP($A71,Hoja5!$A$2:$M$2116,10,FALSE),"")</f>
        <v>2.6315789473684209E-2</v>
      </c>
      <c r="J71" s="166">
        <f>+IFERROR(VLOOKUP($A71,Hoja5!$A$2:$M$2116,11,FALSE),"")</f>
        <v>2.1529745042492918E-2</v>
      </c>
      <c r="K71" s="164">
        <f>+IFERROR(VLOOKUP($A71,Hoja5!$A$2:$M$2116,12,FALSE),"")</f>
        <v>2.2948938611589215E-2</v>
      </c>
      <c r="L71" s="165">
        <f>+IFERROR(VLOOKUP($A71,Hoja5!$A$2:$M$2116,13,FALSE),"")</f>
        <v>2.3242300987797792E-2</v>
      </c>
    </row>
    <row r="72" spans="1:12" x14ac:dyDescent="0.25">
      <c r="A72" s="145">
        <v>61</v>
      </c>
      <c r="B72" s="41">
        <f>+IFERROR(VLOOKUP($A72,Hoja5!$A$2:$M$2116,3,FALSE),"")</f>
        <v>52788</v>
      </c>
      <c r="C72" s="41" t="str">
        <f>+IFERROR(VLOOKUP($A72,Hoja5!$A$2:$M$2116,4,FALSE),"")</f>
        <v>TANGUA</v>
      </c>
      <c r="D72" s="166">
        <f>+IFERROR(VLOOKUP($A72,Hoja5!$A$2:$M$2116,5,FALSE),"")</f>
        <v>0</v>
      </c>
      <c r="E72" s="166">
        <f>+IFERROR(VLOOKUP($A72,Hoja5!$A$2:$M$2116,6,FALSE),"")</f>
        <v>0</v>
      </c>
      <c r="F72" s="166">
        <f>+IFERROR(VLOOKUP($A72,Hoja5!$A$2:$M$2116,7,FALSE),"")</f>
        <v>0</v>
      </c>
      <c r="G72" s="166">
        <f>+IFERROR(VLOOKUP($A72,Hoja5!$A$2:$M$2116,8,FALSE),"")</f>
        <v>0</v>
      </c>
      <c r="H72" s="166">
        <f>+IFERROR(VLOOKUP($A72,Hoja5!$A$2:$M$2116,9,FALSE),"")</f>
        <v>0</v>
      </c>
      <c r="I72" s="166">
        <f>+IFERROR(VLOOKUP($A72,Hoja5!$A$2:$M$2116,10,FALSE),"")</f>
        <v>0</v>
      </c>
      <c r="J72" s="166">
        <f>+IFERROR(VLOOKUP($A72,Hoja5!$A$2:$M$2116,11,FALSE),"")</f>
        <v>0</v>
      </c>
      <c r="K72" s="164">
        <f>+IFERROR(VLOOKUP($A72,Hoja5!$A$2:$M$2116,12,FALSE),"")</f>
        <v>8.2938388625592423E-3</v>
      </c>
      <c r="L72" s="165">
        <f>+IFERROR(VLOOKUP($A72,Hoja5!$A$2:$M$2116,13,FALSE),"")</f>
        <v>0</v>
      </c>
    </row>
    <row r="73" spans="1:12" x14ac:dyDescent="0.25">
      <c r="A73" s="145">
        <v>62</v>
      </c>
      <c r="B73" s="41">
        <f>+IFERROR(VLOOKUP($A73,Hoja5!$A$2:$M$2116,3,FALSE),"")</f>
        <v>52835</v>
      </c>
      <c r="C73" s="41" t="str">
        <f>+IFERROR(VLOOKUP($A73,Hoja5!$A$2:$M$2116,4,FALSE),"")</f>
        <v>SAN ANDRES DE TUMACO</v>
      </c>
      <c r="D73" s="166">
        <f>+IFERROR(VLOOKUP($A73,Hoja5!$A$2:$M$2116,5,FALSE),"")</f>
        <v>6.3791854699426151E-2</v>
      </c>
      <c r="E73" s="166">
        <f>+IFERROR(VLOOKUP($A73,Hoja5!$A$2:$M$2116,6,FALSE),"")</f>
        <v>8.2188782489740084E-2</v>
      </c>
      <c r="F73" s="166">
        <f>+IFERROR(VLOOKUP($A73,Hoja5!$A$2:$M$2116,7,FALSE),"")</f>
        <v>8.4954325631380972E-2</v>
      </c>
      <c r="G73" s="166">
        <f>+IFERROR(VLOOKUP($A73,Hoja5!$A$2:$M$2116,8,FALSE),"")</f>
        <v>7.2225453391846883E-2</v>
      </c>
      <c r="H73" s="166">
        <f>+IFERROR(VLOOKUP($A73,Hoja5!$A$2:$M$2116,9,FALSE),"")</f>
        <v>6.8839634941329858E-2</v>
      </c>
      <c r="I73" s="166">
        <f>+IFERROR(VLOOKUP($A73,Hoja5!$A$2:$M$2116,10,FALSE),"")</f>
        <v>7.7438992931950681E-2</v>
      </c>
      <c r="J73" s="166">
        <f>+IFERROR(VLOOKUP($A73,Hoja5!$A$2:$M$2116,11,FALSE),"")</f>
        <v>8.6704614759097381E-2</v>
      </c>
      <c r="K73" s="164">
        <f>+IFERROR(VLOOKUP($A73,Hoja5!$A$2:$M$2116,12,FALSE),"")</f>
        <v>9.6466236817114012E-2</v>
      </c>
      <c r="L73" s="165">
        <f>+IFERROR(VLOOKUP($A73,Hoja5!$A$2:$M$2116,13,FALSE),"")</f>
        <v>9.1870714985308521E-2</v>
      </c>
    </row>
    <row r="74" spans="1:12" x14ac:dyDescent="0.25">
      <c r="A74" s="145">
        <v>63</v>
      </c>
      <c r="B74" s="41">
        <f>+IFERROR(VLOOKUP($A74,Hoja5!$A$2:$M$2116,3,FALSE),"")</f>
        <v>52838</v>
      </c>
      <c r="C74" s="41" t="str">
        <f>+IFERROR(VLOOKUP($A74,Hoja5!$A$2:$M$2116,4,FALSE),"")</f>
        <v>TUQUERRES</v>
      </c>
      <c r="D74" s="166">
        <f>+IFERROR(VLOOKUP($A74,Hoja5!$A$2:$M$2116,5,FALSE),"")</f>
        <v>0.1108515057113188</v>
      </c>
      <c r="E74" s="166">
        <f>+IFERROR(VLOOKUP($A74,Hoja5!$A$2:$M$2116,6,FALSE),"")</f>
        <v>0.14989626556016597</v>
      </c>
      <c r="F74" s="166">
        <f>+IFERROR(VLOOKUP($A74,Hoja5!$A$2:$M$2116,7,FALSE),"")</f>
        <v>9.4373865698729589E-2</v>
      </c>
      <c r="G74" s="166">
        <f>+IFERROR(VLOOKUP($A74,Hoja5!$A$2:$M$2116,8,FALSE),"")</f>
        <v>9.9973965113251753E-2</v>
      </c>
      <c r="H74" s="166">
        <f>+IFERROR(VLOOKUP($A74,Hoja5!$A$2:$M$2116,9,FALSE),"")</f>
        <v>8.070452155625657E-2</v>
      </c>
      <c r="I74" s="166">
        <f>+IFERROR(VLOOKUP($A74,Hoja5!$A$2:$M$2116,10,FALSE),"")</f>
        <v>3.9786381842456607E-2</v>
      </c>
      <c r="J74" s="166">
        <f>+IFERROR(VLOOKUP($A74,Hoja5!$A$2:$M$2116,11,FALSE),"")</f>
        <v>3.7561241154055527E-2</v>
      </c>
      <c r="K74" s="164">
        <f>+IFERROR(VLOOKUP($A74,Hoja5!$A$2:$M$2116,12,FALSE),"")</f>
        <v>6.6722501395868231E-2</v>
      </c>
      <c r="L74" s="165">
        <f>+IFERROR(VLOOKUP($A74,Hoja5!$A$2:$M$2116,13,FALSE),"")</f>
        <v>0.11340798162503589</v>
      </c>
    </row>
    <row r="75" spans="1:12" x14ac:dyDescent="0.25">
      <c r="A75" s="145">
        <v>64</v>
      </c>
      <c r="B75" s="41">
        <f>+IFERROR(VLOOKUP($A75,Hoja5!$A$2:$M$2116,3,FALSE),"")</f>
        <v>52885</v>
      </c>
      <c r="C75" s="41" t="str">
        <f>+IFERROR(VLOOKUP($A75,Hoja5!$A$2:$M$2116,4,FALSE),"")</f>
        <v>YACUANQUER</v>
      </c>
      <c r="D75" s="166">
        <f>+IFERROR(VLOOKUP($A75,Hoja5!$A$2:$M$2116,5,FALSE),"")</f>
        <v>0</v>
      </c>
      <c r="E75" s="166">
        <f>+IFERROR(VLOOKUP($A75,Hoja5!$A$2:$M$2116,6,FALSE),"")</f>
        <v>0</v>
      </c>
      <c r="F75" s="166">
        <f>+IFERROR(VLOOKUP($A75,Hoja5!$A$2:$M$2116,7,FALSE),"")</f>
        <v>0</v>
      </c>
      <c r="G75" s="166">
        <f>+IFERROR(VLOOKUP($A75,Hoja5!$A$2:$M$2116,8,FALSE),"")</f>
        <v>0</v>
      </c>
      <c r="H75" s="166">
        <f>+IFERROR(VLOOKUP($A75,Hoja5!$A$2:$M$2116,9,FALSE),"")</f>
        <v>0</v>
      </c>
      <c r="I75" s="166">
        <f>+IFERROR(VLOOKUP($A75,Hoja5!$A$2:$M$2116,10,FALSE),"")</f>
        <v>9.930486593843098E-4</v>
      </c>
      <c r="J75" s="166">
        <f>+IFERROR(VLOOKUP($A75,Hoja5!$A$2:$M$2116,11,FALSE),"")</f>
        <v>0</v>
      </c>
      <c r="K75" s="164">
        <f>+IFERROR(VLOOKUP($A75,Hoja5!$A$2:$M$2116,12,FALSE),"")</f>
        <v>0</v>
      </c>
      <c r="L75" s="165">
        <f>+IFERROR(VLOOKUP($A75,Hoja5!$A$2:$M$2116,13,FALSE),"")</f>
        <v>0</v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NARIÑO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52001</v>
      </c>
      <c r="C12" s="39" t="str">
        <f>+UPPER(IFERROR(VLOOKUP($A12,Hoja6!$A$3:$P$1124,4,FALSE),""))</f>
        <v xml:space="preserve">PASTO  </v>
      </c>
      <c r="D12" s="40">
        <f>+IFERROR(VLOOKUP($A12,Hoja6!$A$3:$P$1124,8,FALSE),"")</f>
        <v>4565</v>
      </c>
      <c r="E12" s="40">
        <f>+IFERROR(VLOOKUP($A12,Hoja6!$A$3:$P$1124,9,FALSE),"")</f>
        <v>1775</v>
      </c>
      <c r="F12" s="163">
        <f>+IFERROR(VLOOKUP($A12,Hoja6!$A$3:$P$1124,10,FALSE),"")</f>
        <v>0.38882803943044908</v>
      </c>
      <c r="G12" s="40">
        <f>+IFERROR(VLOOKUP($A12,Hoja6!$A$3:$P$1124,11,FALSE),"")</f>
        <v>4228</v>
      </c>
      <c r="H12" s="40">
        <f>+IFERROR(VLOOKUP($A12,Hoja6!$A$3:$P$1124,12,FALSE),"")</f>
        <v>1920</v>
      </c>
      <c r="I12" s="163">
        <f>+IFERROR(VLOOKUP($A12,Hoja6!$A$3:$P$1124,13,FALSE),"")</f>
        <v>0.45411542100283825</v>
      </c>
      <c r="J12" s="40">
        <f>+IFERROR(VLOOKUP($A12,Hoja6!$A$3:$P$1124,14,FALSE),"")</f>
        <v>4139</v>
      </c>
      <c r="K12" s="149">
        <f>+IFERROR(VLOOKUP($A12,Hoja6!$A$3:$P$1124,15,FALSE),"")</f>
        <v>1672</v>
      </c>
      <c r="L12" s="165">
        <f>+IFERROR(VLOOKUP($A12,Hoja6!$A$3:$P$1124,16,FALSE),"")</f>
        <v>0.40396230973665137</v>
      </c>
    </row>
    <row r="13" spans="1:12" x14ac:dyDescent="0.25">
      <c r="A13" s="145">
        <v>2</v>
      </c>
      <c r="B13" s="39">
        <f>+IFERROR(VLOOKUP($A13,Hoja6!$A$3:$P$1124,3,FALSE),"")</f>
        <v>52019</v>
      </c>
      <c r="C13" s="39" t="str">
        <f>+UPPER(IFERROR(VLOOKUP($A13,Hoja6!$A$3:$P$1124,4,FALSE),""))</f>
        <v>ALBÁN</v>
      </c>
      <c r="D13" s="40">
        <f>+IFERROR(VLOOKUP($A13,Hoja6!$A$3:$P$1124,8,FALSE),"")</f>
        <v>129</v>
      </c>
      <c r="E13" s="40">
        <f>+IFERROR(VLOOKUP($A13,Hoja6!$A$3:$P$1124,9,FALSE),"")</f>
        <v>37</v>
      </c>
      <c r="F13" s="163">
        <f>+IFERROR(VLOOKUP($A13,Hoja6!$A$3:$P$1124,10,FALSE),"")</f>
        <v>0.2868217054263566</v>
      </c>
      <c r="G13" s="40">
        <f>+IFERROR(VLOOKUP($A13,Hoja6!$A$3:$P$1124,11,FALSE),"")</f>
        <v>131</v>
      </c>
      <c r="H13" s="40">
        <f>+IFERROR(VLOOKUP($A13,Hoja6!$A$3:$P$1124,12,FALSE),"")</f>
        <v>36</v>
      </c>
      <c r="I13" s="163">
        <f>+IFERROR(VLOOKUP($A13,Hoja6!$A$3:$P$1124,13,FALSE),"")</f>
        <v>0.27480916030534353</v>
      </c>
      <c r="J13" s="40">
        <f>+IFERROR(VLOOKUP($A13,Hoja6!$A$3:$P$1124,14,FALSE),"")</f>
        <v>112</v>
      </c>
      <c r="K13" s="149">
        <f>+IFERROR(VLOOKUP($A13,Hoja6!$A$3:$P$1124,15,FALSE),"")</f>
        <v>37</v>
      </c>
      <c r="L13" s="165">
        <f>+IFERROR(VLOOKUP($A13,Hoja6!$A$3:$P$1124,16,FALSE),"")</f>
        <v>0.33035714285714285</v>
      </c>
    </row>
    <row r="14" spans="1:12" x14ac:dyDescent="0.25">
      <c r="A14" s="145">
        <v>3</v>
      </c>
      <c r="B14" s="39">
        <f>+IFERROR(VLOOKUP($A14,Hoja6!$A$3:$P$1124,3,FALSE),"")</f>
        <v>52022</v>
      </c>
      <c r="C14" s="39" t="str">
        <f>+UPPER(IFERROR(VLOOKUP($A14,Hoja6!$A$3:$P$1124,4,FALSE),""))</f>
        <v>ALDANA</v>
      </c>
      <c r="D14" s="40">
        <f>+IFERROR(VLOOKUP($A14,Hoja6!$A$3:$P$1124,8,FALSE),"")</f>
        <v>96</v>
      </c>
      <c r="E14" s="40">
        <f>+IFERROR(VLOOKUP($A14,Hoja6!$A$3:$P$1124,9,FALSE),"")</f>
        <v>9</v>
      </c>
      <c r="F14" s="163">
        <f>+IFERROR(VLOOKUP($A14,Hoja6!$A$3:$P$1124,10,FALSE),"")</f>
        <v>9.375E-2</v>
      </c>
      <c r="G14" s="40">
        <f>+IFERROR(VLOOKUP($A14,Hoja6!$A$3:$P$1124,11,FALSE),"")</f>
        <v>92</v>
      </c>
      <c r="H14" s="40">
        <f>+IFERROR(VLOOKUP($A14,Hoja6!$A$3:$P$1124,12,FALSE),"")</f>
        <v>11</v>
      </c>
      <c r="I14" s="163">
        <f>+IFERROR(VLOOKUP($A14,Hoja6!$A$3:$P$1124,13,FALSE),"")</f>
        <v>0.11956521739130435</v>
      </c>
      <c r="J14" s="40">
        <f>+IFERROR(VLOOKUP($A14,Hoja6!$A$3:$P$1124,14,FALSE),"")</f>
        <v>84</v>
      </c>
      <c r="K14" s="149">
        <f>+IFERROR(VLOOKUP($A14,Hoja6!$A$3:$P$1124,15,FALSE),"")</f>
        <v>17</v>
      </c>
      <c r="L14" s="165">
        <f>+IFERROR(VLOOKUP($A14,Hoja6!$A$3:$P$1124,16,FALSE),"")</f>
        <v>0.20238095238095238</v>
      </c>
    </row>
    <row r="15" spans="1:12" x14ac:dyDescent="0.25">
      <c r="A15" s="145">
        <v>4</v>
      </c>
      <c r="B15" s="39">
        <f>+IFERROR(VLOOKUP($A15,Hoja6!$A$3:$P$1124,3,FALSE),"")</f>
        <v>52036</v>
      </c>
      <c r="C15" s="39" t="str">
        <f>+UPPER(IFERROR(VLOOKUP($A15,Hoja6!$A$3:$P$1124,4,FALSE),""))</f>
        <v>ANCUYÁ</v>
      </c>
      <c r="D15" s="40">
        <f>+IFERROR(VLOOKUP($A15,Hoja6!$A$3:$P$1124,8,FALSE),"")</f>
        <v>122</v>
      </c>
      <c r="E15" s="40">
        <f>+IFERROR(VLOOKUP($A15,Hoja6!$A$3:$P$1124,9,FALSE),"")</f>
        <v>39</v>
      </c>
      <c r="F15" s="163">
        <f>+IFERROR(VLOOKUP($A15,Hoja6!$A$3:$P$1124,10,FALSE),"")</f>
        <v>0.31967213114754101</v>
      </c>
      <c r="G15" s="40">
        <f>+IFERROR(VLOOKUP($A15,Hoja6!$A$3:$P$1124,11,FALSE),"")</f>
        <v>106</v>
      </c>
      <c r="H15" s="40">
        <f>+IFERROR(VLOOKUP($A15,Hoja6!$A$3:$P$1124,12,FALSE),"")</f>
        <v>19</v>
      </c>
      <c r="I15" s="163">
        <f>+IFERROR(VLOOKUP($A15,Hoja6!$A$3:$P$1124,13,FALSE),"")</f>
        <v>0.17924528301886791</v>
      </c>
      <c r="J15" s="40">
        <f>+IFERROR(VLOOKUP($A15,Hoja6!$A$3:$P$1124,14,FALSE),"")</f>
        <v>103</v>
      </c>
      <c r="K15" s="149">
        <f>+IFERROR(VLOOKUP($A15,Hoja6!$A$3:$P$1124,15,FALSE),"")</f>
        <v>21</v>
      </c>
      <c r="L15" s="165">
        <f>+IFERROR(VLOOKUP($A15,Hoja6!$A$3:$P$1124,16,FALSE),"")</f>
        <v>0.20388349514563106</v>
      </c>
    </row>
    <row r="16" spans="1:12" x14ac:dyDescent="0.25">
      <c r="A16" s="145">
        <v>5</v>
      </c>
      <c r="B16" s="39">
        <f>+IFERROR(VLOOKUP($A16,Hoja6!$A$3:$P$1124,3,FALSE),"")</f>
        <v>52051</v>
      </c>
      <c r="C16" s="39" t="str">
        <f>+UPPER(IFERROR(VLOOKUP($A16,Hoja6!$A$3:$P$1124,4,FALSE),""))</f>
        <v xml:space="preserve">ARBOLEDA  </v>
      </c>
      <c r="D16" s="40">
        <f>+IFERROR(VLOOKUP($A16,Hoja6!$A$3:$P$1124,8,FALSE),"")</f>
        <v>87</v>
      </c>
      <c r="E16" s="40">
        <f>+IFERROR(VLOOKUP($A16,Hoja6!$A$3:$P$1124,9,FALSE),"")</f>
        <v>9</v>
      </c>
      <c r="F16" s="163">
        <f>+IFERROR(VLOOKUP($A16,Hoja6!$A$3:$P$1124,10,FALSE),"")</f>
        <v>0.10344827586206896</v>
      </c>
      <c r="G16" s="40">
        <f>+IFERROR(VLOOKUP($A16,Hoja6!$A$3:$P$1124,11,FALSE),"")</f>
        <v>83</v>
      </c>
      <c r="H16" s="40">
        <f>+IFERROR(VLOOKUP($A16,Hoja6!$A$3:$P$1124,12,FALSE),"")</f>
        <v>14</v>
      </c>
      <c r="I16" s="163">
        <f>+IFERROR(VLOOKUP($A16,Hoja6!$A$3:$P$1124,13,FALSE),"")</f>
        <v>0.16867469879518071</v>
      </c>
      <c r="J16" s="40">
        <f>+IFERROR(VLOOKUP($A16,Hoja6!$A$3:$P$1124,14,FALSE),"")</f>
        <v>98</v>
      </c>
      <c r="K16" s="149">
        <f>+IFERROR(VLOOKUP($A16,Hoja6!$A$3:$P$1124,15,FALSE),"")</f>
        <v>9</v>
      </c>
      <c r="L16" s="165">
        <f>+IFERROR(VLOOKUP($A16,Hoja6!$A$3:$P$1124,16,FALSE),"")</f>
        <v>9.1836734693877556E-2</v>
      </c>
    </row>
    <row r="17" spans="1:12" x14ac:dyDescent="0.25">
      <c r="A17" s="145">
        <v>6</v>
      </c>
      <c r="B17" s="39">
        <f>+IFERROR(VLOOKUP($A17,Hoja6!$A$3:$P$1124,3,FALSE),"")</f>
        <v>52079</v>
      </c>
      <c r="C17" s="39" t="str">
        <f>+UPPER(IFERROR(VLOOKUP($A17,Hoja6!$A$3:$P$1124,4,FALSE),""))</f>
        <v>BARBACOAS</v>
      </c>
      <c r="D17" s="40">
        <f>+IFERROR(VLOOKUP($A17,Hoja6!$A$3:$P$1124,8,FALSE),"")</f>
        <v>346</v>
      </c>
      <c r="E17" s="40">
        <f>+IFERROR(VLOOKUP($A17,Hoja6!$A$3:$P$1124,9,FALSE),"")</f>
        <v>17</v>
      </c>
      <c r="F17" s="163">
        <f>+IFERROR(VLOOKUP($A17,Hoja6!$A$3:$P$1124,10,FALSE),"")</f>
        <v>4.9132947976878616E-2</v>
      </c>
      <c r="G17" s="40">
        <f>+IFERROR(VLOOKUP($A17,Hoja6!$A$3:$P$1124,11,FALSE),"")</f>
        <v>362</v>
      </c>
      <c r="H17" s="40">
        <f>+IFERROR(VLOOKUP($A17,Hoja6!$A$3:$P$1124,12,FALSE),"")</f>
        <v>34</v>
      </c>
      <c r="I17" s="163">
        <f>+IFERROR(VLOOKUP($A17,Hoja6!$A$3:$P$1124,13,FALSE),"")</f>
        <v>9.3922651933701654E-2</v>
      </c>
      <c r="J17" s="40">
        <f>+IFERROR(VLOOKUP($A17,Hoja6!$A$3:$P$1124,14,FALSE),"")</f>
        <v>308</v>
      </c>
      <c r="K17" s="149">
        <f>+IFERROR(VLOOKUP($A17,Hoja6!$A$3:$P$1124,15,FALSE),"")</f>
        <v>28</v>
      </c>
      <c r="L17" s="165">
        <f>+IFERROR(VLOOKUP($A17,Hoja6!$A$3:$P$1124,16,FALSE),"")</f>
        <v>9.0909090909090912E-2</v>
      </c>
    </row>
    <row r="18" spans="1:12" x14ac:dyDescent="0.25">
      <c r="A18" s="145">
        <v>7</v>
      </c>
      <c r="B18" s="39">
        <f>+IFERROR(VLOOKUP($A18,Hoja6!$A$3:$P$1124,3,FALSE),"")</f>
        <v>52083</v>
      </c>
      <c r="C18" s="39" t="str">
        <f>+UPPER(IFERROR(VLOOKUP($A18,Hoja6!$A$3:$P$1124,4,FALSE),""))</f>
        <v>BELÉN</v>
      </c>
      <c r="D18" s="40">
        <f>+IFERROR(VLOOKUP($A18,Hoja6!$A$3:$P$1124,8,FALSE),"")</f>
        <v>73</v>
      </c>
      <c r="E18" s="40">
        <f>+IFERROR(VLOOKUP($A18,Hoja6!$A$3:$P$1124,9,FALSE),"")</f>
        <v>31</v>
      </c>
      <c r="F18" s="163">
        <f>+IFERROR(VLOOKUP($A18,Hoja6!$A$3:$P$1124,10,FALSE),"")</f>
        <v>0.42465753424657532</v>
      </c>
      <c r="G18" s="40">
        <f>+IFERROR(VLOOKUP($A18,Hoja6!$A$3:$P$1124,11,FALSE),"")</f>
        <v>91</v>
      </c>
      <c r="H18" s="40">
        <f>+IFERROR(VLOOKUP($A18,Hoja6!$A$3:$P$1124,12,FALSE),"")</f>
        <v>36</v>
      </c>
      <c r="I18" s="163">
        <f>+IFERROR(VLOOKUP($A18,Hoja6!$A$3:$P$1124,13,FALSE),"")</f>
        <v>0.39560439560439559</v>
      </c>
      <c r="J18" s="40">
        <f>+IFERROR(VLOOKUP($A18,Hoja6!$A$3:$P$1124,14,FALSE),"")</f>
        <v>76</v>
      </c>
      <c r="K18" s="149">
        <f>+IFERROR(VLOOKUP($A18,Hoja6!$A$3:$P$1124,15,FALSE),"")</f>
        <v>18</v>
      </c>
      <c r="L18" s="165">
        <f>+IFERROR(VLOOKUP($A18,Hoja6!$A$3:$P$1124,16,FALSE),"")</f>
        <v>0.23684210526315788</v>
      </c>
    </row>
    <row r="19" spans="1:12" x14ac:dyDescent="0.25">
      <c r="A19" s="145">
        <v>8</v>
      </c>
      <c r="B19" s="39">
        <f>+IFERROR(VLOOKUP($A19,Hoja6!$A$3:$P$1124,3,FALSE),"")</f>
        <v>52110</v>
      </c>
      <c r="C19" s="39" t="str">
        <f>+UPPER(IFERROR(VLOOKUP($A19,Hoja6!$A$3:$P$1124,4,FALSE),""))</f>
        <v>BUESACO</v>
      </c>
      <c r="D19" s="40">
        <f>+IFERROR(VLOOKUP($A19,Hoja6!$A$3:$P$1124,8,FALSE),"")</f>
        <v>174</v>
      </c>
      <c r="E19" s="40">
        <f>+IFERROR(VLOOKUP($A19,Hoja6!$A$3:$P$1124,9,FALSE),"")</f>
        <v>31</v>
      </c>
      <c r="F19" s="163">
        <f>+IFERROR(VLOOKUP($A19,Hoja6!$A$3:$P$1124,10,FALSE),"")</f>
        <v>0.17816091954022989</v>
      </c>
      <c r="G19" s="40">
        <f>+IFERROR(VLOOKUP($A19,Hoja6!$A$3:$P$1124,11,FALSE),"")</f>
        <v>206</v>
      </c>
      <c r="H19" s="40">
        <f>+IFERROR(VLOOKUP($A19,Hoja6!$A$3:$P$1124,12,FALSE),"")</f>
        <v>63</v>
      </c>
      <c r="I19" s="163">
        <f>+IFERROR(VLOOKUP($A19,Hoja6!$A$3:$P$1124,13,FALSE),"")</f>
        <v>0.30582524271844658</v>
      </c>
      <c r="J19" s="40">
        <f>+IFERROR(VLOOKUP($A19,Hoja6!$A$3:$P$1124,14,FALSE),"")</f>
        <v>153</v>
      </c>
      <c r="K19" s="149">
        <f>+IFERROR(VLOOKUP($A19,Hoja6!$A$3:$P$1124,15,FALSE),"")</f>
        <v>39</v>
      </c>
      <c r="L19" s="165">
        <f>+IFERROR(VLOOKUP($A19,Hoja6!$A$3:$P$1124,16,FALSE),"")</f>
        <v>0.25490196078431371</v>
      </c>
    </row>
    <row r="20" spans="1:12" x14ac:dyDescent="0.25">
      <c r="A20" s="145">
        <v>9</v>
      </c>
      <c r="B20" s="39">
        <f>+IFERROR(VLOOKUP($A20,Hoja6!$A$3:$P$1124,3,FALSE),"")</f>
        <v>52203</v>
      </c>
      <c r="C20" s="39" t="str">
        <f>+UPPER(IFERROR(VLOOKUP($A20,Hoja6!$A$3:$P$1124,4,FALSE),""))</f>
        <v>COLÓN</v>
      </c>
      <c r="D20" s="40">
        <f>+IFERROR(VLOOKUP($A20,Hoja6!$A$3:$P$1124,8,FALSE),"")</f>
        <v>107</v>
      </c>
      <c r="E20" s="40">
        <f>+IFERROR(VLOOKUP($A20,Hoja6!$A$3:$P$1124,9,FALSE),"")</f>
        <v>35</v>
      </c>
      <c r="F20" s="163">
        <f>+IFERROR(VLOOKUP($A20,Hoja6!$A$3:$P$1124,10,FALSE),"")</f>
        <v>0.32710280373831774</v>
      </c>
      <c r="G20" s="40">
        <f>+IFERROR(VLOOKUP($A20,Hoja6!$A$3:$P$1124,11,FALSE),"")</f>
        <v>86</v>
      </c>
      <c r="H20" s="40">
        <f>+IFERROR(VLOOKUP($A20,Hoja6!$A$3:$P$1124,12,FALSE),"")</f>
        <v>38</v>
      </c>
      <c r="I20" s="163">
        <f>+IFERROR(VLOOKUP($A20,Hoja6!$A$3:$P$1124,13,FALSE),"")</f>
        <v>0.44186046511627908</v>
      </c>
      <c r="J20" s="40">
        <f>+IFERROR(VLOOKUP($A20,Hoja6!$A$3:$P$1124,14,FALSE),"")</f>
        <v>86</v>
      </c>
      <c r="K20" s="149">
        <f>+IFERROR(VLOOKUP($A20,Hoja6!$A$3:$P$1124,15,FALSE),"")</f>
        <v>31</v>
      </c>
      <c r="L20" s="165">
        <f>+IFERROR(VLOOKUP($A20,Hoja6!$A$3:$P$1124,16,FALSE),"")</f>
        <v>0.36046511627906974</v>
      </c>
    </row>
    <row r="21" spans="1:12" x14ac:dyDescent="0.25">
      <c r="A21" s="145">
        <v>10</v>
      </c>
      <c r="B21" s="39">
        <f>+IFERROR(VLOOKUP($A21,Hoja6!$A$3:$P$1124,3,FALSE),"")</f>
        <v>52207</v>
      </c>
      <c r="C21" s="39" t="str">
        <f>+UPPER(IFERROR(VLOOKUP($A21,Hoja6!$A$3:$P$1124,4,FALSE),""))</f>
        <v>CONSACA</v>
      </c>
      <c r="D21" s="40">
        <f>+IFERROR(VLOOKUP($A21,Hoja6!$A$3:$P$1124,8,FALSE),"")</f>
        <v>99</v>
      </c>
      <c r="E21" s="40">
        <f>+IFERROR(VLOOKUP($A21,Hoja6!$A$3:$P$1124,9,FALSE),"")</f>
        <v>15</v>
      </c>
      <c r="F21" s="163">
        <f>+IFERROR(VLOOKUP($A21,Hoja6!$A$3:$P$1124,10,FALSE),"")</f>
        <v>0.15151515151515152</v>
      </c>
      <c r="G21" s="40">
        <f>+IFERROR(VLOOKUP($A21,Hoja6!$A$3:$P$1124,11,FALSE),"")</f>
        <v>114</v>
      </c>
      <c r="H21" s="40">
        <f>+IFERROR(VLOOKUP($A21,Hoja6!$A$3:$P$1124,12,FALSE),"")</f>
        <v>39</v>
      </c>
      <c r="I21" s="163">
        <f>+IFERROR(VLOOKUP($A21,Hoja6!$A$3:$P$1124,13,FALSE),"")</f>
        <v>0.34210526315789475</v>
      </c>
      <c r="J21" s="40">
        <f>+IFERROR(VLOOKUP($A21,Hoja6!$A$3:$P$1124,14,FALSE),"")</f>
        <v>108</v>
      </c>
      <c r="K21" s="149">
        <f>+IFERROR(VLOOKUP($A21,Hoja6!$A$3:$P$1124,15,FALSE),"")</f>
        <v>31</v>
      </c>
      <c r="L21" s="165">
        <f>+IFERROR(VLOOKUP($A21,Hoja6!$A$3:$P$1124,16,FALSE),"")</f>
        <v>0.28703703703703703</v>
      </c>
    </row>
    <row r="22" spans="1:12" x14ac:dyDescent="0.25">
      <c r="A22" s="145">
        <v>11</v>
      </c>
      <c r="B22" s="39">
        <f>+IFERROR(VLOOKUP($A22,Hoja6!$A$3:$P$1124,3,FALSE),"")</f>
        <v>52210</v>
      </c>
      <c r="C22" s="39" t="str">
        <f>+UPPER(IFERROR(VLOOKUP($A22,Hoja6!$A$3:$P$1124,4,FALSE),""))</f>
        <v>CONTADERO</v>
      </c>
      <c r="D22" s="40">
        <f>+IFERROR(VLOOKUP($A22,Hoja6!$A$3:$P$1124,8,FALSE),"")</f>
        <v>62</v>
      </c>
      <c r="E22" s="40">
        <f>+IFERROR(VLOOKUP($A22,Hoja6!$A$3:$P$1124,9,FALSE),"")</f>
        <v>14</v>
      </c>
      <c r="F22" s="163">
        <f>+IFERROR(VLOOKUP($A22,Hoja6!$A$3:$P$1124,10,FALSE),"")</f>
        <v>0.22580645161290322</v>
      </c>
      <c r="G22" s="40">
        <f>+IFERROR(VLOOKUP($A22,Hoja6!$A$3:$P$1124,11,FALSE),"")</f>
        <v>58</v>
      </c>
      <c r="H22" s="40">
        <f>+IFERROR(VLOOKUP($A22,Hoja6!$A$3:$P$1124,12,FALSE),"")</f>
        <v>20</v>
      </c>
      <c r="I22" s="163">
        <f>+IFERROR(VLOOKUP($A22,Hoja6!$A$3:$P$1124,13,FALSE),"")</f>
        <v>0.34482758620689657</v>
      </c>
      <c r="J22" s="40">
        <f>+IFERROR(VLOOKUP($A22,Hoja6!$A$3:$P$1124,14,FALSE),"")</f>
        <v>56</v>
      </c>
      <c r="K22" s="149">
        <f>+IFERROR(VLOOKUP($A22,Hoja6!$A$3:$P$1124,15,FALSE),"")</f>
        <v>15</v>
      </c>
      <c r="L22" s="165">
        <f>+IFERROR(VLOOKUP($A22,Hoja6!$A$3:$P$1124,16,FALSE),"")</f>
        <v>0.26785714285714285</v>
      </c>
    </row>
    <row r="23" spans="1:12" x14ac:dyDescent="0.25">
      <c r="A23" s="145">
        <v>12</v>
      </c>
      <c r="B23" s="39">
        <f>+IFERROR(VLOOKUP($A23,Hoja6!$A$3:$P$1124,3,FALSE),"")</f>
        <v>52215</v>
      </c>
      <c r="C23" s="39" t="str">
        <f>+UPPER(IFERROR(VLOOKUP($A23,Hoja6!$A$3:$P$1124,4,FALSE),""))</f>
        <v>CÓRDOBA</v>
      </c>
      <c r="D23" s="40">
        <f>+IFERROR(VLOOKUP($A23,Hoja6!$A$3:$P$1124,8,FALSE),"")</f>
        <v>196</v>
      </c>
      <c r="E23" s="40">
        <f>+IFERROR(VLOOKUP($A23,Hoja6!$A$3:$P$1124,9,FALSE),"")</f>
        <v>35</v>
      </c>
      <c r="F23" s="163">
        <f>+IFERROR(VLOOKUP($A23,Hoja6!$A$3:$P$1124,10,FALSE),"")</f>
        <v>0.17857142857142858</v>
      </c>
      <c r="G23" s="40">
        <f>+IFERROR(VLOOKUP($A23,Hoja6!$A$3:$P$1124,11,FALSE),"")</f>
        <v>174</v>
      </c>
      <c r="H23" s="40">
        <f>+IFERROR(VLOOKUP($A23,Hoja6!$A$3:$P$1124,12,FALSE),"")</f>
        <v>33</v>
      </c>
      <c r="I23" s="163">
        <f>+IFERROR(VLOOKUP($A23,Hoja6!$A$3:$P$1124,13,FALSE),"")</f>
        <v>0.18965517241379309</v>
      </c>
      <c r="J23" s="40">
        <f>+IFERROR(VLOOKUP($A23,Hoja6!$A$3:$P$1124,14,FALSE),"")</f>
        <v>183</v>
      </c>
      <c r="K23" s="149">
        <f>+IFERROR(VLOOKUP($A23,Hoja6!$A$3:$P$1124,15,FALSE),"")</f>
        <v>44</v>
      </c>
      <c r="L23" s="165">
        <f>+IFERROR(VLOOKUP($A23,Hoja6!$A$3:$P$1124,16,FALSE),"")</f>
        <v>0.24043715846994534</v>
      </c>
    </row>
    <row r="24" spans="1:12" x14ac:dyDescent="0.25">
      <c r="A24" s="145">
        <v>13</v>
      </c>
      <c r="B24" s="39">
        <f>+IFERROR(VLOOKUP($A24,Hoja6!$A$3:$P$1124,3,FALSE),"")</f>
        <v>52224</v>
      </c>
      <c r="C24" s="39" t="str">
        <f>+UPPER(IFERROR(VLOOKUP($A24,Hoja6!$A$3:$P$1124,4,FALSE),""))</f>
        <v>CUASPUD</v>
      </c>
      <c r="D24" s="40">
        <f>+IFERROR(VLOOKUP($A24,Hoja6!$A$3:$P$1124,8,FALSE),"")</f>
        <v>72</v>
      </c>
      <c r="E24" s="40">
        <f>+IFERROR(VLOOKUP($A24,Hoja6!$A$3:$P$1124,9,FALSE),"")</f>
        <v>7</v>
      </c>
      <c r="F24" s="163">
        <f>+IFERROR(VLOOKUP($A24,Hoja6!$A$3:$P$1124,10,FALSE),"")</f>
        <v>9.7222222222222224E-2</v>
      </c>
      <c r="G24" s="40">
        <f>+IFERROR(VLOOKUP($A24,Hoja6!$A$3:$P$1124,11,FALSE),"")</f>
        <v>74</v>
      </c>
      <c r="H24" s="40">
        <f>+IFERROR(VLOOKUP($A24,Hoja6!$A$3:$P$1124,12,FALSE),"")</f>
        <v>19</v>
      </c>
      <c r="I24" s="163">
        <f>+IFERROR(VLOOKUP($A24,Hoja6!$A$3:$P$1124,13,FALSE),"")</f>
        <v>0.25675675675675674</v>
      </c>
      <c r="J24" s="40">
        <f>+IFERROR(VLOOKUP($A24,Hoja6!$A$3:$P$1124,14,FALSE),"")</f>
        <v>86</v>
      </c>
      <c r="K24" s="149">
        <f>+IFERROR(VLOOKUP($A24,Hoja6!$A$3:$P$1124,15,FALSE),"")</f>
        <v>18</v>
      </c>
      <c r="L24" s="165">
        <f>+IFERROR(VLOOKUP($A24,Hoja6!$A$3:$P$1124,16,FALSE),"")</f>
        <v>0.20930232558139536</v>
      </c>
    </row>
    <row r="25" spans="1:12" x14ac:dyDescent="0.25">
      <c r="A25" s="145">
        <v>14</v>
      </c>
      <c r="B25" s="39">
        <f>+IFERROR(VLOOKUP($A25,Hoja6!$A$3:$P$1124,3,FALSE),"")</f>
        <v>52227</v>
      </c>
      <c r="C25" s="39" t="str">
        <f>+UPPER(IFERROR(VLOOKUP($A25,Hoja6!$A$3:$P$1124,4,FALSE),""))</f>
        <v>CUMBAL</v>
      </c>
      <c r="D25" s="40">
        <f>+IFERROR(VLOOKUP($A25,Hoja6!$A$3:$P$1124,8,FALSE),"")</f>
        <v>453</v>
      </c>
      <c r="E25" s="40">
        <f>+IFERROR(VLOOKUP($A25,Hoja6!$A$3:$P$1124,9,FALSE),"")</f>
        <v>104</v>
      </c>
      <c r="F25" s="163">
        <f>+IFERROR(VLOOKUP($A25,Hoja6!$A$3:$P$1124,10,FALSE),"")</f>
        <v>0.22958057395143489</v>
      </c>
      <c r="G25" s="40">
        <f>+IFERROR(VLOOKUP($A25,Hoja6!$A$3:$P$1124,11,FALSE),"")</f>
        <v>461</v>
      </c>
      <c r="H25" s="40">
        <f>+IFERROR(VLOOKUP($A25,Hoja6!$A$3:$P$1124,12,FALSE),"")</f>
        <v>131</v>
      </c>
      <c r="I25" s="163">
        <f>+IFERROR(VLOOKUP($A25,Hoja6!$A$3:$P$1124,13,FALSE),"")</f>
        <v>0.2841648590021692</v>
      </c>
      <c r="J25" s="40">
        <f>+IFERROR(VLOOKUP($A25,Hoja6!$A$3:$P$1124,14,FALSE),"")</f>
        <v>404</v>
      </c>
      <c r="K25" s="149">
        <f>+IFERROR(VLOOKUP($A25,Hoja6!$A$3:$P$1124,15,FALSE),"")</f>
        <v>117</v>
      </c>
      <c r="L25" s="165">
        <f>+IFERROR(VLOOKUP($A25,Hoja6!$A$3:$P$1124,16,FALSE),"")</f>
        <v>0.28960396039603958</v>
      </c>
    </row>
    <row r="26" spans="1:12" x14ac:dyDescent="0.25">
      <c r="A26" s="145">
        <v>15</v>
      </c>
      <c r="B26" s="39">
        <f>+IFERROR(VLOOKUP($A26,Hoja6!$A$3:$P$1124,3,FALSE),"")</f>
        <v>52233</v>
      </c>
      <c r="C26" s="39" t="str">
        <f>+UPPER(IFERROR(VLOOKUP($A26,Hoja6!$A$3:$P$1124,4,FALSE),""))</f>
        <v>CUMBITARA</v>
      </c>
      <c r="D26" s="40">
        <f>+IFERROR(VLOOKUP($A26,Hoja6!$A$3:$P$1124,8,FALSE),"")</f>
        <v>57</v>
      </c>
      <c r="E26" s="40">
        <f>+IFERROR(VLOOKUP($A26,Hoja6!$A$3:$P$1124,9,FALSE),"")</f>
        <v>7</v>
      </c>
      <c r="F26" s="163">
        <f>+IFERROR(VLOOKUP($A26,Hoja6!$A$3:$P$1124,10,FALSE),"")</f>
        <v>0.12280701754385964</v>
      </c>
      <c r="G26" s="40">
        <f>+IFERROR(VLOOKUP($A26,Hoja6!$A$3:$P$1124,11,FALSE),"")</f>
        <v>83</v>
      </c>
      <c r="H26" s="40">
        <f>+IFERROR(VLOOKUP($A26,Hoja6!$A$3:$P$1124,12,FALSE),"")</f>
        <v>11</v>
      </c>
      <c r="I26" s="163">
        <f>+IFERROR(VLOOKUP($A26,Hoja6!$A$3:$P$1124,13,FALSE),"")</f>
        <v>0.13253012048192772</v>
      </c>
      <c r="J26" s="40">
        <f>+IFERROR(VLOOKUP($A26,Hoja6!$A$3:$P$1124,14,FALSE),"")</f>
        <v>68</v>
      </c>
      <c r="K26" s="149">
        <f>+IFERROR(VLOOKUP($A26,Hoja6!$A$3:$P$1124,15,FALSE),"")</f>
        <v>8</v>
      </c>
      <c r="L26" s="165">
        <f>+IFERROR(VLOOKUP($A26,Hoja6!$A$3:$P$1124,16,FALSE),"")</f>
        <v>0.11764705882352941</v>
      </c>
    </row>
    <row r="27" spans="1:12" x14ac:dyDescent="0.25">
      <c r="A27" s="145">
        <v>16</v>
      </c>
      <c r="B27" s="39">
        <f>+IFERROR(VLOOKUP($A27,Hoja6!$A$3:$P$1124,3,FALSE),"")</f>
        <v>52240</v>
      </c>
      <c r="C27" s="39" t="str">
        <f>+UPPER(IFERROR(VLOOKUP($A27,Hoja6!$A$3:$P$1124,4,FALSE),""))</f>
        <v>CHACHAGÜÍ</v>
      </c>
      <c r="D27" s="40">
        <f>+IFERROR(VLOOKUP($A27,Hoja6!$A$3:$P$1124,8,FALSE),"")</f>
        <v>179</v>
      </c>
      <c r="E27" s="40">
        <f>+IFERROR(VLOOKUP($A27,Hoja6!$A$3:$P$1124,9,FALSE),"")</f>
        <v>39</v>
      </c>
      <c r="F27" s="163">
        <f>+IFERROR(VLOOKUP($A27,Hoja6!$A$3:$P$1124,10,FALSE),"")</f>
        <v>0.21787709497206703</v>
      </c>
      <c r="G27" s="40">
        <f>+IFERROR(VLOOKUP($A27,Hoja6!$A$3:$P$1124,11,FALSE),"")</f>
        <v>106</v>
      </c>
      <c r="H27" s="40">
        <f>+IFERROR(VLOOKUP($A27,Hoja6!$A$3:$P$1124,12,FALSE),"")</f>
        <v>26</v>
      </c>
      <c r="I27" s="163">
        <f>+IFERROR(VLOOKUP($A27,Hoja6!$A$3:$P$1124,13,FALSE),"")</f>
        <v>0.24528301886792453</v>
      </c>
      <c r="J27" s="40">
        <f>+IFERROR(VLOOKUP($A27,Hoja6!$A$3:$P$1124,14,FALSE),"")</f>
        <v>112</v>
      </c>
      <c r="K27" s="149">
        <f>+IFERROR(VLOOKUP($A27,Hoja6!$A$3:$P$1124,15,FALSE),"")</f>
        <v>21</v>
      </c>
      <c r="L27" s="165">
        <f>+IFERROR(VLOOKUP($A27,Hoja6!$A$3:$P$1124,16,FALSE),"")</f>
        <v>0.1875</v>
      </c>
    </row>
    <row r="28" spans="1:12" x14ac:dyDescent="0.25">
      <c r="A28" s="145">
        <v>17</v>
      </c>
      <c r="B28" s="39">
        <f>+IFERROR(VLOOKUP($A28,Hoja6!$A$3:$P$1124,3,FALSE),"")</f>
        <v>52250</v>
      </c>
      <c r="C28" s="39" t="str">
        <f>+UPPER(IFERROR(VLOOKUP($A28,Hoja6!$A$3:$P$1124,4,FALSE),""))</f>
        <v xml:space="preserve">EL CHARCO  </v>
      </c>
      <c r="D28" s="40">
        <f>+IFERROR(VLOOKUP($A28,Hoja6!$A$3:$P$1124,8,FALSE),"")</f>
        <v>204</v>
      </c>
      <c r="E28" s="40">
        <f>+IFERROR(VLOOKUP($A28,Hoja6!$A$3:$P$1124,9,FALSE),"")</f>
        <v>25</v>
      </c>
      <c r="F28" s="163">
        <f>+IFERROR(VLOOKUP($A28,Hoja6!$A$3:$P$1124,10,FALSE),"")</f>
        <v>0.12254901960784313</v>
      </c>
      <c r="G28" s="40">
        <f>+IFERROR(VLOOKUP($A28,Hoja6!$A$3:$P$1124,11,FALSE),"")</f>
        <v>271</v>
      </c>
      <c r="H28" s="40">
        <f>+IFERROR(VLOOKUP($A28,Hoja6!$A$3:$P$1124,12,FALSE),"")</f>
        <v>30</v>
      </c>
      <c r="I28" s="163">
        <f>+IFERROR(VLOOKUP($A28,Hoja6!$A$3:$P$1124,13,FALSE),"")</f>
        <v>0.11070110701107011</v>
      </c>
      <c r="J28" s="40">
        <f>+IFERROR(VLOOKUP($A28,Hoja6!$A$3:$P$1124,14,FALSE),"")</f>
        <v>219</v>
      </c>
      <c r="K28" s="149">
        <f>+IFERROR(VLOOKUP($A28,Hoja6!$A$3:$P$1124,15,FALSE),"")</f>
        <v>26</v>
      </c>
      <c r="L28" s="165">
        <f>+IFERROR(VLOOKUP($A28,Hoja6!$A$3:$P$1124,16,FALSE),"")</f>
        <v>0.11872146118721461</v>
      </c>
    </row>
    <row r="29" spans="1:12" x14ac:dyDescent="0.25">
      <c r="A29" s="145">
        <v>18</v>
      </c>
      <c r="B29" s="39">
        <f>+IFERROR(VLOOKUP($A29,Hoja6!$A$3:$P$1124,3,FALSE),"")</f>
        <v>52254</v>
      </c>
      <c r="C29" s="39" t="str">
        <f>+UPPER(IFERROR(VLOOKUP($A29,Hoja6!$A$3:$P$1124,4,FALSE),""))</f>
        <v>EL PEÑOL</v>
      </c>
      <c r="D29" s="40">
        <f>+IFERROR(VLOOKUP($A29,Hoja6!$A$3:$P$1124,8,FALSE),"")</f>
        <v>55</v>
      </c>
      <c r="E29" s="40">
        <f>+IFERROR(VLOOKUP($A29,Hoja6!$A$3:$P$1124,9,FALSE),"")</f>
        <v>8</v>
      </c>
      <c r="F29" s="163">
        <f>+IFERROR(VLOOKUP($A29,Hoja6!$A$3:$P$1124,10,FALSE),"")</f>
        <v>0.14545454545454545</v>
      </c>
      <c r="G29" s="40">
        <f>+IFERROR(VLOOKUP($A29,Hoja6!$A$3:$P$1124,11,FALSE),"")</f>
        <v>83</v>
      </c>
      <c r="H29" s="40">
        <f>+IFERROR(VLOOKUP($A29,Hoja6!$A$3:$P$1124,12,FALSE),"")</f>
        <v>24</v>
      </c>
      <c r="I29" s="163">
        <f>+IFERROR(VLOOKUP($A29,Hoja6!$A$3:$P$1124,13,FALSE),"")</f>
        <v>0.28915662650602408</v>
      </c>
      <c r="J29" s="40">
        <f>+IFERROR(VLOOKUP($A29,Hoja6!$A$3:$P$1124,14,FALSE),"")</f>
        <v>89</v>
      </c>
      <c r="K29" s="149">
        <f>+IFERROR(VLOOKUP($A29,Hoja6!$A$3:$P$1124,15,FALSE),"")</f>
        <v>20</v>
      </c>
      <c r="L29" s="165">
        <f>+IFERROR(VLOOKUP($A29,Hoja6!$A$3:$P$1124,16,FALSE),"")</f>
        <v>0.2247191011235955</v>
      </c>
    </row>
    <row r="30" spans="1:12" x14ac:dyDescent="0.25">
      <c r="A30" s="145">
        <v>19</v>
      </c>
      <c r="B30" s="39">
        <f>+IFERROR(VLOOKUP($A30,Hoja6!$A$3:$P$1124,3,FALSE),"")</f>
        <v>52256</v>
      </c>
      <c r="C30" s="39" t="str">
        <f>+UPPER(IFERROR(VLOOKUP($A30,Hoja6!$A$3:$P$1124,4,FALSE),""))</f>
        <v>EL ROSARIO</v>
      </c>
      <c r="D30" s="40">
        <f>+IFERROR(VLOOKUP($A30,Hoja6!$A$3:$P$1124,8,FALSE),"")</f>
        <v>84</v>
      </c>
      <c r="E30" s="40">
        <f>+IFERROR(VLOOKUP($A30,Hoja6!$A$3:$P$1124,9,FALSE),"")</f>
        <v>25</v>
      </c>
      <c r="F30" s="163">
        <f>+IFERROR(VLOOKUP($A30,Hoja6!$A$3:$P$1124,10,FALSE),"")</f>
        <v>0.29761904761904762</v>
      </c>
      <c r="G30" s="40">
        <f>+IFERROR(VLOOKUP($A30,Hoja6!$A$3:$P$1124,11,FALSE),"")</f>
        <v>64</v>
      </c>
      <c r="H30" s="40">
        <f>+IFERROR(VLOOKUP($A30,Hoja6!$A$3:$P$1124,12,FALSE),"")</f>
        <v>17</v>
      </c>
      <c r="I30" s="163">
        <f>+IFERROR(VLOOKUP($A30,Hoja6!$A$3:$P$1124,13,FALSE),"")</f>
        <v>0.265625</v>
      </c>
      <c r="J30" s="40">
        <f>+IFERROR(VLOOKUP($A30,Hoja6!$A$3:$P$1124,14,FALSE),"")</f>
        <v>52</v>
      </c>
      <c r="K30" s="149">
        <f>+IFERROR(VLOOKUP($A30,Hoja6!$A$3:$P$1124,15,FALSE),"")</f>
        <v>4</v>
      </c>
      <c r="L30" s="165">
        <f>+IFERROR(VLOOKUP($A30,Hoja6!$A$3:$P$1124,16,FALSE),"")</f>
        <v>7.6923076923076927E-2</v>
      </c>
    </row>
    <row r="31" spans="1:12" x14ac:dyDescent="0.25">
      <c r="A31" s="145">
        <v>20</v>
      </c>
      <c r="B31" s="39">
        <f>+IFERROR(VLOOKUP($A31,Hoja6!$A$3:$P$1124,3,FALSE),"")</f>
        <v>52258</v>
      </c>
      <c r="C31" s="39" t="str">
        <f>+UPPER(IFERROR(VLOOKUP($A31,Hoja6!$A$3:$P$1124,4,FALSE),""))</f>
        <v>EL TABLÓN DE GÓMEZ</v>
      </c>
      <c r="D31" s="40">
        <f>+IFERROR(VLOOKUP($A31,Hoja6!$A$3:$P$1124,8,FALSE),"")</f>
        <v>175</v>
      </c>
      <c r="E31" s="40">
        <f>+IFERROR(VLOOKUP($A31,Hoja6!$A$3:$P$1124,9,FALSE),"")</f>
        <v>44</v>
      </c>
      <c r="F31" s="163">
        <f>+IFERROR(VLOOKUP($A31,Hoja6!$A$3:$P$1124,10,FALSE),"")</f>
        <v>0.25142857142857145</v>
      </c>
      <c r="G31" s="40">
        <f>+IFERROR(VLOOKUP($A31,Hoja6!$A$3:$P$1124,11,FALSE),"")</f>
        <v>159</v>
      </c>
      <c r="H31" s="40">
        <f>+IFERROR(VLOOKUP($A31,Hoja6!$A$3:$P$1124,12,FALSE),"")</f>
        <v>45</v>
      </c>
      <c r="I31" s="163">
        <f>+IFERROR(VLOOKUP($A31,Hoja6!$A$3:$P$1124,13,FALSE),"")</f>
        <v>0.28301886792452829</v>
      </c>
      <c r="J31" s="40">
        <f>+IFERROR(VLOOKUP($A31,Hoja6!$A$3:$P$1124,14,FALSE),"")</f>
        <v>191</v>
      </c>
      <c r="K31" s="149">
        <f>+IFERROR(VLOOKUP($A31,Hoja6!$A$3:$P$1124,15,FALSE),"")</f>
        <v>46</v>
      </c>
      <c r="L31" s="165">
        <f>+IFERROR(VLOOKUP($A31,Hoja6!$A$3:$P$1124,16,FALSE),"")</f>
        <v>0.24083769633507854</v>
      </c>
    </row>
    <row r="32" spans="1:12" x14ac:dyDescent="0.25">
      <c r="A32" s="145">
        <v>21</v>
      </c>
      <c r="B32" s="39">
        <f>+IFERROR(VLOOKUP($A32,Hoja6!$A$3:$P$1124,3,FALSE),"")</f>
        <v>52260</v>
      </c>
      <c r="C32" s="39" t="str">
        <f>+UPPER(IFERROR(VLOOKUP($A32,Hoja6!$A$3:$P$1124,4,FALSE),""))</f>
        <v xml:space="preserve">EL TAMBO  </v>
      </c>
      <c r="D32" s="40">
        <f>+IFERROR(VLOOKUP($A32,Hoja6!$A$3:$P$1124,8,FALSE),"")</f>
        <v>184</v>
      </c>
      <c r="E32" s="40">
        <f>+IFERROR(VLOOKUP($A32,Hoja6!$A$3:$P$1124,9,FALSE),"")</f>
        <v>47</v>
      </c>
      <c r="F32" s="163">
        <f>+IFERROR(VLOOKUP($A32,Hoja6!$A$3:$P$1124,10,FALSE),"")</f>
        <v>0.25543478260869568</v>
      </c>
      <c r="G32" s="40">
        <f>+IFERROR(VLOOKUP($A32,Hoja6!$A$3:$P$1124,11,FALSE),"")</f>
        <v>168</v>
      </c>
      <c r="H32" s="40">
        <f>+IFERROR(VLOOKUP($A32,Hoja6!$A$3:$P$1124,12,FALSE),"")</f>
        <v>37</v>
      </c>
      <c r="I32" s="163">
        <f>+IFERROR(VLOOKUP($A32,Hoja6!$A$3:$P$1124,13,FALSE),"")</f>
        <v>0.22023809523809523</v>
      </c>
      <c r="J32" s="40">
        <f>+IFERROR(VLOOKUP($A32,Hoja6!$A$3:$P$1124,14,FALSE),"")</f>
        <v>157</v>
      </c>
      <c r="K32" s="149">
        <f>+IFERROR(VLOOKUP($A32,Hoja6!$A$3:$P$1124,15,FALSE),"")</f>
        <v>31</v>
      </c>
      <c r="L32" s="165">
        <f>+IFERROR(VLOOKUP($A32,Hoja6!$A$3:$P$1124,16,FALSE),"")</f>
        <v>0.19745222929936307</v>
      </c>
    </row>
    <row r="33" spans="1:12" x14ac:dyDescent="0.25">
      <c r="A33" s="145">
        <v>22</v>
      </c>
      <c r="B33" s="39">
        <f>+IFERROR(VLOOKUP($A33,Hoja6!$A$3:$P$1124,3,FALSE),"")</f>
        <v>52287</v>
      </c>
      <c r="C33" s="39" t="str">
        <f>+UPPER(IFERROR(VLOOKUP($A33,Hoja6!$A$3:$P$1124,4,FALSE),""))</f>
        <v>FUNES</v>
      </c>
      <c r="D33" s="40">
        <f>+IFERROR(VLOOKUP($A33,Hoja6!$A$3:$P$1124,8,FALSE),"")</f>
        <v>78</v>
      </c>
      <c r="E33" s="40">
        <f>+IFERROR(VLOOKUP($A33,Hoja6!$A$3:$P$1124,9,FALSE),"")</f>
        <v>19</v>
      </c>
      <c r="F33" s="163">
        <f>+IFERROR(VLOOKUP($A33,Hoja6!$A$3:$P$1124,10,FALSE),"")</f>
        <v>0.24358974358974358</v>
      </c>
      <c r="G33" s="40">
        <f>+IFERROR(VLOOKUP($A33,Hoja6!$A$3:$P$1124,11,FALSE),"")</f>
        <v>83</v>
      </c>
      <c r="H33" s="40">
        <f>+IFERROR(VLOOKUP($A33,Hoja6!$A$3:$P$1124,12,FALSE),"")</f>
        <v>24</v>
      </c>
      <c r="I33" s="163">
        <f>+IFERROR(VLOOKUP($A33,Hoja6!$A$3:$P$1124,13,FALSE),"")</f>
        <v>0.28915662650602408</v>
      </c>
      <c r="J33" s="40">
        <f>+IFERROR(VLOOKUP($A33,Hoja6!$A$3:$P$1124,14,FALSE),"")</f>
        <v>75</v>
      </c>
      <c r="K33" s="149">
        <f>+IFERROR(VLOOKUP($A33,Hoja6!$A$3:$P$1124,15,FALSE),"")</f>
        <v>10</v>
      </c>
      <c r="L33" s="165">
        <f>+IFERROR(VLOOKUP($A33,Hoja6!$A$3:$P$1124,16,FALSE),"")</f>
        <v>0.13333333333333333</v>
      </c>
    </row>
    <row r="34" spans="1:12" x14ac:dyDescent="0.25">
      <c r="A34" s="145">
        <v>23</v>
      </c>
      <c r="B34" s="39">
        <f>+IFERROR(VLOOKUP($A34,Hoja6!$A$3:$P$1124,3,FALSE),"")</f>
        <v>52317</v>
      </c>
      <c r="C34" s="39" t="str">
        <f>+UPPER(IFERROR(VLOOKUP($A34,Hoja6!$A$3:$P$1124,4,FALSE),""))</f>
        <v>GUACHUCAL</v>
      </c>
      <c r="D34" s="40">
        <f>+IFERROR(VLOOKUP($A34,Hoja6!$A$3:$P$1124,8,FALSE),"")</f>
        <v>182</v>
      </c>
      <c r="E34" s="40">
        <f>+IFERROR(VLOOKUP($A34,Hoja6!$A$3:$P$1124,9,FALSE),"")</f>
        <v>33</v>
      </c>
      <c r="F34" s="163">
        <f>+IFERROR(VLOOKUP($A34,Hoja6!$A$3:$P$1124,10,FALSE),"")</f>
        <v>0.18131868131868131</v>
      </c>
      <c r="G34" s="40">
        <f>+IFERROR(VLOOKUP($A34,Hoja6!$A$3:$P$1124,11,FALSE),"")</f>
        <v>216</v>
      </c>
      <c r="H34" s="40">
        <f>+IFERROR(VLOOKUP($A34,Hoja6!$A$3:$P$1124,12,FALSE),"")</f>
        <v>68</v>
      </c>
      <c r="I34" s="163">
        <f>+IFERROR(VLOOKUP($A34,Hoja6!$A$3:$P$1124,13,FALSE),"")</f>
        <v>0.31481481481481483</v>
      </c>
      <c r="J34" s="40">
        <f>+IFERROR(VLOOKUP($A34,Hoja6!$A$3:$P$1124,14,FALSE),"")</f>
        <v>172</v>
      </c>
      <c r="K34" s="149">
        <f>+IFERROR(VLOOKUP($A34,Hoja6!$A$3:$P$1124,15,FALSE),"")</f>
        <v>38</v>
      </c>
      <c r="L34" s="165">
        <f>+IFERROR(VLOOKUP($A34,Hoja6!$A$3:$P$1124,16,FALSE),"")</f>
        <v>0.22093023255813954</v>
      </c>
    </row>
    <row r="35" spans="1:12" x14ac:dyDescent="0.25">
      <c r="A35" s="145">
        <v>24</v>
      </c>
      <c r="B35" s="39">
        <f>+IFERROR(VLOOKUP($A35,Hoja6!$A$3:$P$1124,3,FALSE),"")</f>
        <v>52320</v>
      </c>
      <c r="C35" s="39" t="str">
        <f>+UPPER(IFERROR(VLOOKUP($A35,Hoja6!$A$3:$P$1124,4,FALSE),""))</f>
        <v>GUAITARILLA</v>
      </c>
      <c r="D35" s="40">
        <f>+IFERROR(VLOOKUP($A35,Hoja6!$A$3:$P$1124,8,FALSE),"")</f>
        <v>123</v>
      </c>
      <c r="E35" s="40">
        <f>+IFERROR(VLOOKUP($A35,Hoja6!$A$3:$P$1124,9,FALSE),"")</f>
        <v>30</v>
      </c>
      <c r="F35" s="163">
        <f>+IFERROR(VLOOKUP($A35,Hoja6!$A$3:$P$1124,10,FALSE),"")</f>
        <v>0.24390243902439024</v>
      </c>
      <c r="G35" s="40">
        <f>+IFERROR(VLOOKUP($A35,Hoja6!$A$3:$P$1124,11,FALSE),"")</f>
        <v>128</v>
      </c>
      <c r="H35" s="40">
        <f>+IFERROR(VLOOKUP($A35,Hoja6!$A$3:$P$1124,12,FALSE),"")</f>
        <v>21</v>
      </c>
      <c r="I35" s="163">
        <f>+IFERROR(VLOOKUP($A35,Hoja6!$A$3:$P$1124,13,FALSE),"")</f>
        <v>0.1640625</v>
      </c>
      <c r="J35" s="40">
        <f>+IFERROR(VLOOKUP($A35,Hoja6!$A$3:$P$1124,14,FALSE),"")</f>
        <v>144</v>
      </c>
      <c r="K35" s="149">
        <f>+IFERROR(VLOOKUP($A35,Hoja6!$A$3:$P$1124,15,FALSE),"")</f>
        <v>28</v>
      </c>
      <c r="L35" s="165">
        <f>+IFERROR(VLOOKUP($A35,Hoja6!$A$3:$P$1124,16,FALSE),"")</f>
        <v>0.19444444444444445</v>
      </c>
    </row>
    <row r="36" spans="1:12" x14ac:dyDescent="0.25">
      <c r="A36" s="145">
        <v>25</v>
      </c>
      <c r="B36" s="39">
        <f>+IFERROR(VLOOKUP($A36,Hoja6!$A$3:$P$1124,3,FALSE),"")</f>
        <v>52323</v>
      </c>
      <c r="C36" s="39" t="str">
        <f>+UPPER(IFERROR(VLOOKUP($A36,Hoja6!$A$3:$P$1124,4,FALSE),""))</f>
        <v>GUALMATÁN</v>
      </c>
      <c r="D36" s="40">
        <f>+IFERROR(VLOOKUP($A36,Hoja6!$A$3:$P$1124,8,FALSE),"")</f>
        <v>95</v>
      </c>
      <c r="E36" s="40">
        <f>+IFERROR(VLOOKUP($A36,Hoja6!$A$3:$P$1124,9,FALSE),"")</f>
        <v>31</v>
      </c>
      <c r="F36" s="163">
        <f>+IFERROR(VLOOKUP($A36,Hoja6!$A$3:$P$1124,10,FALSE),"")</f>
        <v>0.32631578947368423</v>
      </c>
      <c r="G36" s="40">
        <f>+IFERROR(VLOOKUP($A36,Hoja6!$A$3:$P$1124,11,FALSE),"")</f>
        <v>79</v>
      </c>
      <c r="H36" s="40">
        <f>+IFERROR(VLOOKUP($A36,Hoja6!$A$3:$P$1124,12,FALSE),"")</f>
        <v>34</v>
      </c>
      <c r="I36" s="163">
        <f>+IFERROR(VLOOKUP($A36,Hoja6!$A$3:$P$1124,13,FALSE),"")</f>
        <v>0.43037974683544306</v>
      </c>
      <c r="J36" s="40">
        <f>+IFERROR(VLOOKUP($A36,Hoja6!$A$3:$P$1124,14,FALSE),"")</f>
        <v>85</v>
      </c>
      <c r="K36" s="149">
        <f>+IFERROR(VLOOKUP($A36,Hoja6!$A$3:$P$1124,15,FALSE),"")</f>
        <v>35</v>
      </c>
      <c r="L36" s="165">
        <f>+IFERROR(VLOOKUP($A36,Hoja6!$A$3:$P$1124,16,FALSE),"")</f>
        <v>0.41176470588235292</v>
      </c>
    </row>
    <row r="37" spans="1:12" x14ac:dyDescent="0.25">
      <c r="A37" s="145">
        <v>26</v>
      </c>
      <c r="B37" s="39">
        <f>+IFERROR(VLOOKUP($A37,Hoja6!$A$3:$P$1124,3,FALSE),"")</f>
        <v>52352</v>
      </c>
      <c r="C37" s="39" t="str">
        <f>+UPPER(IFERROR(VLOOKUP($A37,Hoja6!$A$3:$P$1124,4,FALSE),""))</f>
        <v>ILES</v>
      </c>
      <c r="D37" s="40">
        <f>+IFERROR(VLOOKUP($A37,Hoja6!$A$3:$P$1124,8,FALSE),"")</f>
        <v>107</v>
      </c>
      <c r="E37" s="40">
        <f>+IFERROR(VLOOKUP($A37,Hoja6!$A$3:$P$1124,9,FALSE),"")</f>
        <v>31</v>
      </c>
      <c r="F37" s="163">
        <f>+IFERROR(VLOOKUP($A37,Hoja6!$A$3:$P$1124,10,FALSE),"")</f>
        <v>0.28971962616822428</v>
      </c>
      <c r="G37" s="40">
        <f>+IFERROR(VLOOKUP($A37,Hoja6!$A$3:$P$1124,11,FALSE),"")</f>
        <v>87</v>
      </c>
      <c r="H37" s="40">
        <f>+IFERROR(VLOOKUP($A37,Hoja6!$A$3:$P$1124,12,FALSE),"")</f>
        <v>21</v>
      </c>
      <c r="I37" s="163">
        <f>+IFERROR(VLOOKUP($A37,Hoja6!$A$3:$P$1124,13,FALSE),"")</f>
        <v>0.2413793103448276</v>
      </c>
      <c r="J37" s="40">
        <f>+IFERROR(VLOOKUP($A37,Hoja6!$A$3:$P$1124,14,FALSE),"")</f>
        <v>93</v>
      </c>
      <c r="K37" s="149">
        <f>+IFERROR(VLOOKUP($A37,Hoja6!$A$3:$P$1124,15,FALSE),"")</f>
        <v>25</v>
      </c>
      <c r="L37" s="165">
        <f>+IFERROR(VLOOKUP($A37,Hoja6!$A$3:$P$1124,16,FALSE),"")</f>
        <v>0.26881720430107525</v>
      </c>
    </row>
    <row r="38" spans="1:12" x14ac:dyDescent="0.25">
      <c r="A38" s="145">
        <v>27</v>
      </c>
      <c r="B38" s="39">
        <f>+IFERROR(VLOOKUP($A38,Hoja6!$A$3:$P$1124,3,FALSE),"")</f>
        <v>52354</v>
      </c>
      <c r="C38" s="39" t="str">
        <f>+UPPER(IFERROR(VLOOKUP($A38,Hoja6!$A$3:$P$1124,4,FALSE),""))</f>
        <v>IMUÉS</v>
      </c>
      <c r="D38" s="40">
        <f>+IFERROR(VLOOKUP($A38,Hoja6!$A$3:$P$1124,8,FALSE),"")</f>
        <v>101</v>
      </c>
      <c r="E38" s="40">
        <f>+IFERROR(VLOOKUP($A38,Hoja6!$A$3:$P$1124,9,FALSE),"")</f>
        <v>11</v>
      </c>
      <c r="F38" s="163">
        <f>+IFERROR(VLOOKUP($A38,Hoja6!$A$3:$P$1124,10,FALSE),"")</f>
        <v>0.10891089108910891</v>
      </c>
      <c r="G38" s="40">
        <f>+IFERROR(VLOOKUP($A38,Hoja6!$A$3:$P$1124,11,FALSE),"")</f>
        <v>104</v>
      </c>
      <c r="H38" s="40">
        <f>+IFERROR(VLOOKUP($A38,Hoja6!$A$3:$P$1124,12,FALSE),"")</f>
        <v>17</v>
      </c>
      <c r="I38" s="163">
        <f>+IFERROR(VLOOKUP($A38,Hoja6!$A$3:$P$1124,13,FALSE),"")</f>
        <v>0.16346153846153846</v>
      </c>
      <c r="J38" s="40">
        <f>+IFERROR(VLOOKUP($A38,Hoja6!$A$3:$P$1124,14,FALSE),"")</f>
        <v>95</v>
      </c>
      <c r="K38" s="149">
        <f>+IFERROR(VLOOKUP($A38,Hoja6!$A$3:$P$1124,15,FALSE),"")</f>
        <v>19</v>
      </c>
      <c r="L38" s="165">
        <f>+IFERROR(VLOOKUP($A38,Hoja6!$A$3:$P$1124,16,FALSE),"")</f>
        <v>0.2</v>
      </c>
    </row>
    <row r="39" spans="1:12" x14ac:dyDescent="0.25">
      <c r="A39" s="145">
        <v>28</v>
      </c>
      <c r="B39" s="39">
        <f>+IFERROR(VLOOKUP($A39,Hoja6!$A$3:$P$1124,3,FALSE),"")</f>
        <v>52356</v>
      </c>
      <c r="C39" s="39" t="str">
        <f>+UPPER(IFERROR(VLOOKUP($A39,Hoja6!$A$3:$P$1124,4,FALSE),""))</f>
        <v>IPIALES</v>
      </c>
      <c r="D39" s="40">
        <f>+IFERROR(VLOOKUP($A39,Hoja6!$A$3:$P$1124,8,FALSE),"")</f>
        <v>1382</v>
      </c>
      <c r="E39" s="40">
        <f>+IFERROR(VLOOKUP($A39,Hoja6!$A$3:$P$1124,9,FALSE),"")</f>
        <v>367</v>
      </c>
      <c r="F39" s="163">
        <f>+IFERROR(VLOOKUP($A39,Hoja6!$A$3:$P$1124,10,FALSE),"")</f>
        <v>0.2655571635311143</v>
      </c>
      <c r="G39" s="40">
        <f>+IFERROR(VLOOKUP($A39,Hoja6!$A$3:$P$1124,11,FALSE),"")</f>
        <v>1260</v>
      </c>
      <c r="H39" s="40">
        <f>+IFERROR(VLOOKUP($A39,Hoja6!$A$3:$P$1124,12,FALSE),"")</f>
        <v>374</v>
      </c>
      <c r="I39" s="163">
        <f>+IFERROR(VLOOKUP($A39,Hoja6!$A$3:$P$1124,13,FALSE),"")</f>
        <v>0.29682539682539683</v>
      </c>
      <c r="J39" s="40">
        <f>+IFERROR(VLOOKUP($A39,Hoja6!$A$3:$P$1124,14,FALSE),"")</f>
        <v>1248</v>
      </c>
      <c r="K39" s="149">
        <f>+IFERROR(VLOOKUP($A39,Hoja6!$A$3:$P$1124,15,FALSE),"")</f>
        <v>399</v>
      </c>
      <c r="L39" s="165">
        <f>+IFERROR(VLOOKUP($A39,Hoja6!$A$3:$P$1124,16,FALSE),"")</f>
        <v>0.31971153846153844</v>
      </c>
    </row>
    <row r="40" spans="1:12" x14ac:dyDescent="0.25">
      <c r="A40" s="145">
        <v>29</v>
      </c>
      <c r="B40" s="39">
        <f>+IFERROR(VLOOKUP($A40,Hoja6!$A$3:$P$1124,3,FALSE),"")</f>
        <v>52378</v>
      </c>
      <c r="C40" s="39" t="str">
        <f>+UPPER(IFERROR(VLOOKUP($A40,Hoja6!$A$3:$P$1124,4,FALSE),""))</f>
        <v>LA CRUZ</v>
      </c>
      <c r="D40" s="40">
        <f>+IFERROR(VLOOKUP($A40,Hoja6!$A$3:$P$1124,8,FALSE),"")</f>
        <v>255</v>
      </c>
      <c r="E40" s="40">
        <f>+IFERROR(VLOOKUP($A40,Hoja6!$A$3:$P$1124,9,FALSE),"")</f>
        <v>67</v>
      </c>
      <c r="F40" s="163">
        <f>+IFERROR(VLOOKUP($A40,Hoja6!$A$3:$P$1124,10,FALSE),"")</f>
        <v>0.2627450980392157</v>
      </c>
      <c r="G40" s="40">
        <f>+IFERROR(VLOOKUP($A40,Hoja6!$A$3:$P$1124,11,FALSE),"")</f>
        <v>202</v>
      </c>
      <c r="H40" s="40">
        <f>+IFERROR(VLOOKUP($A40,Hoja6!$A$3:$P$1124,12,FALSE),"")</f>
        <v>57</v>
      </c>
      <c r="I40" s="163">
        <f>+IFERROR(VLOOKUP($A40,Hoja6!$A$3:$P$1124,13,FALSE),"")</f>
        <v>0.28217821782178215</v>
      </c>
      <c r="J40" s="40">
        <f>+IFERROR(VLOOKUP($A40,Hoja6!$A$3:$P$1124,14,FALSE),"")</f>
        <v>212</v>
      </c>
      <c r="K40" s="149">
        <f>+IFERROR(VLOOKUP($A40,Hoja6!$A$3:$P$1124,15,FALSE),"")</f>
        <v>71</v>
      </c>
      <c r="L40" s="165">
        <f>+IFERROR(VLOOKUP($A40,Hoja6!$A$3:$P$1124,16,FALSE),"")</f>
        <v>0.33490566037735847</v>
      </c>
    </row>
    <row r="41" spans="1:12" x14ac:dyDescent="0.25">
      <c r="A41" s="145">
        <v>30</v>
      </c>
      <c r="B41" s="39">
        <f>+IFERROR(VLOOKUP($A41,Hoja6!$A$3:$P$1124,3,FALSE),"")</f>
        <v>52381</v>
      </c>
      <c r="C41" s="39" t="str">
        <f>+UPPER(IFERROR(VLOOKUP($A41,Hoja6!$A$3:$P$1124,4,FALSE),""))</f>
        <v>LA FLORIDA</v>
      </c>
      <c r="D41" s="40">
        <f>+IFERROR(VLOOKUP($A41,Hoja6!$A$3:$P$1124,8,FALSE),"")</f>
        <v>108</v>
      </c>
      <c r="E41" s="40">
        <f>+IFERROR(VLOOKUP($A41,Hoja6!$A$3:$P$1124,9,FALSE),"")</f>
        <v>22</v>
      </c>
      <c r="F41" s="163">
        <f>+IFERROR(VLOOKUP($A41,Hoja6!$A$3:$P$1124,10,FALSE),"")</f>
        <v>0.20370370370370369</v>
      </c>
      <c r="G41" s="40">
        <f>+IFERROR(VLOOKUP($A41,Hoja6!$A$3:$P$1124,11,FALSE),"")</f>
        <v>92</v>
      </c>
      <c r="H41" s="40">
        <f>+IFERROR(VLOOKUP($A41,Hoja6!$A$3:$P$1124,12,FALSE),"")</f>
        <v>21</v>
      </c>
      <c r="I41" s="163">
        <f>+IFERROR(VLOOKUP($A41,Hoja6!$A$3:$P$1124,13,FALSE),"")</f>
        <v>0.22826086956521738</v>
      </c>
      <c r="J41" s="40">
        <f>+IFERROR(VLOOKUP($A41,Hoja6!$A$3:$P$1124,14,FALSE),"")</f>
        <v>108</v>
      </c>
      <c r="K41" s="149">
        <f>+IFERROR(VLOOKUP($A41,Hoja6!$A$3:$P$1124,15,FALSE),"")</f>
        <v>28</v>
      </c>
      <c r="L41" s="165">
        <f>+IFERROR(VLOOKUP($A41,Hoja6!$A$3:$P$1124,16,FALSE),"")</f>
        <v>0.25925925925925924</v>
      </c>
    </row>
    <row r="42" spans="1:12" x14ac:dyDescent="0.25">
      <c r="A42" s="145">
        <v>31</v>
      </c>
      <c r="B42" s="39">
        <f>+IFERROR(VLOOKUP($A42,Hoja6!$A$3:$P$1124,3,FALSE),"")</f>
        <v>52385</v>
      </c>
      <c r="C42" s="39" t="str">
        <f>+UPPER(IFERROR(VLOOKUP($A42,Hoja6!$A$3:$P$1124,4,FALSE),""))</f>
        <v>LA LLANADA</v>
      </c>
      <c r="D42" s="40">
        <f>+IFERROR(VLOOKUP($A42,Hoja6!$A$3:$P$1124,8,FALSE),"")</f>
        <v>57</v>
      </c>
      <c r="E42" s="40">
        <f>+IFERROR(VLOOKUP($A42,Hoja6!$A$3:$P$1124,9,FALSE),"")</f>
        <v>9</v>
      </c>
      <c r="F42" s="163">
        <f>+IFERROR(VLOOKUP($A42,Hoja6!$A$3:$P$1124,10,FALSE),"")</f>
        <v>0.15789473684210525</v>
      </c>
      <c r="G42" s="40">
        <f>+IFERROR(VLOOKUP($A42,Hoja6!$A$3:$P$1124,11,FALSE),"")</f>
        <v>46</v>
      </c>
      <c r="H42" s="40">
        <f>+IFERROR(VLOOKUP($A42,Hoja6!$A$3:$P$1124,12,FALSE),"")</f>
        <v>14</v>
      </c>
      <c r="I42" s="163">
        <f>+IFERROR(VLOOKUP($A42,Hoja6!$A$3:$P$1124,13,FALSE),"")</f>
        <v>0.30434782608695654</v>
      </c>
      <c r="J42" s="40">
        <f>+IFERROR(VLOOKUP($A42,Hoja6!$A$3:$P$1124,14,FALSE),"")</f>
        <v>58</v>
      </c>
      <c r="K42" s="149">
        <f>+IFERROR(VLOOKUP($A42,Hoja6!$A$3:$P$1124,15,FALSE),"")</f>
        <v>8</v>
      </c>
      <c r="L42" s="165">
        <f>+IFERROR(VLOOKUP($A42,Hoja6!$A$3:$P$1124,16,FALSE),"")</f>
        <v>0.13793103448275862</v>
      </c>
    </row>
    <row r="43" spans="1:12" x14ac:dyDescent="0.25">
      <c r="A43" s="145">
        <v>32</v>
      </c>
      <c r="B43" s="39">
        <f>+IFERROR(VLOOKUP($A43,Hoja6!$A$3:$P$1124,3,FALSE),"")</f>
        <v>52390</v>
      </c>
      <c r="C43" s="39" t="str">
        <f>+UPPER(IFERROR(VLOOKUP($A43,Hoja6!$A$3:$P$1124,4,FALSE),""))</f>
        <v>LA TOLA</v>
      </c>
      <c r="D43" s="40">
        <f>+IFERROR(VLOOKUP($A43,Hoja6!$A$3:$P$1124,8,FALSE),"")</f>
        <v>57</v>
      </c>
      <c r="E43" s="40">
        <f>+IFERROR(VLOOKUP($A43,Hoja6!$A$3:$P$1124,9,FALSE),"")</f>
        <v>11</v>
      </c>
      <c r="F43" s="163">
        <f>+IFERROR(VLOOKUP($A43,Hoja6!$A$3:$P$1124,10,FALSE),"")</f>
        <v>0.19298245614035087</v>
      </c>
      <c r="G43" s="40">
        <f>+IFERROR(VLOOKUP($A43,Hoja6!$A$3:$P$1124,11,FALSE),"")</f>
        <v>67</v>
      </c>
      <c r="H43" s="40">
        <f>+IFERROR(VLOOKUP($A43,Hoja6!$A$3:$P$1124,12,FALSE),"")</f>
        <v>14</v>
      </c>
      <c r="I43" s="163">
        <f>+IFERROR(VLOOKUP($A43,Hoja6!$A$3:$P$1124,13,FALSE),"")</f>
        <v>0.20895522388059701</v>
      </c>
      <c r="J43" s="40">
        <f>+IFERROR(VLOOKUP($A43,Hoja6!$A$3:$P$1124,14,FALSE),"")</f>
        <v>71</v>
      </c>
      <c r="K43" s="149">
        <f>+IFERROR(VLOOKUP($A43,Hoja6!$A$3:$P$1124,15,FALSE),"")</f>
        <v>10</v>
      </c>
      <c r="L43" s="165">
        <f>+IFERROR(VLOOKUP($A43,Hoja6!$A$3:$P$1124,16,FALSE),"")</f>
        <v>0.14084507042253522</v>
      </c>
    </row>
    <row r="44" spans="1:12" x14ac:dyDescent="0.25">
      <c r="A44" s="145">
        <v>33</v>
      </c>
      <c r="B44" s="39">
        <f>+IFERROR(VLOOKUP($A44,Hoja6!$A$3:$P$1124,3,FALSE),"")</f>
        <v>52399</v>
      </c>
      <c r="C44" s="39" t="str">
        <f>+UPPER(IFERROR(VLOOKUP($A44,Hoja6!$A$3:$P$1124,4,FALSE),""))</f>
        <v>LA UNIÓN</v>
      </c>
      <c r="D44" s="40">
        <f>+IFERROR(VLOOKUP($A44,Hoja6!$A$3:$P$1124,8,FALSE),"")</f>
        <v>325</v>
      </c>
      <c r="E44" s="40">
        <f>+IFERROR(VLOOKUP($A44,Hoja6!$A$3:$P$1124,9,FALSE),"")</f>
        <v>74</v>
      </c>
      <c r="F44" s="163">
        <f>+IFERROR(VLOOKUP($A44,Hoja6!$A$3:$P$1124,10,FALSE),"")</f>
        <v>0.22769230769230769</v>
      </c>
      <c r="G44" s="40">
        <f>+IFERROR(VLOOKUP($A44,Hoja6!$A$3:$P$1124,11,FALSE),"")</f>
        <v>328</v>
      </c>
      <c r="H44" s="40">
        <f>+IFERROR(VLOOKUP($A44,Hoja6!$A$3:$P$1124,12,FALSE),"")</f>
        <v>74</v>
      </c>
      <c r="I44" s="163">
        <f>+IFERROR(VLOOKUP($A44,Hoja6!$A$3:$P$1124,13,FALSE),"")</f>
        <v>0.22560975609756098</v>
      </c>
      <c r="J44" s="40">
        <f>+IFERROR(VLOOKUP($A44,Hoja6!$A$3:$P$1124,14,FALSE),"")</f>
        <v>338</v>
      </c>
      <c r="K44" s="149">
        <f>+IFERROR(VLOOKUP($A44,Hoja6!$A$3:$P$1124,15,FALSE),"")</f>
        <v>77</v>
      </c>
      <c r="L44" s="165">
        <f>+IFERROR(VLOOKUP($A44,Hoja6!$A$3:$P$1124,16,FALSE),"")</f>
        <v>0.22781065088757396</v>
      </c>
    </row>
    <row r="45" spans="1:12" x14ac:dyDescent="0.25">
      <c r="A45" s="145">
        <v>34</v>
      </c>
      <c r="B45" s="39">
        <f>+IFERROR(VLOOKUP($A45,Hoja6!$A$3:$P$1124,3,FALSE),"")</f>
        <v>52405</v>
      </c>
      <c r="C45" s="39" t="str">
        <f>+UPPER(IFERROR(VLOOKUP($A45,Hoja6!$A$3:$P$1124,4,FALSE),""))</f>
        <v>LEIVA</v>
      </c>
      <c r="D45" s="40">
        <f>+IFERROR(VLOOKUP($A45,Hoja6!$A$3:$P$1124,8,FALSE),"")</f>
        <v>101</v>
      </c>
      <c r="E45" s="40">
        <f>+IFERROR(VLOOKUP($A45,Hoja6!$A$3:$P$1124,9,FALSE),"")</f>
        <v>11</v>
      </c>
      <c r="F45" s="163">
        <f>+IFERROR(VLOOKUP($A45,Hoja6!$A$3:$P$1124,10,FALSE),"")</f>
        <v>0.10891089108910891</v>
      </c>
      <c r="G45" s="40">
        <f>+IFERROR(VLOOKUP($A45,Hoja6!$A$3:$P$1124,11,FALSE),"")</f>
        <v>84</v>
      </c>
      <c r="H45" s="40">
        <f>+IFERROR(VLOOKUP($A45,Hoja6!$A$3:$P$1124,12,FALSE),"")</f>
        <v>10</v>
      </c>
      <c r="I45" s="163">
        <f>+IFERROR(VLOOKUP($A45,Hoja6!$A$3:$P$1124,13,FALSE),"")</f>
        <v>0.11904761904761904</v>
      </c>
      <c r="J45" s="40">
        <f>+IFERROR(VLOOKUP($A45,Hoja6!$A$3:$P$1124,14,FALSE),"")</f>
        <v>89</v>
      </c>
      <c r="K45" s="149">
        <f>+IFERROR(VLOOKUP($A45,Hoja6!$A$3:$P$1124,15,FALSE),"")</f>
        <v>17</v>
      </c>
      <c r="L45" s="165">
        <f>+IFERROR(VLOOKUP($A45,Hoja6!$A$3:$P$1124,16,FALSE),"")</f>
        <v>0.19101123595505617</v>
      </c>
    </row>
    <row r="46" spans="1:12" x14ac:dyDescent="0.25">
      <c r="A46" s="145">
        <v>35</v>
      </c>
      <c r="B46" s="39">
        <f>+IFERROR(VLOOKUP($A46,Hoja6!$A$3:$P$1124,3,FALSE),"")</f>
        <v>52411</v>
      </c>
      <c r="C46" s="39" t="str">
        <f>+UPPER(IFERROR(VLOOKUP($A46,Hoja6!$A$3:$P$1124,4,FALSE),""))</f>
        <v>LINARES</v>
      </c>
      <c r="D46" s="40">
        <f>+IFERROR(VLOOKUP($A46,Hoja6!$A$3:$P$1124,8,FALSE),"")</f>
        <v>89</v>
      </c>
      <c r="E46" s="40">
        <f>+IFERROR(VLOOKUP($A46,Hoja6!$A$3:$P$1124,9,FALSE),"")</f>
        <v>24</v>
      </c>
      <c r="F46" s="163">
        <f>+IFERROR(VLOOKUP($A46,Hoja6!$A$3:$P$1124,10,FALSE),"")</f>
        <v>0.2696629213483146</v>
      </c>
      <c r="G46" s="40">
        <f>+IFERROR(VLOOKUP($A46,Hoja6!$A$3:$P$1124,11,FALSE),"")</f>
        <v>70</v>
      </c>
      <c r="H46" s="40">
        <f>+IFERROR(VLOOKUP($A46,Hoja6!$A$3:$P$1124,12,FALSE),"")</f>
        <v>27</v>
      </c>
      <c r="I46" s="163">
        <f>+IFERROR(VLOOKUP($A46,Hoja6!$A$3:$P$1124,13,FALSE),"")</f>
        <v>0.38571428571428573</v>
      </c>
      <c r="J46" s="40">
        <f>+IFERROR(VLOOKUP($A46,Hoja6!$A$3:$P$1124,14,FALSE),"")</f>
        <v>82</v>
      </c>
      <c r="K46" s="149">
        <f>+IFERROR(VLOOKUP($A46,Hoja6!$A$3:$P$1124,15,FALSE),"")</f>
        <v>18</v>
      </c>
      <c r="L46" s="165">
        <f>+IFERROR(VLOOKUP($A46,Hoja6!$A$3:$P$1124,16,FALSE),"")</f>
        <v>0.21951219512195122</v>
      </c>
    </row>
    <row r="47" spans="1:12" x14ac:dyDescent="0.25">
      <c r="A47" s="145">
        <v>36</v>
      </c>
      <c r="B47" s="39">
        <f>+IFERROR(VLOOKUP($A47,Hoja6!$A$3:$P$1124,3,FALSE),"")</f>
        <v>52418</v>
      </c>
      <c r="C47" s="39" t="str">
        <f>+UPPER(IFERROR(VLOOKUP($A47,Hoja6!$A$3:$P$1124,4,FALSE),""))</f>
        <v xml:space="preserve">LOS ANDES  </v>
      </c>
      <c r="D47" s="40">
        <f>+IFERROR(VLOOKUP($A47,Hoja6!$A$3:$P$1124,8,FALSE),"")</f>
        <v>84</v>
      </c>
      <c r="E47" s="40">
        <f>+IFERROR(VLOOKUP($A47,Hoja6!$A$3:$P$1124,9,FALSE),"")</f>
        <v>27</v>
      </c>
      <c r="F47" s="163">
        <f>+IFERROR(VLOOKUP($A47,Hoja6!$A$3:$P$1124,10,FALSE),"")</f>
        <v>0.32142857142857145</v>
      </c>
      <c r="G47" s="40">
        <f>+IFERROR(VLOOKUP($A47,Hoja6!$A$3:$P$1124,11,FALSE),"")</f>
        <v>120</v>
      </c>
      <c r="H47" s="40">
        <f>+IFERROR(VLOOKUP($A47,Hoja6!$A$3:$P$1124,12,FALSE),"")</f>
        <v>45</v>
      </c>
      <c r="I47" s="163">
        <f>+IFERROR(VLOOKUP($A47,Hoja6!$A$3:$P$1124,13,FALSE),"")</f>
        <v>0.375</v>
      </c>
      <c r="J47" s="40">
        <f>+IFERROR(VLOOKUP($A47,Hoja6!$A$3:$P$1124,14,FALSE),"")</f>
        <v>105</v>
      </c>
      <c r="K47" s="149">
        <f>+IFERROR(VLOOKUP($A47,Hoja6!$A$3:$P$1124,15,FALSE),"")</f>
        <v>33</v>
      </c>
      <c r="L47" s="165">
        <f>+IFERROR(VLOOKUP($A47,Hoja6!$A$3:$P$1124,16,FALSE),"")</f>
        <v>0.31428571428571428</v>
      </c>
    </row>
    <row r="48" spans="1:12" x14ac:dyDescent="0.25">
      <c r="A48" s="145">
        <v>37</v>
      </c>
      <c r="B48" s="39">
        <f>+IFERROR(VLOOKUP($A48,Hoja6!$A$3:$P$1124,3,FALSE),"")</f>
        <v>52427</v>
      </c>
      <c r="C48" s="39" t="str">
        <f>+UPPER(IFERROR(VLOOKUP($A48,Hoja6!$A$3:$P$1124,4,FALSE),""))</f>
        <v>MAGÜI</v>
      </c>
      <c r="D48" s="40">
        <f>+IFERROR(VLOOKUP($A48,Hoja6!$A$3:$P$1124,8,FALSE),"")</f>
        <v>82</v>
      </c>
      <c r="E48" s="40">
        <f>+IFERROR(VLOOKUP($A48,Hoja6!$A$3:$P$1124,9,FALSE),"")</f>
        <v>6</v>
      </c>
      <c r="F48" s="163">
        <f>+IFERROR(VLOOKUP($A48,Hoja6!$A$3:$P$1124,10,FALSE),"")</f>
        <v>7.3170731707317069E-2</v>
      </c>
      <c r="G48" s="40">
        <f>+IFERROR(VLOOKUP($A48,Hoja6!$A$3:$P$1124,11,FALSE),"")</f>
        <v>57</v>
      </c>
      <c r="H48" s="40">
        <f>+IFERROR(VLOOKUP($A48,Hoja6!$A$3:$P$1124,12,FALSE),"")</f>
        <v>3</v>
      </c>
      <c r="I48" s="163">
        <f>+IFERROR(VLOOKUP($A48,Hoja6!$A$3:$P$1124,13,FALSE),"")</f>
        <v>5.2631578947368418E-2</v>
      </c>
      <c r="J48" s="40">
        <f>+IFERROR(VLOOKUP($A48,Hoja6!$A$3:$P$1124,14,FALSE),"")</f>
        <v>96</v>
      </c>
      <c r="K48" s="149">
        <f>+IFERROR(VLOOKUP($A48,Hoja6!$A$3:$P$1124,15,FALSE),"")</f>
        <v>3</v>
      </c>
      <c r="L48" s="165">
        <f>+IFERROR(VLOOKUP($A48,Hoja6!$A$3:$P$1124,16,FALSE),"")</f>
        <v>3.125E-2</v>
      </c>
    </row>
    <row r="49" spans="1:12" x14ac:dyDescent="0.25">
      <c r="A49" s="145">
        <v>38</v>
      </c>
      <c r="B49" s="39">
        <f>+IFERROR(VLOOKUP($A49,Hoja6!$A$3:$P$1124,3,FALSE),"")</f>
        <v>52435</v>
      </c>
      <c r="C49" s="39" t="str">
        <f>+UPPER(IFERROR(VLOOKUP($A49,Hoja6!$A$3:$P$1124,4,FALSE),""))</f>
        <v>MALLAMA</v>
      </c>
      <c r="D49" s="40">
        <f>+IFERROR(VLOOKUP($A49,Hoja6!$A$3:$P$1124,8,FALSE),"")</f>
        <v>103</v>
      </c>
      <c r="E49" s="40">
        <f>+IFERROR(VLOOKUP($A49,Hoja6!$A$3:$P$1124,9,FALSE),"")</f>
        <v>21</v>
      </c>
      <c r="F49" s="163">
        <f>+IFERROR(VLOOKUP($A49,Hoja6!$A$3:$P$1124,10,FALSE),"")</f>
        <v>0.20388349514563106</v>
      </c>
      <c r="G49" s="40">
        <f>+IFERROR(VLOOKUP($A49,Hoja6!$A$3:$P$1124,11,FALSE),"")</f>
        <v>82</v>
      </c>
      <c r="H49" s="40">
        <f>+IFERROR(VLOOKUP($A49,Hoja6!$A$3:$P$1124,12,FALSE),"")</f>
        <v>10</v>
      </c>
      <c r="I49" s="163">
        <f>+IFERROR(VLOOKUP($A49,Hoja6!$A$3:$P$1124,13,FALSE),"")</f>
        <v>0.12195121951219512</v>
      </c>
      <c r="J49" s="40">
        <f>+IFERROR(VLOOKUP($A49,Hoja6!$A$3:$P$1124,14,FALSE),"")</f>
        <v>89</v>
      </c>
      <c r="K49" s="149">
        <f>+IFERROR(VLOOKUP($A49,Hoja6!$A$3:$P$1124,15,FALSE),"")</f>
        <v>18</v>
      </c>
      <c r="L49" s="165">
        <f>+IFERROR(VLOOKUP($A49,Hoja6!$A$3:$P$1124,16,FALSE),"")</f>
        <v>0.20224719101123595</v>
      </c>
    </row>
    <row r="50" spans="1:12" x14ac:dyDescent="0.25">
      <c r="A50" s="145">
        <v>39</v>
      </c>
      <c r="B50" s="39">
        <f>+IFERROR(VLOOKUP($A50,Hoja6!$A$3:$P$1124,3,FALSE),"")</f>
        <v>52473</v>
      </c>
      <c r="C50" s="39" t="str">
        <f>+UPPER(IFERROR(VLOOKUP($A50,Hoja6!$A$3:$P$1124,4,FALSE),""))</f>
        <v>MOSQUERA</v>
      </c>
      <c r="D50" s="40">
        <f>+IFERROR(VLOOKUP($A50,Hoja6!$A$3:$P$1124,8,FALSE),"")</f>
        <v>83</v>
      </c>
      <c r="E50" s="40">
        <f>+IFERROR(VLOOKUP($A50,Hoja6!$A$3:$P$1124,9,FALSE),"")</f>
        <v>13</v>
      </c>
      <c r="F50" s="163">
        <f>+IFERROR(VLOOKUP($A50,Hoja6!$A$3:$P$1124,10,FALSE),"")</f>
        <v>0.15662650602409639</v>
      </c>
      <c r="G50" s="40">
        <f>+IFERROR(VLOOKUP($A50,Hoja6!$A$3:$P$1124,11,FALSE),"")</f>
        <v>109</v>
      </c>
      <c r="H50" s="40">
        <f>+IFERROR(VLOOKUP($A50,Hoja6!$A$3:$P$1124,12,FALSE),"")</f>
        <v>29</v>
      </c>
      <c r="I50" s="163">
        <f>+IFERROR(VLOOKUP($A50,Hoja6!$A$3:$P$1124,13,FALSE),"")</f>
        <v>0.26605504587155965</v>
      </c>
      <c r="J50" s="40">
        <f>+IFERROR(VLOOKUP($A50,Hoja6!$A$3:$P$1124,14,FALSE),"")</f>
        <v>76</v>
      </c>
      <c r="K50" s="149">
        <f>+IFERROR(VLOOKUP($A50,Hoja6!$A$3:$P$1124,15,FALSE),"")</f>
        <v>15</v>
      </c>
      <c r="L50" s="165">
        <f>+IFERROR(VLOOKUP($A50,Hoja6!$A$3:$P$1124,16,FALSE),"")</f>
        <v>0.19736842105263158</v>
      </c>
    </row>
    <row r="51" spans="1:12" x14ac:dyDescent="0.25">
      <c r="A51" s="145">
        <v>40</v>
      </c>
      <c r="B51" s="39">
        <f>+IFERROR(VLOOKUP($A51,Hoja6!$A$3:$P$1124,3,FALSE),"")</f>
        <v>52480</v>
      </c>
      <c r="C51" s="39" t="str">
        <f>+UPPER(IFERROR(VLOOKUP($A51,Hoja6!$A$3:$P$1124,4,FALSE),""))</f>
        <v>NARIÑO</v>
      </c>
      <c r="D51" s="40">
        <f>+IFERROR(VLOOKUP($A51,Hoja6!$A$3:$P$1124,8,FALSE),"")</f>
        <v>37</v>
      </c>
      <c r="E51" s="40">
        <f>+IFERROR(VLOOKUP($A51,Hoja6!$A$3:$P$1124,9,FALSE),"")</f>
        <v>10</v>
      </c>
      <c r="F51" s="163">
        <f>+IFERROR(VLOOKUP($A51,Hoja6!$A$3:$P$1124,10,FALSE),"")</f>
        <v>0.27027027027027029</v>
      </c>
      <c r="G51" s="40">
        <f>+IFERROR(VLOOKUP($A51,Hoja6!$A$3:$P$1124,11,FALSE),"")</f>
        <v>56</v>
      </c>
      <c r="H51" s="40">
        <f>+IFERROR(VLOOKUP($A51,Hoja6!$A$3:$P$1124,12,FALSE),"")</f>
        <v>11</v>
      </c>
      <c r="I51" s="163">
        <f>+IFERROR(VLOOKUP($A51,Hoja6!$A$3:$P$1124,13,FALSE),"")</f>
        <v>0.19642857142857142</v>
      </c>
      <c r="J51" s="40">
        <f>+IFERROR(VLOOKUP($A51,Hoja6!$A$3:$P$1124,14,FALSE),"")</f>
        <v>44</v>
      </c>
      <c r="K51" s="149">
        <f>+IFERROR(VLOOKUP($A51,Hoja6!$A$3:$P$1124,15,FALSE),"")</f>
        <v>11</v>
      </c>
      <c r="L51" s="165">
        <f>+IFERROR(VLOOKUP($A51,Hoja6!$A$3:$P$1124,16,FALSE),"")</f>
        <v>0.25</v>
      </c>
    </row>
    <row r="52" spans="1:12" x14ac:dyDescent="0.25">
      <c r="A52" s="145">
        <v>41</v>
      </c>
      <c r="B52" s="39">
        <f>+IFERROR(VLOOKUP($A52,Hoja6!$A$3:$P$1124,3,FALSE),"")</f>
        <v>52490</v>
      </c>
      <c r="C52" s="39" t="str">
        <f>+UPPER(IFERROR(VLOOKUP($A52,Hoja6!$A$3:$P$1124,4,FALSE),""))</f>
        <v xml:space="preserve">OLAYA HERRERA  </v>
      </c>
      <c r="D52" s="40">
        <f>+IFERROR(VLOOKUP($A52,Hoja6!$A$3:$P$1124,8,FALSE),"")</f>
        <v>223</v>
      </c>
      <c r="E52" s="40">
        <f>+IFERROR(VLOOKUP($A52,Hoja6!$A$3:$P$1124,9,FALSE),"")</f>
        <v>21</v>
      </c>
      <c r="F52" s="163">
        <f>+IFERROR(VLOOKUP($A52,Hoja6!$A$3:$P$1124,10,FALSE),"")</f>
        <v>9.417040358744394E-2</v>
      </c>
      <c r="G52" s="40">
        <f>+IFERROR(VLOOKUP($A52,Hoja6!$A$3:$P$1124,11,FALSE),"")</f>
        <v>215</v>
      </c>
      <c r="H52" s="40">
        <f>+IFERROR(VLOOKUP($A52,Hoja6!$A$3:$P$1124,12,FALSE),"")</f>
        <v>24</v>
      </c>
      <c r="I52" s="163">
        <f>+IFERROR(VLOOKUP($A52,Hoja6!$A$3:$P$1124,13,FALSE),"")</f>
        <v>0.11162790697674418</v>
      </c>
      <c r="J52" s="40">
        <f>+IFERROR(VLOOKUP($A52,Hoja6!$A$3:$P$1124,14,FALSE),"")</f>
        <v>227</v>
      </c>
      <c r="K52" s="149">
        <f>+IFERROR(VLOOKUP($A52,Hoja6!$A$3:$P$1124,15,FALSE),"")</f>
        <v>18</v>
      </c>
      <c r="L52" s="165">
        <f>+IFERROR(VLOOKUP($A52,Hoja6!$A$3:$P$1124,16,FALSE),"")</f>
        <v>7.9295154185022032E-2</v>
      </c>
    </row>
    <row r="53" spans="1:12" x14ac:dyDescent="0.25">
      <c r="A53" s="145">
        <v>42</v>
      </c>
      <c r="B53" s="39">
        <f>+IFERROR(VLOOKUP($A53,Hoja6!$A$3:$P$1124,3,FALSE),"")</f>
        <v>52506</v>
      </c>
      <c r="C53" s="39" t="str">
        <f>+UPPER(IFERROR(VLOOKUP($A53,Hoja6!$A$3:$P$1124,4,FALSE),""))</f>
        <v>OSPINA</v>
      </c>
      <c r="D53" s="40">
        <f>+IFERROR(VLOOKUP($A53,Hoja6!$A$3:$P$1124,8,FALSE),"")</f>
        <v>56</v>
      </c>
      <c r="E53" s="40">
        <f>+IFERROR(VLOOKUP($A53,Hoja6!$A$3:$P$1124,9,FALSE),"")</f>
        <v>12</v>
      </c>
      <c r="F53" s="163">
        <f>+IFERROR(VLOOKUP($A53,Hoja6!$A$3:$P$1124,10,FALSE),"")</f>
        <v>0.21428571428571427</v>
      </c>
      <c r="G53" s="40">
        <f>+IFERROR(VLOOKUP($A53,Hoja6!$A$3:$P$1124,11,FALSE),"")</f>
        <v>73</v>
      </c>
      <c r="H53" s="40">
        <f>+IFERROR(VLOOKUP($A53,Hoja6!$A$3:$P$1124,12,FALSE),"")</f>
        <v>15</v>
      </c>
      <c r="I53" s="163">
        <f>+IFERROR(VLOOKUP($A53,Hoja6!$A$3:$P$1124,13,FALSE),"")</f>
        <v>0.20547945205479451</v>
      </c>
      <c r="J53" s="40">
        <f>+IFERROR(VLOOKUP($A53,Hoja6!$A$3:$P$1124,14,FALSE),"")</f>
        <v>82</v>
      </c>
      <c r="K53" s="149">
        <f>+IFERROR(VLOOKUP($A53,Hoja6!$A$3:$P$1124,15,FALSE),"")</f>
        <v>16</v>
      </c>
      <c r="L53" s="165">
        <f>+IFERROR(VLOOKUP($A53,Hoja6!$A$3:$P$1124,16,FALSE),"")</f>
        <v>0.1951219512195122</v>
      </c>
    </row>
    <row r="54" spans="1:12" x14ac:dyDescent="0.25">
      <c r="A54" s="145">
        <v>43</v>
      </c>
      <c r="B54" s="39">
        <f>+IFERROR(VLOOKUP($A54,Hoja6!$A$3:$P$1124,3,FALSE),"")</f>
        <v>52520</v>
      </c>
      <c r="C54" s="39" t="str">
        <f>+UPPER(IFERROR(VLOOKUP($A54,Hoja6!$A$3:$P$1124,4,FALSE),""))</f>
        <v>FRANCISCO PIZARRO</v>
      </c>
      <c r="D54" s="40">
        <f>+IFERROR(VLOOKUP($A54,Hoja6!$A$3:$P$1124,8,FALSE),"")</f>
        <v>70</v>
      </c>
      <c r="E54" s="40">
        <f>+IFERROR(VLOOKUP($A54,Hoja6!$A$3:$P$1124,9,FALSE),"")</f>
        <v>10</v>
      </c>
      <c r="F54" s="163">
        <f>+IFERROR(VLOOKUP($A54,Hoja6!$A$3:$P$1124,10,FALSE),"")</f>
        <v>0.14285714285714285</v>
      </c>
      <c r="G54" s="40">
        <f>+IFERROR(VLOOKUP($A54,Hoja6!$A$3:$P$1124,11,FALSE),"")</f>
        <v>48</v>
      </c>
      <c r="H54" s="40">
        <f>+IFERROR(VLOOKUP($A54,Hoja6!$A$3:$P$1124,12,FALSE),"")</f>
        <v>14</v>
      </c>
      <c r="I54" s="163">
        <f>+IFERROR(VLOOKUP($A54,Hoja6!$A$3:$P$1124,13,FALSE),"")</f>
        <v>0.29166666666666669</v>
      </c>
      <c r="J54" s="40">
        <f>+IFERROR(VLOOKUP($A54,Hoja6!$A$3:$P$1124,14,FALSE),"")</f>
        <v>58</v>
      </c>
      <c r="K54" s="149">
        <f>+IFERROR(VLOOKUP($A54,Hoja6!$A$3:$P$1124,15,FALSE),"")</f>
        <v>13</v>
      </c>
      <c r="L54" s="165">
        <f>+IFERROR(VLOOKUP($A54,Hoja6!$A$3:$P$1124,16,FALSE),"")</f>
        <v>0.22413793103448276</v>
      </c>
    </row>
    <row r="55" spans="1:12" x14ac:dyDescent="0.25">
      <c r="A55" s="145">
        <v>44</v>
      </c>
      <c r="B55" s="39">
        <f>+IFERROR(VLOOKUP($A55,Hoja6!$A$3:$P$1124,3,FALSE),"")</f>
        <v>52540</v>
      </c>
      <c r="C55" s="39" t="str">
        <f>+UPPER(IFERROR(VLOOKUP($A55,Hoja6!$A$3:$P$1124,4,FALSE),""))</f>
        <v>POLICARPA</v>
      </c>
      <c r="D55" s="40">
        <f>+IFERROR(VLOOKUP($A55,Hoja6!$A$3:$P$1124,8,FALSE),"")</f>
        <v>73</v>
      </c>
      <c r="E55" s="40">
        <f>+IFERROR(VLOOKUP($A55,Hoja6!$A$3:$P$1124,9,FALSE),"")</f>
        <v>16</v>
      </c>
      <c r="F55" s="163">
        <f>+IFERROR(VLOOKUP($A55,Hoja6!$A$3:$P$1124,10,FALSE),"")</f>
        <v>0.21917808219178081</v>
      </c>
      <c r="G55" s="40">
        <f>+IFERROR(VLOOKUP($A55,Hoja6!$A$3:$P$1124,11,FALSE),"")</f>
        <v>89</v>
      </c>
      <c r="H55" s="40">
        <f>+IFERROR(VLOOKUP($A55,Hoja6!$A$3:$P$1124,12,FALSE),"")</f>
        <v>25</v>
      </c>
      <c r="I55" s="163">
        <f>+IFERROR(VLOOKUP($A55,Hoja6!$A$3:$P$1124,13,FALSE),"")</f>
        <v>0.2808988764044944</v>
      </c>
      <c r="J55" s="40">
        <f>+IFERROR(VLOOKUP($A55,Hoja6!$A$3:$P$1124,14,FALSE),"")</f>
        <v>105</v>
      </c>
      <c r="K55" s="149">
        <f>+IFERROR(VLOOKUP($A55,Hoja6!$A$3:$P$1124,15,FALSE),"")</f>
        <v>17</v>
      </c>
      <c r="L55" s="165">
        <f>+IFERROR(VLOOKUP($A55,Hoja6!$A$3:$P$1124,16,FALSE),"")</f>
        <v>0.16190476190476191</v>
      </c>
    </row>
    <row r="56" spans="1:12" x14ac:dyDescent="0.25">
      <c r="A56" s="145">
        <v>45</v>
      </c>
      <c r="B56" s="39">
        <f>+IFERROR(VLOOKUP($A56,Hoja6!$A$3:$P$1124,3,FALSE),"")</f>
        <v>52560</v>
      </c>
      <c r="C56" s="39" t="str">
        <f>+UPPER(IFERROR(VLOOKUP($A56,Hoja6!$A$3:$P$1124,4,FALSE),""))</f>
        <v>POTOSÍ</v>
      </c>
      <c r="D56" s="40">
        <f>+IFERROR(VLOOKUP($A56,Hoja6!$A$3:$P$1124,8,FALSE),"")</f>
        <v>123</v>
      </c>
      <c r="E56" s="40">
        <f>+IFERROR(VLOOKUP($A56,Hoja6!$A$3:$P$1124,9,FALSE),"")</f>
        <v>23</v>
      </c>
      <c r="F56" s="163">
        <f>+IFERROR(VLOOKUP($A56,Hoja6!$A$3:$P$1124,10,FALSE),"")</f>
        <v>0.18699186991869918</v>
      </c>
      <c r="G56" s="40">
        <f>+IFERROR(VLOOKUP($A56,Hoja6!$A$3:$P$1124,11,FALSE),"")</f>
        <v>123</v>
      </c>
      <c r="H56" s="40">
        <f>+IFERROR(VLOOKUP($A56,Hoja6!$A$3:$P$1124,12,FALSE),"")</f>
        <v>27</v>
      </c>
      <c r="I56" s="163">
        <f>+IFERROR(VLOOKUP($A56,Hoja6!$A$3:$P$1124,13,FALSE),"")</f>
        <v>0.21951219512195122</v>
      </c>
      <c r="J56" s="40">
        <f>+IFERROR(VLOOKUP($A56,Hoja6!$A$3:$P$1124,14,FALSE),"")</f>
        <v>128</v>
      </c>
      <c r="K56" s="149">
        <f>+IFERROR(VLOOKUP($A56,Hoja6!$A$3:$P$1124,15,FALSE),"")</f>
        <v>30</v>
      </c>
      <c r="L56" s="165">
        <f>+IFERROR(VLOOKUP($A56,Hoja6!$A$3:$P$1124,16,FALSE),"")</f>
        <v>0.234375</v>
      </c>
    </row>
    <row r="57" spans="1:12" x14ac:dyDescent="0.25">
      <c r="A57" s="145">
        <v>46</v>
      </c>
      <c r="B57" s="39">
        <f>+IFERROR(VLOOKUP($A57,Hoja6!$A$3:$P$1124,3,FALSE),"")</f>
        <v>52565</v>
      </c>
      <c r="C57" s="39" t="str">
        <f>+UPPER(IFERROR(VLOOKUP($A57,Hoja6!$A$3:$P$1124,4,FALSE),""))</f>
        <v>PROVIDENCIA</v>
      </c>
      <c r="D57" s="40">
        <f>+IFERROR(VLOOKUP($A57,Hoja6!$A$3:$P$1124,8,FALSE),"")</f>
        <v>44</v>
      </c>
      <c r="E57" s="40">
        <f>+IFERROR(VLOOKUP($A57,Hoja6!$A$3:$P$1124,9,FALSE),"")</f>
        <v>8</v>
      </c>
      <c r="F57" s="163">
        <f>+IFERROR(VLOOKUP($A57,Hoja6!$A$3:$P$1124,10,FALSE),"")</f>
        <v>0.18181818181818182</v>
      </c>
      <c r="G57" s="40">
        <f>+IFERROR(VLOOKUP($A57,Hoja6!$A$3:$P$1124,11,FALSE),"")</f>
        <v>47</v>
      </c>
      <c r="H57" s="40">
        <f>+IFERROR(VLOOKUP($A57,Hoja6!$A$3:$P$1124,12,FALSE),"")</f>
        <v>15</v>
      </c>
      <c r="I57" s="163">
        <f>+IFERROR(VLOOKUP($A57,Hoja6!$A$3:$P$1124,13,FALSE),"")</f>
        <v>0.31914893617021278</v>
      </c>
      <c r="J57" s="40">
        <f>+IFERROR(VLOOKUP($A57,Hoja6!$A$3:$P$1124,14,FALSE),"")</f>
        <v>90</v>
      </c>
      <c r="K57" s="149">
        <f>+IFERROR(VLOOKUP($A57,Hoja6!$A$3:$P$1124,15,FALSE),"")</f>
        <v>6</v>
      </c>
      <c r="L57" s="165">
        <f>+IFERROR(VLOOKUP($A57,Hoja6!$A$3:$P$1124,16,FALSE),"")</f>
        <v>6.6666666666666666E-2</v>
      </c>
    </row>
    <row r="58" spans="1:12" x14ac:dyDescent="0.25">
      <c r="A58" s="145">
        <v>47</v>
      </c>
      <c r="B58" s="39">
        <f>+IFERROR(VLOOKUP($A58,Hoja6!$A$3:$P$1124,3,FALSE),"")</f>
        <v>52573</v>
      </c>
      <c r="C58" s="39" t="str">
        <f>+UPPER(IFERROR(VLOOKUP($A58,Hoja6!$A$3:$P$1124,4,FALSE),""))</f>
        <v>PUERRES</v>
      </c>
      <c r="D58" s="40">
        <f>+IFERROR(VLOOKUP($A58,Hoja6!$A$3:$P$1124,8,FALSE),"")</f>
        <v>85</v>
      </c>
      <c r="E58" s="40">
        <f>+IFERROR(VLOOKUP($A58,Hoja6!$A$3:$P$1124,9,FALSE),"")</f>
        <v>32</v>
      </c>
      <c r="F58" s="163">
        <f>+IFERROR(VLOOKUP($A58,Hoja6!$A$3:$P$1124,10,FALSE),"")</f>
        <v>0.37647058823529411</v>
      </c>
      <c r="G58" s="40">
        <f>+IFERROR(VLOOKUP($A58,Hoja6!$A$3:$P$1124,11,FALSE),"")</f>
        <v>71</v>
      </c>
      <c r="H58" s="40">
        <f>+IFERROR(VLOOKUP($A58,Hoja6!$A$3:$P$1124,12,FALSE),"")</f>
        <v>24</v>
      </c>
      <c r="I58" s="163">
        <f>+IFERROR(VLOOKUP($A58,Hoja6!$A$3:$P$1124,13,FALSE),"")</f>
        <v>0.3380281690140845</v>
      </c>
      <c r="J58" s="40">
        <f>+IFERROR(VLOOKUP($A58,Hoja6!$A$3:$P$1124,14,FALSE),"")</f>
        <v>102</v>
      </c>
      <c r="K58" s="149">
        <f>+IFERROR(VLOOKUP($A58,Hoja6!$A$3:$P$1124,15,FALSE),"")</f>
        <v>42</v>
      </c>
      <c r="L58" s="165">
        <f>+IFERROR(VLOOKUP($A58,Hoja6!$A$3:$P$1124,16,FALSE),"")</f>
        <v>0.41176470588235292</v>
      </c>
    </row>
    <row r="59" spans="1:12" x14ac:dyDescent="0.25">
      <c r="A59" s="145">
        <v>48</v>
      </c>
      <c r="B59" s="39">
        <f>+IFERROR(VLOOKUP($A59,Hoja6!$A$3:$P$1124,3,FALSE),"")</f>
        <v>52585</v>
      </c>
      <c r="C59" s="39" t="str">
        <f>+UPPER(IFERROR(VLOOKUP($A59,Hoja6!$A$3:$P$1124,4,FALSE),""))</f>
        <v>PUPIALES</v>
      </c>
      <c r="D59" s="40">
        <f>+IFERROR(VLOOKUP($A59,Hoja6!$A$3:$P$1124,8,FALSE),"")</f>
        <v>200</v>
      </c>
      <c r="E59" s="40">
        <f>+IFERROR(VLOOKUP($A59,Hoja6!$A$3:$P$1124,9,FALSE),"")</f>
        <v>48</v>
      </c>
      <c r="F59" s="163">
        <f>+IFERROR(VLOOKUP($A59,Hoja6!$A$3:$P$1124,10,FALSE),"")</f>
        <v>0.24</v>
      </c>
      <c r="G59" s="40">
        <f>+IFERROR(VLOOKUP($A59,Hoja6!$A$3:$P$1124,11,FALSE),"")</f>
        <v>198</v>
      </c>
      <c r="H59" s="40">
        <f>+IFERROR(VLOOKUP($A59,Hoja6!$A$3:$P$1124,12,FALSE),"")</f>
        <v>61</v>
      </c>
      <c r="I59" s="163">
        <f>+IFERROR(VLOOKUP($A59,Hoja6!$A$3:$P$1124,13,FALSE),"")</f>
        <v>0.30808080808080807</v>
      </c>
      <c r="J59" s="40">
        <f>+IFERROR(VLOOKUP($A59,Hoja6!$A$3:$P$1124,14,FALSE),"")</f>
        <v>203</v>
      </c>
      <c r="K59" s="149">
        <f>+IFERROR(VLOOKUP($A59,Hoja6!$A$3:$P$1124,15,FALSE),"")</f>
        <v>70</v>
      </c>
      <c r="L59" s="165">
        <f>+IFERROR(VLOOKUP($A59,Hoja6!$A$3:$P$1124,16,FALSE),"")</f>
        <v>0.34482758620689657</v>
      </c>
    </row>
    <row r="60" spans="1:12" x14ac:dyDescent="0.25">
      <c r="A60" s="145">
        <v>49</v>
      </c>
      <c r="B60" s="39">
        <f>+IFERROR(VLOOKUP($A60,Hoja6!$A$3:$P$1124,3,FALSE),"")</f>
        <v>52612</v>
      </c>
      <c r="C60" s="39" t="str">
        <f>+UPPER(IFERROR(VLOOKUP($A60,Hoja6!$A$3:$P$1124,4,FALSE),""))</f>
        <v>RICAURTE</v>
      </c>
      <c r="D60" s="40">
        <f>+IFERROR(VLOOKUP($A60,Hoja6!$A$3:$P$1124,8,FALSE),"")</f>
        <v>139</v>
      </c>
      <c r="E60" s="40">
        <f>+IFERROR(VLOOKUP($A60,Hoja6!$A$3:$P$1124,9,FALSE),"")</f>
        <v>16</v>
      </c>
      <c r="F60" s="163">
        <f>+IFERROR(VLOOKUP($A60,Hoja6!$A$3:$P$1124,10,FALSE),"")</f>
        <v>0.11510791366906475</v>
      </c>
      <c r="G60" s="40">
        <f>+IFERROR(VLOOKUP($A60,Hoja6!$A$3:$P$1124,11,FALSE),"")</f>
        <v>155</v>
      </c>
      <c r="H60" s="40">
        <f>+IFERROR(VLOOKUP($A60,Hoja6!$A$3:$P$1124,12,FALSE),"")</f>
        <v>28</v>
      </c>
      <c r="I60" s="163">
        <f>+IFERROR(VLOOKUP($A60,Hoja6!$A$3:$P$1124,13,FALSE),"")</f>
        <v>0.18064516129032257</v>
      </c>
      <c r="J60" s="40">
        <f>+IFERROR(VLOOKUP($A60,Hoja6!$A$3:$P$1124,14,FALSE),"")</f>
        <v>141</v>
      </c>
      <c r="K60" s="149">
        <f>+IFERROR(VLOOKUP($A60,Hoja6!$A$3:$P$1124,15,FALSE),"")</f>
        <v>47</v>
      </c>
      <c r="L60" s="165">
        <f>+IFERROR(VLOOKUP($A60,Hoja6!$A$3:$P$1124,16,FALSE),"")</f>
        <v>0.33333333333333331</v>
      </c>
    </row>
    <row r="61" spans="1:12" x14ac:dyDescent="0.25">
      <c r="A61" s="145">
        <v>50</v>
      </c>
      <c r="B61" s="39">
        <f>+IFERROR(VLOOKUP($A61,Hoja6!$A$3:$P$1124,3,FALSE),"")</f>
        <v>52621</v>
      </c>
      <c r="C61" s="39" t="str">
        <f>+UPPER(IFERROR(VLOOKUP($A61,Hoja6!$A$3:$P$1124,4,FALSE),""))</f>
        <v>ROBERTO PAYÁN</v>
      </c>
      <c r="D61" s="40">
        <f>+IFERROR(VLOOKUP($A61,Hoja6!$A$3:$P$1124,8,FALSE),"")</f>
        <v>81</v>
      </c>
      <c r="E61" s="40">
        <f>+IFERROR(VLOOKUP($A61,Hoja6!$A$3:$P$1124,9,FALSE),"")</f>
        <v>11</v>
      </c>
      <c r="F61" s="163">
        <f>+IFERROR(VLOOKUP($A61,Hoja6!$A$3:$P$1124,10,FALSE),"")</f>
        <v>0.13580246913580246</v>
      </c>
      <c r="G61" s="40">
        <f>+IFERROR(VLOOKUP($A61,Hoja6!$A$3:$P$1124,11,FALSE),"")</f>
        <v>119</v>
      </c>
      <c r="H61" s="40">
        <f>+IFERROR(VLOOKUP($A61,Hoja6!$A$3:$P$1124,12,FALSE),"")</f>
        <v>10</v>
      </c>
      <c r="I61" s="163">
        <f>+IFERROR(VLOOKUP($A61,Hoja6!$A$3:$P$1124,13,FALSE),"")</f>
        <v>8.4033613445378158E-2</v>
      </c>
      <c r="J61" s="40">
        <f>+IFERROR(VLOOKUP($A61,Hoja6!$A$3:$P$1124,14,FALSE),"")</f>
        <v>93</v>
      </c>
      <c r="K61" s="149">
        <f>+IFERROR(VLOOKUP($A61,Hoja6!$A$3:$P$1124,15,FALSE),"")</f>
        <v>11</v>
      </c>
      <c r="L61" s="165">
        <f>+IFERROR(VLOOKUP($A61,Hoja6!$A$3:$P$1124,16,FALSE),"")</f>
        <v>0.11827956989247312</v>
      </c>
    </row>
    <row r="62" spans="1:12" x14ac:dyDescent="0.25">
      <c r="A62" s="145">
        <v>51</v>
      </c>
      <c r="B62" s="39">
        <f>+IFERROR(VLOOKUP($A62,Hoja6!$A$3:$P$1124,3,FALSE),"")</f>
        <v>52678</v>
      </c>
      <c r="C62" s="39" t="str">
        <f>+UPPER(IFERROR(VLOOKUP($A62,Hoja6!$A$3:$P$1124,4,FALSE),""))</f>
        <v>SAMANIEGO</v>
      </c>
      <c r="D62" s="40">
        <f>+IFERROR(VLOOKUP($A62,Hoja6!$A$3:$P$1124,8,FALSE),"")</f>
        <v>303</v>
      </c>
      <c r="E62" s="40">
        <f>+IFERROR(VLOOKUP($A62,Hoja6!$A$3:$P$1124,9,FALSE),"")</f>
        <v>69</v>
      </c>
      <c r="F62" s="163">
        <f>+IFERROR(VLOOKUP($A62,Hoja6!$A$3:$P$1124,10,FALSE),"")</f>
        <v>0.22772277227722773</v>
      </c>
      <c r="G62" s="40">
        <f>+IFERROR(VLOOKUP($A62,Hoja6!$A$3:$P$1124,11,FALSE),"")</f>
        <v>249</v>
      </c>
      <c r="H62" s="40">
        <f>+IFERROR(VLOOKUP($A62,Hoja6!$A$3:$P$1124,12,FALSE),"")</f>
        <v>82</v>
      </c>
      <c r="I62" s="163">
        <f>+IFERROR(VLOOKUP($A62,Hoja6!$A$3:$P$1124,13,FALSE),"")</f>
        <v>0.32931726907630521</v>
      </c>
      <c r="J62" s="40">
        <f>+IFERROR(VLOOKUP($A62,Hoja6!$A$3:$P$1124,14,FALSE),"")</f>
        <v>276</v>
      </c>
      <c r="K62" s="149">
        <f>+IFERROR(VLOOKUP($A62,Hoja6!$A$3:$P$1124,15,FALSE),"")</f>
        <v>57</v>
      </c>
      <c r="L62" s="165">
        <f>+IFERROR(VLOOKUP($A62,Hoja6!$A$3:$P$1124,16,FALSE),"")</f>
        <v>0.20652173913043478</v>
      </c>
    </row>
    <row r="63" spans="1:12" x14ac:dyDescent="0.25">
      <c r="A63" s="145">
        <v>52</v>
      </c>
      <c r="B63" s="39">
        <f>+IFERROR(VLOOKUP($A63,Hoja6!$A$3:$P$1124,3,FALSE),"")</f>
        <v>52683</v>
      </c>
      <c r="C63" s="39" t="str">
        <f>+UPPER(IFERROR(VLOOKUP($A63,Hoja6!$A$3:$P$1124,4,FALSE),""))</f>
        <v>SANDONÁ</v>
      </c>
      <c r="D63" s="40">
        <f>+IFERROR(VLOOKUP($A63,Hoja6!$A$3:$P$1124,8,FALSE),"")</f>
        <v>214</v>
      </c>
      <c r="E63" s="40">
        <f>+IFERROR(VLOOKUP($A63,Hoja6!$A$3:$P$1124,9,FALSE),"")</f>
        <v>74</v>
      </c>
      <c r="F63" s="163">
        <f>+IFERROR(VLOOKUP($A63,Hoja6!$A$3:$P$1124,10,FALSE),"")</f>
        <v>0.34579439252336447</v>
      </c>
      <c r="G63" s="40">
        <f>+IFERROR(VLOOKUP($A63,Hoja6!$A$3:$P$1124,11,FALSE),"")</f>
        <v>210</v>
      </c>
      <c r="H63" s="40">
        <f>+IFERROR(VLOOKUP($A63,Hoja6!$A$3:$P$1124,12,FALSE),"")</f>
        <v>93</v>
      </c>
      <c r="I63" s="163">
        <f>+IFERROR(VLOOKUP($A63,Hoja6!$A$3:$P$1124,13,FALSE),"")</f>
        <v>0.44285714285714284</v>
      </c>
      <c r="J63" s="40">
        <f>+IFERROR(VLOOKUP($A63,Hoja6!$A$3:$P$1124,14,FALSE),"")</f>
        <v>199</v>
      </c>
      <c r="K63" s="149">
        <f>+IFERROR(VLOOKUP($A63,Hoja6!$A$3:$P$1124,15,FALSE),"")</f>
        <v>61</v>
      </c>
      <c r="L63" s="165">
        <f>+IFERROR(VLOOKUP($A63,Hoja6!$A$3:$P$1124,16,FALSE),"")</f>
        <v>0.30653266331658291</v>
      </c>
    </row>
    <row r="64" spans="1:12" x14ac:dyDescent="0.25">
      <c r="A64" s="145">
        <v>53</v>
      </c>
      <c r="B64" s="39">
        <f>+IFERROR(VLOOKUP($A64,Hoja6!$A$3:$P$1124,3,FALSE),"")</f>
        <v>52685</v>
      </c>
      <c r="C64" s="39" t="str">
        <f>+UPPER(IFERROR(VLOOKUP($A64,Hoja6!$A$3:$P$1124,4,FALSE),""))</f>
        <v>SAN BERNARDO</v>
      </c>
      <c r="D64" s="40">
        <f>+IFERROR(VLOOKUP($A64,Hoja6!$A$3:$P$1124,8,FALSE),"")</f>
        <v>68</v>
      </c>
      <c r="E64" s="40">
        <f>+IFERROR(VLOOKUP($A64,Hoja6!$A$3:$P$1124,9,FALSE),"")</f>
        <v>20</v>
      </c>
      <c r="F64" s="163">
        <f>+IFERROR(VLOOKUP($A64,Hoja6!$A$3:$P$1124,10,FALSE),"")</f>
        <v>0.29411764705882354</v>
      </c>
      <c r="G64" s="40">
        <f>+IFERROR(VLOOKUP($A64,Hoja6!$A$3:$P$1124,11,FALSE),"")</f>
        <v>82</v>
      </c>
      <c r="H64" s="40">
        <f>+IFERROR(VLOOKUP($A64,Hoja6!$A$3:$P$1124,12,FALSE),"")</f>
        <v>19</v>
      </c>
      <c r="I64" s="163">
        <f>+IFERROR(VLOOKUP($A64,Hoja6!$A$3:$P$1124,13,FALSE),"")</f>
        <v>0.23170731707317074</v>
      </c>
      <c r="J64" s="40">
        <f>+IFERROR(VLOOKUP($A64,Hoja6!$A$3:$P$1124,14,FALSE),"")</f>
        <v>65</v>
      </c>
      <c r="K64" s="149">
        <f>+IFERROR(VLOOKUP($A64,Hoja6!$A$3:$P$1124,15,FALSE),"")</f>
        <v>26</v>
      </c>
      <c r="L64" s="165">
        <f>+IFERROR(VLOOKUP($A64,Hoja6!$A$3:$P$1124,16,FALSE),"")</f>
        <v>0.4</v>
      </c>
    </row>
    <row r="65" spans="1:12" x14ac:dyDescent="0.25">
      <c r="A65" s="145">
        <v>54</v>
      </c>
      <c r="B65" s="39">
        <f>+IFERROR(VLOOKUP($A65,Hoja6!$A$3:$P$1124,3,FALSE),"")</f>
        <v>52687</v>
      </c>
      <c r="C65" s="39" t="str">
        <f>+UPPER(IFERROR(VLOOKUP($A65,Hoja6!$A$3:$P$1124,4,FALSE),""))</f>
        <v>SAN LORENZO</v>
      </c>
      <c r="D65" s="40">
        <f>+IFERROR(VLOOKUP($A65,Hoja6!$A$3:$P$1124,8,FALSE),"")</f>
        <v>198</v>
      </c>
      <c r="E65" s="40">
        <f>+IFERROR(VLOOKUP($A65,Hoja6!$A$3:$P$1124,9,FALSE),"")</f>
        <v>34</v>
      </c>
      <c r="F65" s="163">
        <f>+IFERROR(VLOOKUP($A65,Hoja6!$A$3:$P$1124,10,FALSE),"")</f>
        <v>0.17171717171717171</v>
      </c>
      <c r="G65" s="40">
        <f>+IFERROR(VLOOKUP($A65,Hoja6!$A$3:$P$1124,11,FALSE),"")</f>
        <v>214</v>
      </c>
      <c r="H65" s="40">
        <f>+IFERROR(VLOOKUP($A65,Hoja6!$A$3:$P$1124,12,FALSE),"")</f>
        <v>43</v>
      </c>
      <c r="I65" s="163">
        <f>+IFERROR(VLOOKUP($A65,Hoja6!$A$3:$P$1124,13,FALSE),"")</f>
        <v>0.20093457943925233</v>
      </c>
      <c r="J65" s="40">
        <f>+IFERROR(VLOOKUP($A65,Hoja6!$A$3:$P$1124,14,FALSE),"")</f>
        <v>239</v>
      </c>
      <c r="K65" s="149">
        <f>+IFERROR(VLOOKUP($A65,Hoja6!$A$3:$P$1124,15,FALSE),"")</f>
        <v>58</v>
      </c>
      <c r="L65" s="165">
        <f>+IFERROR(VLOOKUP($A65,Hoja6!$A$3:$P$1124,16,FALSE),"")</f>
        <v>0.24267782426778242</v>
      </c>
    </row>
    <row r="66" spans="1:12" x14ac:dyDescent="0.25">
      <c r="A66" s="145">
        <v>55</v>
      </c>
      <c r="B66" s="39">
        <f>+IFERROR(VLOOKUP($A66,Hoja6!$A$3:$P$1124,3,FALSE),"")</f>
        <v>52693</v>
      </c>
      <c r="C66" s="39" t="str">
        <f>+UPPER(IFERROR(VLOOKUP($A66,Hoja6!$A$3:$P$1124,4,FALSE),""))</f>
        <v>SAN PABLO</v>
      </c>
      <c r="D66" s="40">
        <f>+IFERROR(VLOOKUP($A66,Hoja6!$A$3:$P$1124,8,FALSE),"")</f>
        <v>174</v>
      </c>
      <c r="E66" s="40">
        <f>+IFERROR(VLOOKUP($A66,Hoja6!$A$3:$P$1124,9,FALSE),"")</f>
        <v>40</v>
      </c>
      <c r="F66" s="163">
        <f>+IFERROR(VLOOKUP($A66,Hoja6!$A$3:$P$1124,10,FALSE),"")</f>
        <v>0.22988505747126436</v>
      </c>
      <c r="G66" s="40">
        <f>+IFERROR(VLOOKUP($A66,Hoja6!$A$3:$P$1124,11,FALSE),"")</f>
        <v>147</v>
      </c>
      <c r="H66" s="40">
        <f>+IFERROR(VLOOKUP($A66,Hoja6!$A$3:$P$1124,12,FALSE),"")</f>
        <v>48</v>
      </c>
      <c r="I66" s="163">
        <f>+IFERROR(VLOOKUP($A66,Hoja6!$A$3:$P$1124,13,FALSE),"")</f>
        <v>0.32653061224489793</v>
      </c>
      <c r="J66" s="40">
        <f>+IFERROR(VLOOKUP($A66,Hoja6!$A$3:$P$1124,14,FALSE),"")</f>
        <v>137</v>
      </c>
      <c r="K66" s="149">
        <f>+IFERROR(VLOOKUP($A66,Hoja6!$A$3:$P$1124,15,FALSE),"")</f>
        <v>41</v>
      </c>
      <c r="L66" s="165">
        <f>+IFERROR(VLOOKUP($A66,Hoja6!$A$3:$P$1124,16,FALSE),"")</f>
        <v>0.29927007299270075</v>
      </c>
    </row>
    <row r="67" spans="1:12" x14ac:dyDescent="0.25">
      <c r="A67" s="145">
        <v>56</v>
      </c>
      <c r="B67" s="39">
        <f>+IFERROR(VLOOKUP($A67,Hoja6!$A$3:$P$1124,3,FALSE),"")</f>
        <v>52694</v>
      </c>
      <c r="C67" s="39" t="str">
        <f>+UPPER(IFERROR(VLOOKUP($A67,Hoja6!$A$3:$P$1124,4,FALSE),""))</f>
        <v>SAN PEDRO DE CARTAGO</v>
      </c>
      <c r="D67" s="40">
        <f>+IFERROR(VLOOKUP($A67,Hoja6!$A$3:$P$1124,8,FALSE),"")</f>
        <v>66</v>
      </c>
      <c r="E67" s="40">
        <f>+IFERROR(VLOOKUP($A67,Hoja6!$A$3:$P$1124,9,FALSE),"")</f>
        <v>13</v>
      </c>
      <c r="F67" s="163">
        <f>+IFERROR(VLOOKUP($A67,Hoja6!$A$3:$P$1124,10,FALSE),"")</f>
        <v>0.19696969696969696</v>
      </c>
      <c r="G67" s="40">
        <f>+IFERROR(VLOOKUP($A67,Hoja6!$A$3:$P$1124,11,FALSE),"")</f>
        <v>68</v>
      </c>
      <c r="H67" s="40">
        <f>+IFERROR(VLOOKUP($A67,Hoja6!$A$3:$P$1124,12,FALSE),"")</f>
        <v>15</v>
      </c>
      <c r="I67" s="163">
        <f>+IFERROR(VLOOKUP($A67,Hoja6!$A$3:$P$1124,13,FALSE),"")</f>
        <v>0.22058823529411764</v>
      </c>
      <c r="J67" s="40">
        <f>+IFERROR(VLOOKUP($A67,Hoja6!$A$3:$P$1124,14,FALSE),"")</f>
        <v>58</v>
      </c>
      <c r="K67" s="149">
        <f>+IFERROR(VLOOKUP($A67,Hoja6!$A$3:$P$1124,15,FALSE),"")</f>
        <v>7</v>
      </c>
      <c r="L67" s="165">
        <f>+IFERROR(VLOOKUP($A67,Hoja6!$A$3:$P$1124,16,FALSE),"")</f>
        <v>0.1206896551724138</v>
      </c>
    </row>
    <row r="68" spans="1:12" x14ac:dyDescent="0.25">
      <c r="A68" s="145">
        <v>57</v>
      </c>
      <c r="B68" s="39">
        <f>+IFERROR(VLOOKUP($A68,Hoja6!$A$3:$P$1124,3,FALSE),"")</f>
        <v>52696</v>
      </c>
      <c r="C68" s="39" t="str">
        <f>+UPPER(IFERROR(VLOOKUP($A68,Hoja6!$A$3:$P$1124,4,FALSE),""))</f>
        <v>SANTA BÁRBARA</v>
      </c>
      <c r="D68" s="40">
        <f>+IFERROR(VLOOKUP($A68,Hoja6!$A$3:$P$1124,8,FALSE),"")</f>
        <v>35</v>
      </c>
      <c r="E68" s="40">
        <f>+IFERROR(VLOOKUP($A68,Hoja6!$A$3:$P$1124,9,FALSE),"")</f>
        <v>5</v>
      </c>
      <c r="F68" s="163">
        <f>+IFERROR(VLOOKUP($A68,Hoja6!$A$3:$P$1124,10,FALSE),"")</f>
        <v>0.14285714285714285</v>
      </c>
      <c r="G68" s="40">
        <f>+IFERROR(VLOOKUP($A68,Hoja6!$A$3:$P$1124,11,FALSE),"")</f>
        <v>41</v>
      </c>
      <c r="H68" s="40">
        <f>+IFERROR(VLOOKUP($A68,Hoja6!$A$3:$P$1124,12,FALSE),"")</f>
        <v>1</v>
      </c>
      <c r="I68" s="163">
        <f>+IFERROR(VLOOKUP($A68,Hoja6!$A$3:$P$1124,13,FALSE),"")</f>
        <v>2.4390243902439025E-2</v>
      </c>
      <c r="J68" s="40">
        <f>+IFERROR(VLOOKUP($A68,Hoja6!$A$3:$P$1124,14,FALSE),"")</f>
        <v>38</v>
      </c>
      <c r="K68" s="149">
        <f>+IFERROR(VLOOKUP($A68,Hoja6!$A$3:$P$1124,15,FALSE),"")</f>
        <v>4</v>
      </c>
      <c r="L68" s="165">
        <f>+IFERROR(VLOOKUP($A68,Hoja6!$A$3:$P$1124,16,FALSE),"")</f>
        <v>0.10526315789473684</v>
      </c>
    </row>
    <row r="69" spans="1:12" x14ac:dyDescent="0.25">
      <c r="A69" s="145">
        <v>58</v>
      </c>
      <c r="B69" s="39">
        <f>+IFERROR(VLOOKUP($A69,Hoja6!$A$3:$P$1124,3,FALSE),"")</f>
        <v>52699</v>
      </c>
      <c r="C69" s="39" t="str">
        <f>+UPPER(IFERROR(VLOOKUP($A69,Hoja6!$A$3:$P$1124,4,FALSE),""))</f>
        <v>SANTACRUZ</v>
      </c>
      <c r="D69" s="40">
        <f>+IFERROR(VLOOKUP($A69,Hoja6!$A$3:$P$1124,8,FALSE),"")</f>
        <v>74</v>
      </c>
      <c r="E69" s="40">
        <f>+IFERROR(VLOOKUP($A69,Hoja6!$A$3:$P$1124,9,FALSE),"")</f>
        <v>8</v>
      </c>
      <c r="F69" s="163">
        <f>+IFERROR(VLOOKUP($A69,Hoja6!$A$3:$P$1124,10,FALSE),"")</f>
        <v>0.10810810810810811</v>
      </c>
      <c r="G69" s="40">
        <f>+IFERROR(VLOOKUP($A69,Hoja6!$A$3:$P$1124,11,FALSE),"")</f>
        <v>66</v>
      </c>
      <c r="H69" s="40">
        <f>+IFERROR(VLOOKUP($A69,Hoja6!$A$3:$P$1124,12,FALSE),"")</f>
        <v>7</v>
      </c>
      <c r="I69" s="163">
        <f>+IFERROR(VLOOKUP($A69,Hoja6!$A$3:$P$1124,13,FALSE),"")</f>
        <v>0.10606060606060606</v>
      </c>
      <c r="J69" s="40">
        <f>+IFERROR(VLOOKUP($A69,Hoja6!$A$3:$P$1124,14,FALSE),"")</f>
        <v>61</v>
      </c>
      <c r="K69" s="149">
        <f>+IFERROR(VLOOKUP($A69,Hoja6!$A$3:$P$1124,15,FALSE),"")</f>
        <v>12</v>
      </c>
      <c r="L69" s="165">
        <f>+IFERROR(VLOOKUP($A69,Hoja6!$A$3:$P$1124,16,FALSE),"")</f>
        <v>0.19672131147540983</v>
      </c>
    </row>
    <row r="70" spans="1:12" x14ac:dyDescent="0.25">
      <c r="A70" s="145">
        <v>59</v>
      </c>
      <c r="B70" s="39">
        <f>+IFERROR(VLOOKUP($A70,Hoja6!$A$3:$P$1124,3,FALSE),"")</f>
        <v>52720</v>
      </c>
      <c r="C70" s="39" t="str">
        <f>+UPPER(IFERROR(VLOOKUP($A70,Hoja6!$A$3:$P$1124,4,FALSE),""))</f>
        <v>SAPUYES</v>
      </c>
      <c r="D70" s="40">
        <f>+IFERROR(VLOOKUP($A70,Hoja6!$A$3:$P$1124,8,FALSE),"")</f>
        <v>42</v>
      </c>
      <c r="E70" s="40">
        <f>+IFERROR(VLOOKUP($A70,Hoja6!$A$3:$P$1124,9,FALSE),"")</f>
        <v>5</v>
      </c>
      <c r="F70" s="163">
        <f>+IFERROR(VLOOKUP($A70,Hoja6!$A$3:$P$1124,10,FALSE),"")</f>
        <v>0.11904761904761904</v>
      </c>
      <c r="G70" s="40">
        <f>+IFERROR(VLOOKUP($A70,Hoja6!$A$3:$P$1124,11,FALSE),"")</f>
        <v>47</v>
      </c>
      <c r="H70" s="40">
        <f>+IFERROR(VLOOKUP($A70,Hoja6!$A$3:$P$1124,12,FALSE),"")</f>
        <v>6</v>
      </c>
      <c r="I70" s="163">
        <f>+IFERROR(VLOOKUP($A70,Hoja6!$A$3:$P$1124,13,FALSE),"")</f>
        <v>0.1276595744680851</v>
      </c>
      <c r="J70" s="40">
        <f>+IFERROR(VLOOKUP($A70,Hoja6!$A$3:$P$1124,14,FALSE),"")</f>
        <v>45</v>
      </c>
      <c r="K70" s="149">
        <f>+IFERROR(VLOOKUP($A70,Hoja6!$A$3:$P$1124,15,FALSE),"")</f>
        <v>14</v>
      </c>
      <c r="L70" s="165">
        <f>+IFERROR(VLOOKUP($A70,Hoja6!$A$3:$P$1124,16,FALSE),"")</f>
        <v>0.31111111111111112</v>
      </c>
    </row>
    <row r="71" spans="1:12" x14ac:dyDescent="0.25">
      <c r="A71" s="145">
        <v>60</v>
      </c>
      <c r="B71" s="39">
        <f>+IFERROR(VLOOKUP($A71,Hoja6!$A$3:$P$1124,3,FALSE),"")</f>
        <v>52786</v>
      </c>
      <c r="C71" s="39" t="str">
        <f>+UPPER(IFERROR(VLOOKUP($A71,Hoja6!$A$3:$P$1124,4,FALSE),""))</f>
        <v>TAMINANGO</v>
      </c>
      <c r="D71" s="40">
        <f>+IFERROR(VLOOKUP($A71,Hoja6!$A$3:$P$1124,8,FALSE),"")</f>
        <v>240</v>
      </c>
      <c r="E71" s="40">
        <f>+IFERROR(VLOOKUP($A71,Hoja6!$A$3:$P$1124,9,FALSE),"")</f>
        <v>39</v>
      </c>
      <c r="F71" s="163">
        <f>+IFERROR(VLOOKUP($A71,Hoja6!$A$3:$P$1124,10,FALSE),"")</f>
        <v>0.16250000000000001</v>
      </c>
      <c r="G71" s="40">
        <f>+IFERROR(VLOOKUP($A71,Hoja6!$A$3:$P$1124,11,FALSE),"")</f>
        <v>224</v>
      </c>
      <c r="H71" s="40">
        <f>+IFERROR(VLOOKUP($A71,Hoja6!$A$3:$P$1124,12,FALSE),"")</f>
        <v>57</v>
      </c>
      <c r="I71" s="163">
        <f>+IFERROR(VLOOKUP($A71,Hoja6!$A$3:$P$1124,13,FALSE),"")</f>
        <v>0.2544642857142857</v>
      </c>
      <c r="J71" s="40">
        <f>+IFERROR(VLOOKUP($A71,Hoja6!$A$3:$P$1124,14,FALSE),"")</f>
        <v>267</v>
      </c>
      <c r="K71" s="149">
        <f>+IFERROR(VLOOKUP($A71,Hoja6!$A$3:$P$1124,15,FALSE),"")</f>
        <v>69</v>
      </c>
      <c r="L71" s="165">
        <f>+IFERROR(VLOOKUP($A71,Hoja6!$A$3:$P$1124,16,FALSE),"")</f>
        <v>0.25842696629213485</v>
      </c>
    </row>
    <row r="72" spans="1:12" x14ac:dyDescent="0.25">
      <c r="A72" s="145">
        <v>61</v>
      </c>
      <c r="B72" s="39">
        <f>+IFERROR(VLOOKUP($A72,Hoja6!$A$3:$P$1124,3,FALSE),"")</f>
        <v>52788</v>
      </c>
      <c r="C72" s="39" t="str">
        <f>+UPPER(IFERROR(VLOOKUP($A72,Hoja6!$A$3:$P$1124,4,FALSE),""))</f>
        <v>TANGUA</v>
      </c>
      <c r="D72" s="40">
        <f>+IFERROR(VLOOKUP($A72,Hoja6!$A$3:$P$1124,8,FALSE),"")</f>
        <v>120</v>
      </c>
      <c r="E72" s="40">
        <f>+IFERROR(VLOOKUP($A72,Hoja6!$A$3:$P$1124,9,FALSE),"")</f>
        <v>25</v>
      </c>
      <c r="F72" s="163">
        <f>+IFERROR(VLOOKUP($A72,Hoja6!$A$3:$P$1124,10,FALSE),"")</f>
        <v>0.20833333333333334</v>
      </c>
      <c r="G72" s="40">
        <f>+IFERROR(VLOOKUP($A72,Hoja6!$A$3:$P$1124,11,FALSE),"")</f>
        <v>99</v>
      </c>
      <c r="H72" s="40">
        <f>+IFERROR(VLOOKUP($A72,Hoja6!$A$3:$P$1124,12,FALSE),"")</f>
        <v>18</v>
      </c>
      <c r="I72" s="163">
        <f>+IFERROR(VLOOKUP($A72,Hoja6!$A$3:$P$1124,13,FALSE),"")</f>
        <v>0.18181818181818182</v>
      </c>
      <c r="J72" s="40">
        <f>+IFERROR(VLOOKUP($A72,Hoja6!$A$3:$P$1124,14,FALSE),"")</f>
        <v>105</v>
      </c>
      <c r="K72" s="149">
        <f>+IFERROR(VLOOKUP($A72,Hoja6!$A$3:$P$1124,15,FALSE),"")</f>
        <v>20</v>
      </c>
      <c r="L72" s="165">
        <f>+IFERROR(VLOOKUP($A72,Hoja6!$A$3:$P$1124,16,FALSE),"")</f>
        <v>0.19047619047619047</v>
      </c>
    </row>
    <row r="73" spans="1:12" x14ac:dyDescent="0.25">
      <c r="A73" s="145">
        <v>62</v>
      </c>
      <c r="B73" s="39">
        <f>+IFERROR(VLOOKUP($A73,Hoja6!$A$3:$P$1124,3,FALSE),"")</f>
        <v>52835</v>
      </c>
      <c r="C73" s="39" t="str">
        <f>+UPPER(IFERROR(VLOOKUP($A73,Hoja6!$A$3:$P$1124,4,FALSE),""))</f>
        <v>SAN ANDRES DE TUMACO</v>
      </c>
      <c r="D73" s="40">
        <f>+IFERROR(VLOOKUP($A73,Hoja6!$A$3:$P$1124,8,FALSE),"")</f>
        <v>1608</v>
      </c>
      <c r="E73" s="40">
        <f>+IFERROR(VLOOKUP($A73,Hoja6!$A$3:$P$1124,9,FALSE),"")</f>
        <v>371</v>
      </c>
      <c r="F73" s="163">
        <f>+IFERROR(VLOOKUP($A73,Hoja6!$A$3:$P$1124,10,FALSE),"")</f>
        <v>0.23072139303482586</v>
      </c>
      <c r="G73" s="40">
        <f>+IFERROR(VLOOKUP($A73,Hoja6!$A$3:$P$1124,11,FALSE),"")</f>
        <v>1666</v>
      </c>
      <c r="H73" s="40">
        <f>+IFERROR(VLOOKUP($A73,Hoja6!$A$3:$P$1124,12,FALSE),"")</f>
        <v>384</v>
      </c>
      <c r="I73" s="163">
        <f>+IFERROR(VLOOKUP($A73,Hoja6!$A$3:$P$1124,13,FALSE),"")</f>
        <v>0.2304921968787515</v>
      </c>
      <c r="J73" s="40">
        <f>+IFERROR(VLOOKUP($A73,Hoja6!$A$3:$P$1124,14,FALSE),"")</f>
        <v>1769</v>
      </c>
      <c r="K73" s="149">
        <f>+IFERROR(VLOOKUP($A73,Hoja6!$A$3:$P$1124,15,FALSE),"")</f>
        <v>415</v>
      </c>
      <c r="L73" s="165">
        <f>+IFERROR(VLOOKUP($A73,Hoja6!$A$3:$P$1124,16,FALSE),"")</f>
        <v>0.23459581684567551</v>
      </c>
    </row>
    <row r="74" spans="1:12" x14ac:dyDescent="0.25">
      <c r="A74" s="145">
        <v>63</v>
      </c>
      <c r="B74" s="39">
        <f>+IFERROR(VLOOKUP($A74,Hoja6!$A$3:$P$1124,3,FALSE),"")</f>
        <v>52838</v>
      </c>
      <c r="C74" s="39" t="str">
        <f>+UPPER(IFERROR(VLOOKUP($A74,Hoja6!$A$3:$P$1124,4,FALSE),""))</f>
        <v xml:space="preserve">TÚQUERRES  </v>
      </c>
      <c r="D74" s="40">
        <f>+IFERROR(VLOOKUP($A74,Hoja6!$A$3:$P$1124,8,FALSE),"")</f>
        <v>356</v>
      </c>
      <c r="E74" s="40">
        <f>+IFERROR(VLOOKUP($A74,Hoja6!$A$3:$P$1124,9,FALSE),"")</f>
        <v>98</v>
      </c>
      <c r="F74" s="163">
        <f>+IFERROR(VLOOKUP($A74,Hoja6!$A$3:$P$1124,10,FALSE),"")</f>
        <v>0.2752808988764045</v>
      </c>
      <c r="G74" s="40">
        <f>+IFERROR(VLOOKUP($A74,Hoja6!$A$3:$P$1124,11,FALSE),"")</f>
        <v>422</v>
      </c>
      <c r="H74" s="40">
        <f>+IFERROR(VLOOKUP($A74,Hoja6!$A$3:$P$1124,12,FALSE),"")</f>
        <v>122</v>
      </c>
      <c r="I74" s="163">
        <f>+IFERROR(VLOOKUP($A74,Hoja6!$A$3:$P$1124,13,FALSE),"")</f>
        <v>0.2890995260663507</v>
      </c>
      <c r="J74" s="40">
        <f>+IFERROR(VLOOKUP($A74,Hoja6!$A$3:$P$1124,14,FALSE),"")</f>
        <v>404</v>
      </c>
      <c r="K74" s="149">
        <f>+IFERROR(VLOOKUP($A74,Hoja6!$A$3:$P$1124,15,FALSE),"")</f>
        <v>104</v>
      </c>
      <c r="L74" s="165">
        <f>+IFERROR(VLOOKUP($A74,Hoja6!$A$3:$P$1124,16,FALSE),"")</f>
        <v>0.25742574257425743</v>
      </c>
    </row>
    <row r="75" spans="1:12" x14ac:dyDescent="0.25">
      <c r="A75" s="145">
        <v>64</v>
      </c>
      <c r="B75" s="39">
        <f>+IFERROR(VLOOKUP($A75,Hoja6!$A$3:$P$1124,3,FALSE),"")</f>
        <v>52885</v>
      </c>
      <c r="C75" s="39" t="str">
        <f>+UPPER(IFERROR(VLOOKUP($A75,Hoja6!$A$3:$P$1124,4,FALSE),""))</f>
        <v>YACUANQUER</v>
      </c>
      <c r="D75" s="40">
        <f>+IFERROR(VLOOKUP($A75,Hoja6!$A$3:$P$1124,8,FALSE),"")</f>
        <v>115</v>
      </c>
      <c r="E75" s="40">
        <f>+IFERROR(VLOOKUP($A75,Hoja6!$A$3:$P$1124,9,FALSE),"")</f>
        <v>28</v>
      </c>
      <c r="F75" s="163">
        <f>+IFERROR(VLOOKUP($A75,Hoja6!$A$3:$P$1124,10,FALSE),"")</f>
        <v>0.24347826086956523</v>
      </c>
      <c r="G75" s="40">
        <f>+IFERROR(VLOOKUP($A75,Hoja6!$A$3:$P$1124,11,FALSE),"")</f>
        <v>126</v>
      </c>
      <c r="H75" s="40">
        <f>+IFERROR(VLOOKUP($A75,Hoja6!$A$3:$P$1124,12,FALSE),"")</f>
        <v>28</v>
      </c>
      <c r="I75" s="163">
        <f>+IFERROR(VLOOKUP($A75,Hoja6!$A$3:$P$1124,13,FALSE),"")</f>
        <v>0.22222222222222221</v>
      </c>
      <c r="J75" s="40">
        <f>+IFERROR(VLOOKUP($A75,Hoja6!$A$3:$P$1124,14,FALSE),"")</f>
        <v>131</v>
      </c>
      <c r="K75" s="149">
        <f>+IFERROR(VLOOKUP($A75,Hoja6!$A$3:$P$1124,15,FALSE),"")</f>
        <v>31</v>
      </c>
      <c r="L75" s="165">
        <f>+IFERROR(VLOOKUP($A75,Hoja6!$A$3:$P$1124,16,FALSE),"")</f>
        <v>0.23664122137404581</v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2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3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4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5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6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7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8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9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11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12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13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14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15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16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17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18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19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20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21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22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23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24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24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24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24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24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24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24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24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24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24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24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24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24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24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24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24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24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24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24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24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24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24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24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24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24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24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24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24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24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24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24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24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24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24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24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24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24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24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24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24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24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24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24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24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24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24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24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24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24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24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24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24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24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24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24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24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24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24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24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24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24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24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24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24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24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24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24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24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24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24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24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24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24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24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24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24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24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24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24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24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24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24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24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24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24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24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24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24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24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24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24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24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24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24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24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24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24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24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24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24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24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24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24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24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24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24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24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24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24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24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24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24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24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24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24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24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24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24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24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24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24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24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24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24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24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24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24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24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24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24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24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24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24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24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24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24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24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24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24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24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24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24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24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24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24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24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24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24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24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24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24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24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24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24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24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24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24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24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24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24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24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24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24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24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24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24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24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24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24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24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24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24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24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24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24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24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24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24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24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24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24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24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24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24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24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24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24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24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24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24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24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24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24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24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24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24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24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24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24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24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24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24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24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24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24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24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24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24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24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24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24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24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24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24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24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24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24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24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24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24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24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24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24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24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24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24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24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24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24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24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24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24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24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24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24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24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24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24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24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24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24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24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24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24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24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24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24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24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24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24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24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24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24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24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24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24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24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24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24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24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24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24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24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24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24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24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24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24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24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24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24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24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24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1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2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3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4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5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6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7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8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9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10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11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12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13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14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15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16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17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18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19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20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21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22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23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24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25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26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27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28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29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30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31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32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33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34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35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36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37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38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39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40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41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42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43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44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45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46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47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48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49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50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51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52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53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54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55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56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57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58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59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59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59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59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59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59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59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59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59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59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59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59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59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59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59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59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59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59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59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59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59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59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59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59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59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59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59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59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59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59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59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59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59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59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59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59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59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59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59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59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59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59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59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59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59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59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59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59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59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59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59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59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59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59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59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59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59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59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59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59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59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59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59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59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59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59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59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59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59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59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59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59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59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59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59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59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59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59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59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59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59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59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59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59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59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59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59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59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59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59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59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59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59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59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59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59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59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59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59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59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59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59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59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59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59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59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59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59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59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59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59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59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59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59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59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59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59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59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59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59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59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59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59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59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59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59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59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59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59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59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59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59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59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59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59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59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59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59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59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59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59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59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59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59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59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59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59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59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59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59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59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59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59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59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59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59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59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59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59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59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59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59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59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59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59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59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59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59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59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59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59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59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59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59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59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59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59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59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59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59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59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59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59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59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59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59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59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59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59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59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59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59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59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59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59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59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59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59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59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59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59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59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59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59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59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59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59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59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59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59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59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59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59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59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59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59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59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59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59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59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59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59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59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59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59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59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59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59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59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59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59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59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59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59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59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59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59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59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59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59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59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59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59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59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59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59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59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59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59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59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59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59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59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59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59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59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59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59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59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59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59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59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59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59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59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59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59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59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59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59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59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59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59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59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59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59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59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59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59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59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59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59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59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59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59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59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59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59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59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59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59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59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59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59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59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59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59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59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59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59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59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59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59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59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59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59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59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59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59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59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59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59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59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1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2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3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4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5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6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7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8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9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10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11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12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13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14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15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16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17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18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19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20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21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22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23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24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25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26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27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28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29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30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31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32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33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34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35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36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37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38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39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40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41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42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43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44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45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46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47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48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49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50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51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52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53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54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55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56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57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58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59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60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61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62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63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64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64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64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64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64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64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64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64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64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64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64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64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64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64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64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64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64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64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64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64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64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64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64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64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64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64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64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64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64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64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64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64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64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64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64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64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64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64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64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64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64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64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64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64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64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64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64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64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64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64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64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64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64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64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64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64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64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64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64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64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64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64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64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64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64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64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64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64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64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64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64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64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64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64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64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64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64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64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64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64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64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64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64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64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64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64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64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64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64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64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64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64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64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64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64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64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64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64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64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64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64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64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64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64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64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64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64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64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64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64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64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64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64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64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64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64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64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64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64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64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64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64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64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64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64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64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64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64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64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64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64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64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64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64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64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64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64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64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64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64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64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64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64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64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64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64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64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64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64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64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64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64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64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64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64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64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64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64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64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64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64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64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64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64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64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64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64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64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64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64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64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64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64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64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64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64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64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64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64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64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64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64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64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64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64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64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64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64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64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64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64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64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64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64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64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64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64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64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64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64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64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64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64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64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64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64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64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64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64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64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64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64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64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64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64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64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64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64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64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64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64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64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64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64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64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64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64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64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64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64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64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64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64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64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64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64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64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64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64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64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64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64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64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64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64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64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64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64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64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64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64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64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64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64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64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64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64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64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64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64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64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64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64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64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64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64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64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64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64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64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64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64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64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64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64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64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64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64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64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64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64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64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64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64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64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64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64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64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64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64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64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64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64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64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64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64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64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64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64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64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64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64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64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64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64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64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64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64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64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64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64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64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64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64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64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64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64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64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64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64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64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64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64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64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64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64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64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64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64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64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64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64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64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64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64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64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64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64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64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64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64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64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64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64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1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2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3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4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5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6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7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8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9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10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11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12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13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14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15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16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17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18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19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20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21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22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23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24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25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26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27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28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29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30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31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32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33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34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35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36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37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38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39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40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41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42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43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44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45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46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47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48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49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50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51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52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53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54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55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56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57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58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59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60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61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62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63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64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64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64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64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64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64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64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64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64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64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64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64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64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64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64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64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64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64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64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64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64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64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64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64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64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64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64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64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64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64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64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64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64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64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64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64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64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64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64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64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64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64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64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64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64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64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64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64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64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64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64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64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64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64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64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64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64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64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64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64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64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64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64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64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64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64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64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64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64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64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64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64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64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64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64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64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64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64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64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64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64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64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64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64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64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64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64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64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64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64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64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64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64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64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64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64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64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64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64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64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64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64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64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64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64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64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64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64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64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64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64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64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64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64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64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64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64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64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64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64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64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64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64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64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64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64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64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64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64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64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64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64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64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64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64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64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64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64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64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64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64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64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64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64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64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64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64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64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64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64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64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64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64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64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64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64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64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64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64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64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64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64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64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64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64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64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64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64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64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64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64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64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64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64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64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64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64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64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64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64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64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64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64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64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64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64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64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64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64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64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64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64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64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64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64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64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64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64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64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64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64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64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64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64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64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64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64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64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64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64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64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64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64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64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64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64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64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64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64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64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64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64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64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64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64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64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64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64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64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64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64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64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64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64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64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64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64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64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64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64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64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64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64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64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64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64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64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64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64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64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64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64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64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64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64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64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64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64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64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64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64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64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64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64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64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64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64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64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64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64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64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64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64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64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64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64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64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64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64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64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64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64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64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64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64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64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64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64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64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64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64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64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64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64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64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64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64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64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64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64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64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64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64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64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64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64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64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64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64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64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64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64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64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64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64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64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64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64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64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64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64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64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64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64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64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64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64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64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64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64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64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64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64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64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64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64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64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64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64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64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64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64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64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64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2020-03-03T19:20:29Z</dcterms:modified>
</cp:coreProperties>
</file>