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56E04631-73B0-4E59-9292-E48A7F46A873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D49" i="1" l="1"/>
  <c r="B7" i="7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<sst xmlns="http://schemas.openxmlformats.org/spreadsheetml/2006/main" count="11658" uniqueCount="2539">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</sst>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META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341</v>
      </c>
      <c r="B9" s="5">
        <v>50</v>
      </c>
      <c r="C9" s="3" t="s">
        <v>341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50</v>
      </c>
      <c r="B11" s="6"/>
      <c r="C11" s="11" t="str">
        <f>+C9</f>
        <v>META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META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31202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30161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1041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0.34121866232238213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0.38103227079838153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0.24433361431113609</v>
      </c>
      <c r="D25" s="190">
        <v>0.28466518167896421</v>
      </c>
      <c r="E25" s="190">
        <v>0.30304849884526558</v>
      </c>
      <c r="F25" s="190">
        <v>0.33634644652492734</v>
      </c>
      <c r="G25" s="190">
        <v>0.34013315517876891</v>
      </c>
      <c r="H25" s="191">
        <v>0.3590247603282985</v>
      </c>
      <c r="I25" s="191">
        <v>0.3738006366072042</v>
      </c>
      <c r="J25" s="192">
        <v>0.34620070827497468</v>
      </c>
      <c r="K25" s="75">
        <v>0.34121866232238213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9555</v>
      </c>
      <c r="D33" s="74">
        <v>3739</v>
      </c>
      <c r="E33" s="75">
        <v>0.39131344845630561</v>
      </c>
      <c r="F33" s="73">
        <v>9867</v>
      </c>
      <c r="G33" s="74">
        <v>4129</v>
      </c>
      <c r="H33" s="75">
        <v>0.41846559237863584</v>
      </c>
      <c r="I33" s="73">
        <v>10133</v>
      </c>
      <c r="J33" s="74">
        <v>3861</v>
      </c>
      <c r="K33" s="75">
        <v>0.38103227079838153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12323</v>
      </c>
      <c r="D40" s="85">
        <v>13872</v>
      </c>
      <c r="E40" s="85">
        <v>13210</v>
      </c>
      <c r="F40" s="85">
        <v>13266</v>
      </c>
      <c r="G40" s="85">
        <v>12285</v>
      </c>
      <c r="H40" s="86">
        <v>13215</v>
      </c>
      <c r="I40" s="86">
        <v>13662</v>
      </c>
      <c r="J40" s="87">
        <v>13926</v>
      </c>
      <c r="K40" s="88">
        <v>14032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8920</v>
      </c>
      <c r="D41" s="21">
        <v>11610</v>
      </c>
      <c r="E41" s="21">
        <v>13827</v>
      </c>
      <c r="F41" s="21">
        <v>16840</v>
      </c>
      <c r="G41" s="21">
        <v>17977</v>
      </c>
      <c r="H41" s="22">
        <v>18973</v>
      </c>
      <c r="I41" s="22">
        <v>20103</v>
      </c>
      <c r="J41" s="59">
        <v>17430</v>
      </c>
      <c r="K41" s="89">
        <v>17170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21243</v>
      </c>
      <c r="D42" s="91">
        <f t="shared" ref="D42:K42" si="0">+SUM(D40:D41)</f>
        <v>25482</v>
      </c>
      <c r="E42" s="91">
        <f t="shared" si="0"/>
        <v>27037</v>
      </c>
      <c r="F42" s="91">
        <f t="shared" si="0"/>
        <v>30106</v>
      </c>
      <c r="G42" s="91">
        <f t="shared" si="0"/>
        <v>30262</v>
      </c>
      <c r="H42" s="92">
        <f t="shared" si="0"/>
        <v>32188</v>
      </c>
      <c r="I42" s="92">
        <f t="shared" si="0"/>
        <v>33765</v>
      </c>
      <c r="J42" s="93">
        <f t="shared" ref="J42" si="1">+SUM(J40:J41)</f>
        <v>31356</v>
      </c>
      <c r="K42" s="94">
        <f t="shared" si="0"/>
        <v>31202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20870</v>
      </c>
      <c r="D47" s="85">
        <f t="shared" ref="D47:K47" si="2">+SUM(D54:D56)</f>
        <v>24537</v>
      </c>
      <c r="E47" s="85">
        <f t="shared" si="2"/>
        <v>26244</v>
      </c>
      <c r="F47" s="85">
        <f t="shared" si="2"/>
        <v>29172</v>
      </c>
      <c r="G47" s="85">
        <f t="shared" si="2"/>
        <v>29529</v>
      </c>
      <c r="H47" s="86">
        <f t="shared" si="2"/>
        <v>31233</v>
      </c>
      <c r="I47" s="86">
        <f t="shared" si="2"/>
        <v>32647</v>
      </c>
      <c r="J47" s="87">
        <f t="shared" ref="J47" si="3">+SUM(J54:J56)</f>
        <v>30403</v>
      </c>
      <c r="K47" s="88">
        <f t="shared" si="2"/>
        <v>30161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373</v>
      </c>
      <c r="D48" s="21">
        <f t="shared" ref="D48:K48" si="4">+SUM(D57:D59)</f>
        <v>945</v>
      </c>
      <c r="E48" s="21">
        <f t="shared" si="4"/>
        <v>793</v>
      </c>
      <c r="F48" s="21">
        <f t="shared" si="4"/>
        <v>934</v>
      </c>
      <c r="G48" s="21">
        <f t="shared" si="4"/>
        <v>733</v>
      </c>
      <c r="H48" s="22">
        <f t="shared" si="4"/>
        <v>955</v>
      </c>
      <c r="I48" s="22">
        <f t="shared" si="4"/>
        <v>1118</v>
      </c>
      <c r="J48" s="59">
        <f t="shared" ref="J48" si="5">+SUM(J57:J59)</f>
        <v>953</v>
      </c>
      <c r="K48" s="89">
        <f t="shared" si="4"/>
        <v>1041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21243</v>
      </c>
      <c r="D49" s="91">
        <f t="shared" ref="D49:K49" si="6">+SUM(D47:D48)</f>
        <v>25482</v>
      </c>
      <c r="E49" s="91">
        <f t="shared" si="6"/>
        <v>27037</v>
      </c>
      <c r="F49" s="91">
        <f t="shared" si="6"/>
        <v>30106</v>
      </c>
      <c r="G49" s="91">
        <f t="shared" si="6"/>
        <v>30262</v>
      </c>
      <c r="H49" s="92">
        <f t="shared" si="6"/>
        <v>32188</v>
      </c>
      <c r="I49" s="92">
        <f t="shared" si="6"/>
        <v>33765</v>
      </c>
      <c r="J49" s="93">
        <f t="shared" ref="J49" si="7">+SUM(J47:J48)</f>
        <v>31356</v>
      </c>
      <c r="K49" s="94">
        <f t="shared" si="6"/>
        <v>31202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365</v>
      </c>
      <c r="D54" s="96">
        <v>337</v>
      </c>
      <c r="E54" s="96">
        <v>416</v>
      </c>
      <c r="F54" s="96">
        <v>762</v>
      </c>
      <c r="G54" s="96">
        <v>1410</v>
      </c>
      <c r="H54" s="97">
        <v>1149</v>
      </c>
      <c r="I54" s="97">
        <v>1123</v>
      </c>
      <c r="J54" s="98">
        <v>725</v>
      </c>
      <c r="K54" s="99">
        <v>700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4540</v>
      </c>
      <c r="D55" s="25">
        <v>5440</v>
      </c>
      <c r="E55" s="25">
        <v>5506</v>
      </c>
      <c r="F55" s="25">
        <v>5387</v>
      </c>
      <c r="G55" s="25">
        <v>4956</v>
      </c>
      <c r="H55" s="26">
        <v>6106</v>
      </c>
      <c r="I55" s="26">
        <v>5947</v>
      </c>
      <c r="J55" s="60">
        <v>5954</v>
      </c>
      <c r="K55" s="101">
        <v>5695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15965</v>
      </c>
      <c r="D56" s="25">
        <v>18760</v>
      </c>
      <c r="E56" s="25">
        <v>20322</v>
      </c>
      <c r="F56" s="25">
        <v>23023</v>
      </c>
      <c r="G56" s="25">
        <v>23163</v>
      </c>
      <c r="H56" s="26">
        <v>23978</v>
      </c>
      <c r="I56" s="26">
        <v>25577</v>
      </c>
      <c r="J56" s="60">
        <v>23724</v>
      </c>
      <c r="K56" s="101">
        <v>23766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348</v>
      </c>
      <c r="D57" s="25">
        <v>901</v>
      </c>
      <c r="E57" s="25">
        <v>730</v>
      </c>
      <c r="F57" s="25">
        <v>844</v>
      </c>
      <c r="G57" s="25">
        <v>560</v>
      </c>
      <c r="H57" s="26">
        <v>778</v>
      </c>
      <c r="I57" s="26">
        <v>947</v>
      </c>
      <c r="J57" s="60">
        <v>655</v>
      </c>
      <c r="K57" s="101">
        <v>740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25</v>
      </c>
      <c r="D58" s="25">
        <v>44</v>
      </c>
      <c r="E58" s="25">
        <v>63</v>
      </c>
      <c r="F58" s="25">
        <v>90</v>
      </c>
      <c r="G58" s="25">
        <v>173</v>
      </c>
      <c r="H58" s="26">
        <v>177</v>
      </c>
      <c r="I58" s="26">
        <v>171</v>
      </c>
      <c r="J58" s="60">
        <v>298</v>
      </c>
      <c r="K58" s="101">
        <v>301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6">
        <v>0</v>
      </c>
      <c r="J59" s="60">
        <v>0</v>
      </c>
      <c r="K59" s="101">
        <v>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21243</v>
      </c>
      <c r="D60" s="103">
        <f t="shared" ref="D60:I60" si="8">+SUM(D54:D59)</f>
        <v>25482</v>
      </c>
      <c r="E60" s="103">
        <f t="shared" si="8"/>
        <v>27037</v>
      </c>
      <c r="F60" s="103">
        <f t="shared" si="8"/>
        <v>30106</v>
      </c>
      <c r="G60" s="103">
        <f t="shared" si="8"/>
        <v>30262</v>
      </c>
      <c r="H60" s="104">
        <f t="shared" si="8"/>
        <v>32188</v>
      </c>
      <c r="I60" s="104">
        <f t="shared" si="8"/>
        <v>33765</v>
      </c>
      <c r="J60" s="105">
        <f t="shared" ref="J60" si="9">+SUM(J54:J59)</f>
        <v>31356</v>
      </c>
      <c r="K60" s="106">
        <f t="shared" ref="K60" si="10">+SUM(K54:K59)</f>
        <v>31202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1224</v>
      </c>
      <c r="D65" s="96">
        <v>1482</v>
      </c>
      <c r="E65" s="96">
        <v>1523</v>
      </c>
      <c r="F65" s="96">
        <v>1526</v>
      </c>
      <c r="G65" s="96">
        <v>1358</v>
      </c>
      <c r="H65" s="97">
        <v>1625</v>
      </c>
      <c r="I65" s="97">
        <v>1708</v>
      </c>
      <c r="J65" s="98">
        <v>1992</v>
      </c>
      <c r="K65" s="99">
        <v>2275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169</v>
      </c>
      <c r="D66" s="25">
        <v>266</v>
      </c>
      <c r="E66" s="25">
        <v>332</v>
      </c>
      <c r="F66" s="25">
        <v>326</v>
      </c>
      <c r="G66" s="25">
        <v>299</v>
      </c>
      <c r="H66" s="26">
        <v>337</v>
      </c>
      <c r="I66" s="26">
        <v>257</v>
      </c>
      <c r="J66" s="60">
        <v>236</v>
      </c>
      <c r="K66" s="101">
        <v>182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2103</v>
      </c>
      <c r="D67" s="25">
        <v>2151</v>
      </c>
      <c r="E67" s="25">
        <v>2176</v>
      </c>
      <c r="F67" s="25">
        <v>2339</v>
      </c>
      <c r="G67" s="25">
        <v>2082</v>
      </c>
      <c r="H67" s="26">
        <v>1993</v>
      </c>
      <c r="I67" s="26">
        <v>2219</v>
      </c>
      <c r="J67" s="60">
        <v>1818</v>
      </c>
      <c r="K67" s="101">
        <v>1734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2324</v>
      </c>
      <c r="D68" s="25">
        <v>2810</v>
      </c>
      <c r="E68" s="25">
        <v>2325</v>
      </c>
      <c r="F68" s="25">
        <v>2322</v>
      </c>
      <c r="G68" s="25">
        <v>1792</v>
      </c>
      <c r="H68" s="26">
        <v>2169</v>
      </c>
      <c r="I68" s="26">
        <v>2259</v>
      </c>
      <c r="J68" s="60">
        <v>2404</v>
      </c>
      <c r="K68" s="101">
        <v>2607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2555</v>
      </c>
      <c r="D69" s="25">
        <v>2840</v>
      </c>
      <c r="E69" s="25">
        <v>3542</v>
      </c>
      <c r="F69" s="25">
        <v>3912</v>
      </c>
      <c r="G69" s="25">
        <v>4531</v>
      </c>
      <c r="H69" s="26">
        <v>4156</v>
      </c>
      <c r="I69" s="26">
        <v>4677</v>
      </c>
      <c r="J69" s="60">
        <v>4708</v>
      </c>
      <c r="K69" s="101">
        <v>5260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7553</v>
      </c>
      <c r="D70" s="25">
        <v>8600</v>
      </c>
      <c r="E70" s="25">
        <v>8752</v>
      </c>
      <c r="F70" s="25">
        <v>9906</v>
      </c>
      <c r="G70" s="25">
        <v>9734</v>
      </c>
      <c r="H70" s="26">
        <v>9854</v>
      </c>
      <c r="I70" s="26">
        <v>10317</v>
      </c>
      <c r="J70" s="60">
        <v>8216</v>
      </c>
      <c r="K70" s="101">
        <v>8018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5002</v>
      </c>
      <c r="D71" s="25">
        <v>6888</v>
      </c>
      <c r="E71" s="25">
        <v>7876</v>
      </c>
      <c r="F71" s="25">
        <v>9180</v>
      </c>
      <c r="G71" s="25">
        <v>9838</v>
      </c>
      <c r="H71" s="26">
        <v>11377</v>
      </c>
      <c r="I71" s="26">
        <v>11562</v>
      </c>
      <c r="J71" s="60">
        <v>11164</v>
      </c>
      <c r="K71" s="101">
        <v>10642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313</v>
      </c>
      <c r="D72" s="25">
        <v>445</v>
      </c>
      <c r="E72" s="25">
        <v>511</v>
      </c>
      <c r="F72" s="25">
        <v>595</v>
      </c>
      <c r="G72" s="25">
        <v>628</v>
      </c>
      <c r="H72" s="26">
        <v>677</v>
      </c>
      <c r="I72" s="26">
        <v>766</v>
      </c>
      <c r="J72" s="60">
        <v>818</v>
      </c>
      <c r="K72" s="101">
        <v>484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21243</v>
      </c>
      <c r="D73" s="103">
        <f t="shared" ref="D73:K73" si="11">+SUM(D65:D72)</f>
        <v>25482</v>
      </c>
      <c r="E73" s="103">
        <f t="shared" si="11"/>
        <v>27037</v>
      </c>
      <c r="F73" s="103">
        <f t="shared" si="11"/>
        <v>30106</v>
      </c>
      <c r="G73" s="103">
        <f t="shared" si="11"/>
        <v>30262</v>
      </c>
      <c r="H73" s="104">
        <f t="shared" si="11"/>
        <v>32188</v>
      </c>
      <c r="I73" s="104">
        <f t="shared" si="11"/>
        <v>33765</v>
      </c>
      <c r="J73" s="105">
        <f t="shared" ref="J73" si="12">+SUM(J65:J72)</f>
        <v>31356</v>
      </c>
      <c r="K73" s="106">
        <f t="shared" si="11"/>
        <v>31202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15602</v>
      </c>
      <c r="D78" s="96">
        <v>18897</v>
      </c>
      <c r="E78" s="96">
        <v>20433</v>
      </c>
      <c r="F78" s="96">
        <v>22503</v>
      </c>
      <c r="G78" s="96">
        <v>23674</v>
      </c>
      <c r="H78" s="97">
        <v>25762</v>
      </c>
      <c r="I78" s="97">
        <v>26831</v>
      </c>
      <c r="J78" s="97">
        <v>25710</v>
      </c>
      <c r="K78" s="99">
        <v>25522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5605</v>
      </c>
      <c r="D79" s="25">
        <v>6562</v>
      </c>
      <c r="E79" s="25">
        <v>6545</v>
      </c>
      <c r="F79" s="25">
        <v>7525</v>
      </c>
      <c r="G79" s="25">
        <v>6498</v>
      </c>
      <c r="H79" s="26">
        <v>6303</v>
      </c>
      <c r="I79" s="26">
        <v>6513</v>
      </c>
      <c r="J79" s="26">
        <v>5024</v>
      </c>
      <c r="K79" s="101">
        <v>4928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36</v>
      </c>
      <c r="D80" s="25">
        <v>23</v>
      </c>
      <c r="E80" s="25">
        <v>59</v>
      </c>
      <c r="F80" s="25">
        <v>78</v>
      </c>
      <c r="G80" s="25">
        <v>90</v>
      </c>
      <c r="H80" s="26">
        <v>123</v>
      </c>
      <c r="I80" s="26">
        <v>421</v>
      </c>
      <c r="J80" s="26">
        <v>622</v>
      </c>
      <c r="K80" s="101">
        <v>752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21243</v>
      </c>
      <c r="D81" s="103">
        <f t="shared" ref="D81:K81" si="13">+SUM(D78:D80)</f>
        <v>25482</v>
      </c>
      <c r="E81" s="103">
        <f t="shared" si="13"/>
        <v>27037</v>
      </c>
      <c r="F81" s="103">
        <f t="shared" si="13"/>
        <v>30106</v>
      </c>
      <c r="G81" s="103">
        <f t="shared" si="13"/>
        <v>30262</v>
      </c>
      <c r="H81" s="104">
        <f t="shared" si="13"/>
        <v>32188</v>
      </c>
      <c r="I81" s="104">
        <f t="shared" si="13"/>
        <v>33765</v>
      </c>
      <c r="J81" s="104">
        <f t="shared" ref="J81" si="14">+SUM(J78:J80)</f>
        <v>31356</v>
      </c>
      <c r="K81" s="106">
        <f t="shared" si="13"/>
        <v>31202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9524</v>
      </c>
      <c r="D86" s="85">
        <v>11445</v>
      </c>
      <c r="E86" s="85">
        <v>12130</v>
      </c>
      <c r="F86" s="85">
        <v>13701</v>
      </c>
      <c r="G86" s="85">
        <v>13973</v>
      </c>
      <c r="H86" s="86">
        <v>14633</v>
      </c>
      <c r="I86" s="86">
        <v>15609</v>
      </c>
      <c r="J86" s="87">
        <v>14662</v>
      </c>
      <c r="K86" s="88">
        <v>14690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11719</v>
      </c>
      <c r="D87" s="21">
        <v>14037</v>
      </c>
      <c r="E87" s="21">
        <v>14907</v>
      </c>
      <c r="F87" s="21">
        <v>16405</v>
      </c>
      <c r="G87" s="21">
        <v>16289</v>
      </c>
      <c r="H87" s="22">
        <v>17555</v>
      </c>
      <c r="I87" s="22">
        <v>18156</v>
      </c>
      <c r="J87" s="59">
        <v>16694</v>
      </c>
      <c r="K87" s="89">
        <v>16512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21243</v>
      </c>
      <c r="D88" s="91">
        <f t="shared" ref="D88:K88" si="15">+SUM(D86:D87)</f>
        <v>25482</v>
      </c>
      <c r="E88" s="91">
        <f t="shared" si="15"/>
        <v>27037</v>
      </c>
      <c r="F88" s="91">
        <f t="shared" si="15"/>
        <v>30106</v>
      </c>
      <c r="G88" s="91">
        <f t="shared" si="15"/>
        <v>30262</v>
      </c>
      <c r="H88" s="92">
        <f t="shared" si="15"/>
        <v>32188</v>
      </c>
      <c r="I88" s="92">
        <f t="shared" si="15"/>
        <v>33765</v>
      </c>
      <c r="J88" s="93">
        <f t="shared" ref="J88" si="16">+SUM(J86:J87)</f>
        <v>31356</v>
      </c>
      <c r="K88" s="94">
        <f t="shared" si="15"/>
        <v>31202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700</v>
      </c>
      <c r="D93" s="110">
        <v>199</v>
      </c>
      <c r="E93" s="111">
        <f>+IF(C93=0,"",(D93/C93))</f>
        <v>0.28428571428571431</v>
      </c>
      <c r="F93" s="2"/>
      <c r="G93" s="253" t="s">
        <v>34</v>
      </c>
      <c r="H93" s="255"/>
      <c r="I93" s="116">
        <v>10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5695</v>
      </c>
      <c r="D94" s="112">
        <v>0</v>
      </c>
      <c r="E94" s="113">
        <f t="shared" ref="E94:E99" si="18">+IF(C94=0,"",(D94/C94))</f>
        <v>0</v>
      </c>
      <c r="F94" s="2"/>
      <c r="G94" s="256" t="s">
        <v>35</v>
      </c>
      <c r="H94" s="258"/>
      <c r="I94" s="117">
        <v>77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23766</v>
      </c>
      <c r="D95" s="112">
        <v>6077</v>
      </c>
      <c r="E95" s="113">
        <f t="shared" si="18"/>
        <v>0.2557014221997812</v>
      </c>
      <c r="F95" s="2"/>
      <c r="G95" s="256" t="s">
        <v>36</v>
      </c>
      <c r="H95" s="258"/>
      <c r="I95" s="117">
        <v>128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740</v>
      </c>
      <c r="D96" s="112">
        <v>256</v>
      </c>
      <c r="E96" s="113">
        <f t="shared" si="18"/>
        <v>0.34594594594594597</v>
      </c>
      <c r="F96" s="2"/>
      <c r="G96" s="256" t="s">
        <v>37</v>
      </c>
      <c r="H96" s="258"/>
      <c r="I96" s="117">
        <v>40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301</v>
      </c>
      <c r="D97" s="112">
        <v>127</v>
      </c>
      <c r="E97" s="113">
        <f t="shared" si="18"/>
        <v>0.42192691029900331</v>
      </c>
      <c r="F97" s="2"/>
      <c r="G97" s="256" t="s">
        <v>38</v>
      </c>
      <c r="H97" s="258"/>
      <c r="I97" s="117">
        <v>19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0</v>
      </c>
      <c r="D98" s="112">
        <v>0</v>
      </c>
      <c r="E98" s="113" t="str">
        <f t="shared" si="18"/>
        <v/>
      </c>
      <c r="F98" s="2"/>
      <c r="G98" s="256" t="s">
        <v>39</v>
      </c>
      <c r="H98" s="258"/>
      <c r="I98" s="117">
        <v>0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31202</v>
      </c>
      <c r="D99" s="114">
        <f>+SUM(D93:D98)</f>
        <v>6659</v>
      </c>
      <c r="E99" s="115">
        <f t="shared" si="18"/>
        <v>0.21341580667905904</v>
      </c>
      <c r="F99" s="2"/>
      <c r="G99" s="259" t="s">
        <v>26</v>
      </c>
      <c r="H99" s="261"/>
      <c r="I99" s="118">
        <f>+SUM(I93:I98)</f>
        <v>274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733</v>
      </c>
      <c r="D104" s="96">
        <v>69</v>
      </c>
      <c r="E104" s="96">
        <v>714</v>
      </c>
      <c r="F104" s="96">
        <v>269</v>
      </c>
      <c r="G104" s="97">
        <v>102</v>
      </c>
      <c r="H104" s="97">
        <v>410</v>
      </c>
      <c r="I104" s="98">
        <v>249</v>
      </c>
      <c r="J104" s="128">
        <v>592</v>
      </c>
      <c r="K104" s="99">
        <v>512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202</v>
      </c>
      <c r="D105" s="25">
        <v>1127</v>
      </c>
      <c r="E105" s="25">
        <v>992</v>
      </c>
      <c r="F105" s="25">
        <v>1130</v>
      </c>
      <c r="G105" s="26">
        <v>1163</v>
      </c>
      <c r="H105" s="26">
        <v>853</v>
      </c>
      <c r="I105" s="60">
        <v>1262</v>
      </c>
      <c r="J105" s="129">
        <v>1646</v>
      </c>
      <c r="K105" s="101">
        <v>1192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1659</v>
      </c>
      <c r="D106" s="25">
        <v>1691</v>
      </c>
      <c r="E106" s="25">
        <v>2114</v>
      </c>
      <c r="F106" s="25">
        <v>2516</v>
      </c>
      <c r="G106" s="26">
        <v>2738</v>
      </c>
      <c r="H106" s="26">
        <v>2169</v>
      </c>
      <c r="I106" s="60">
        <v>2510</v>
      </c>
      <c r="J106" s="129">
        <v>2920</v>
      </c>
      <c r="K106" s="101">
        <v>3318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399</v>
      </c>
      <c r="D107" s="25">
        <v>599</v>
      </c>
      <c r="E107" s="25">
        <v>661</v>
      </c>
      <c r="F107" s="25">
        <v>626</v>
      </c>
      <c r="G107" s="26">
        <v>669</v>
      </c>
      <c r="H107" s="26">
        <v>622</v>
      </c>
      <c r="I107" s="60">
        <v>736</v>
      </c>
      <c r="J107" s="129">
        <v>629</v>
      </c>
      <c r="K107" s="101">
        <v>694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7</v>
      </c>
      <c r="D108" s="25">
        <v>7</v>
      </c>
      <c r="E108" s="25">
        <v>2</v>
      </c>
      <c r="F108" s="25">
        <v>3</v>
      </c>
      <c r="G108" s="26">
        <v>15</v>
      </c>
      <c r="H108" s="26">
        <v>36</v>
      </c>
      <c r="I108" s="60">
        <v>35</v>
      </c>
      <c r="J108" s="129">
        <v>75</v>
      </c>
      <c r="K108" s="101">
        <v>110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0</v>
      </c>
      <c r="I109" s="60">
        <v>0</v>
      </c>
      <c r="J109" s="129">
        <v>0</v>
      </c>
      <c r="K109" s="101">
        <v>0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3000</v>
      </c>
      <c r="D110" s="103">
        <f t="shared" ref="D110:I110" si="19">+SUM(D104:D109)</f>
        <v>3493</v>
      </c>
      <c r="E110" s="103">
        <f t="shared" si="19"/>
        <v>4483</v>
      </c>
      <c r="F110" s="103">
        <f t="shared" si="19"/>
        <v>4544</v>
      </c>
      <c r="G110" s="104">
        <f t="shared" si="19"/>
        <v>4687</v>
      </c>
      <c r="H110" s="104">
        <f t="shared" si="19"/>
        <v>4090</v>
      </c>
      <c r="I110" s="105">
        <f t="shared" si="19"/>
        <v>4792</v>
      </c>
      <c r="J110" s="130">
        <f>+SUM(J104:J109)</f>
        <v>5862</v>
      </c>
      <c r="K110" s="106">
        <f t="shared" ref="K110" si="20">+SUM(K104:K109)</f>
        <v>5826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8.1000000000000003E-2</v>
      </c>
      <c r="D115" s="67">
        <v>8.1000000000000003E-2</v>
      </c>
      <c r="E115" s="67">
        <v>0.14899999999999999</v>
      </c>
      <c r="F115" s="67">
        <v>9.7000000000000003E-2</v>
      </c>
      <c r="G115" s="67">
        <v>0.1206</v>
      </c>
      <c r="H115" s="68">
        <v>9.2100000000000001E-2</v>
      </c>
      <c r="I115" s="68">
        <v>8.3500000000000005E-2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META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1112</v>
      </c>
      <c r="C12" s="33">
        <f>+IFERROR((VLOOKUP(A12,Hoja3!$A$2:$J$841,5,FALSE)),"")</f>
        <v>1112</v>
      </c>
      <c r="D12" s="34" t="str">
        <f>+IFERROR((VLOOKUP(A12,Hoja3!$A$2:$J$841,6,FALSE)),"")</f>
        <v>UNIVERSIDAD DE CALDAS</v>
      </c>
      <c r="E12" s="35"/>
      <c r="F12" s="36"/>
      <c r="G12" s="33" t="str">
        <f>+IFERROR((VLOOKUP(A12,Hoja3!$A$2:$J$841,7,FALSE)),"")</f>
        <v>CALDAS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8</v>
      </c>
    </row>
    <row r="13" spans="1:10" x14ac:dyDescent="0.25">
      <c r="A13" s="134">
        <v>2</v>
      </c>
      <c r="B13" s="32">
        <f>+IFERROR((VLOOKUP(A13,Hoja3!$A$2:$J$841,4,FALSE)),"")</f>
        <v>1119</v>
      </c>
      <c r="C13" s="33">
        <f>+IFERROR((VLOOKUP(A13,Hoja3!$A$2:$J$841,5,FALSE)),"")</f>
        <v>1119</v>
      </c>
      <c r="D13" s="34" t="str">
        <f>+IFERROR((VLOOKUP(A13,Hoja3!$A$2:$J$841,6,FALSE)),"")</f>
        <v>UNIVERSIDAD DE LOS LLANOS</v>
      </c>
      <c r="E13" s="35"/>
      <c r="F13" s="36"/>
      <c r="G13" s="33" t="str">
        <f>+IFERROR((VLOOKUP(A13,Hoja3!$A$2:$J$841,7,FALSE)),"")</f>
        <v>META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6147</v>
      </c>
    </row>
    <row r="14" spans="1:10" x14ac:dyDescent="0.25">
      <c r="A14" s="134">
        <v>3</v>
      </c>
      <c r="B14" s="32">
        <f>+IFERROR((VLOOKUP(A14,Hoja3!$A$2:$J$841,4,FALSE)),"")</f>
        <v>1704</v>
      </c>
      <c r="C14" s="33">
        <f>+IFERROR((VLOOKUP(A14,Hoja3!$A$2:$J$841,5,FALSE)),"")</f>
        <v>1704</v>
      </c>
      <c r="D14" s="34" t="str">
        <f>+IFERROR((VLOOKUP(A14,Hoja3!$A$2:$J$841,6,FALSE)),"")</f>
        <v>UNIVERSIDAD SANTO TOMAS</v>
      </c>
      <c r="E14" s="35"/>
      <c r="F14" s="36"/>
      <c r="G14" s="33" t="str">
        <f>+IFERROR((VLOOKUP(A14,Hoja3!$A$2:$J$841,7,FALSE)),"")</f>
        <v>BOGOTA D.C</v>
      </c>
      <c r="H14" s="33" t="str">
        <f>+IFERROR((VLOOKUP(A14,Hoja3!$A$2:$J$841,8,FALSE)),"")</f>
        <v>PRIVADA</v>
      </c>
      <c r="I14" s="37" t="str">
        <f>+IFERROR((VLOOKUP(A14,Hoja3!$A$2:$J$841,9,FALSE)),"")</f>
        <v>Universidad</v>
      </c>
      <c r="J14" s="135">
        <f>+IFERROR((VLOOKUP(A14,Hoja3!$A$2:$J$841,10,FALSE)),"")</f>
        <v>3314</v>
      </c>
    </row>
    <row r="15" spans="1:10" x14ac:dyDescent="0.25">
      <c r="A15" s="134">
        <v>4</v>
      </c>
      <c r="B15" s="32">
        <f>+IFERROR((VLOOKUP(A15,Hoja3!$A$2:$J$841,4,FALSE)),"")</f>
        <v>1706</v>
      </c>
      <c r="C15" s="33">
        <f>+IFERROR((VLOOKUP(A15,Hoja3!$A$2:$J$841,5,FALSE)),"")</f>
        <v>1706</v>
      </c>
      <c r="D15" s="34" t="str">
        <f>+IFERROR((VLOOKUP(A15,Hoja3!$A$2:$J$841,6,FALSE)),"")</f>
        <v>UNIVERSIDAD EXTERNADO DE COLOMBIA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109</v>
      </c>
    </row>
    <row r="16" spans="1:10" x14ac:dyDescent="0.25">
      <c r="A16" s="134">
        <v>5</v>
      </c>
      <c r="B16" s="32">
        <f>+IFERROR((VLOOKUP(A16,Hoja3!$A$2:$J$841,4,FALSE)),"")</f>
        <v>1711</v>
      </c>
      <c r="C16" s="33">
        <f>+IFERROR((VLOOKUP(A16,Hoja3!$A$2:$J$841,5,FALSE)),"")</f>
        <v>1711</v>
      </c>
      <c r="D16" s="34" t="str">
        <f>+IFERROR((VLOOKUP(A16,Hoja3!$A$2:$J$841,6,FALSE)),"")</f>
        <v>UNIVERSIDAD DE LA SABANA</v>
      </c>
      <c r="E16" s="35"/>
      <c r="F16" s="36"/>
      <c r="G16" s="33" t="str">
        <f>+IFERROR((VLOOKUP(A16,Hoja3!$A$2:$J$841,7,FALSE)),"")</f>
        <v>CUNDINAMARCA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45</v>
      </c>
    </row>
    <row r="17" spans="1:10" x14ac:dyDescent="0.25">
      <c r="A17" s="134">
        <v>6</v>
      </c>
      <c r="B17" s="32">
        <f>+IFERROR((VLOOKUP(A17,Hoja3!$A$2:$J$841,4,FALSE)),"")</f>
        <v>1722</v>
      </c>
      <c r="C17" s="33">
        <f>+IFERROR((VLOOKUP(A17,Hoja3!$A$2:$J$841,5,FALSE)),"")</f>
        <v>1722</v>
      </c>
      <c r="D17" s="35" t="str">
        <f>+IFERROR((VLOOKUP(A17,Hoja3!$A$2:$J$841,6,FALSE)),"")</f>
        <v>UNIVERSIDAD DE MANIZALES</v>
      </c>
      <c r="E17" s="35"/>
      <c r="F17" s="36"/>
      <c r="G17" s="33" t="str">
        <f>+IFERROR((VLOOKUP(A17,Hoja3!$A$2:$J$841,7,FALSE)),"")</f>
        <v>CALDAS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11</v>
      </c>
    </row>
    <row r="18" spans="1:10" x14ac:dyDescent="0.25">
      <c r="A18" s="134">
        <v>7</v>
      </c>
      <c r="B18" s="32">
        <f>+IFERROR((VLOOKUP(A18,Hoja3!$A$2:$J$841,4,FALSE)),"")</f>
        <v>1818</v>
      </c>
      <c r="C18" s="33">
        <f>+IFERROR((VLOOKUP(A18,Hoja3!$A$2:$J$841,5,FALSE)),"")</f>
        <v>1818</v>
      </c>
      <c r="D18" s="35" t="str">
        <f>+IFERROR((VLOOKUP(A18,Hoja3!$A$2:$J$841,6,FALSE)),"")</f>
        <v>UNIVERSIDAD COOPERATIVA DE COLOMBIA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4931</v>
      </c>
    </row>
    <row r="19" spans="1:10" x14ac:dyDescent="0.25">
      <c r="A19" s="134">
        <v>8</v>
      </c>
      <c r="B19" s="32">
        <f>+IFERROR((VLOOKUP(A19,Hoja3!$A$2:$J$841,4,FALSE)),"")</f>
        <v>1826</v>
      </c>
      <c r="C19" s="33">
        <f>+IFERROR((VLOOKUP(A19,Hoja3!$A$2:$J$841,5,FALSE)),"")</f>
        <v>1826</v>
      </c>
      <c r="D19" s="35" t="str">
        <f>+IFERROR((VLOOKUP(A19,Hoja3!$A$2:$J$841,6,FALSE)),"")</f>
        <v>UNIVERSIDAD ANTONIO NARI¿O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819</v>
      </c>
    </row>
    <row r="20" spans="1:10" x14ac:dyDescent="0.25">
      <c r="A20" s="134">
        <v>9</v>
      </c>
      <c r="B20" s="32">
        <f>+IFERROR((VLOOKUP(A20,Hoja3!$A$2:$J$841,4,FALSE)),"")</f>
        <v>2102</v>
      </c>
      <c r="C20" s="33">
        <f>+IFERROR((VLOOKUP(A20,Hoja3!$A$2:$J$841,5,FALSE)),"")</f>
        <v>2102</v>
      </c>
      <c r="D20" s="35" t="str">
        <f>+IFERROR((VLOOKUP(A20,Hoja3!$A$2:$J$841,6,FALSE)),"")</f>
        <v>UNIVERSIDAD NACIONAL ABIERTA Y A DISTANCIA UNAD</v>
      </c>
      <c r="E20" s="35"/>
      <c r="F20" s="36"/>
      <c r="G20" s="33" t="str">
        <f>+IFERROR((VLOOKUP(A20,Hoja3!$A$2:$J$841,7,FALSE)),"")</f>
        <v>BOGOTA D.C</v>
      </c>
      <c r="H20" s="33" t="str">
        <f>+IFERROR((VLOOKUP(A20,Hoja3!$A$2:$J$841,8,FALSE)),"")</f>
        <v>OFICIAL</v>
      </c>
      <c r="I20" s="37" t="str">
        <f>+IFERROR((VLOOKUP(A20,Hoja3!$A$2:$J$841,9,FALSE)),"")</f>
        <v>Universidad</v>
      </c>
      <c r="J20" s="135">
        <f>+IFERROR((VLOOKUP(A20,Hoja3!$A$2:$J$841,10,FALSE)),"")</f>
        <v>2608</v>
      </c>
    </row>
    <row r="21" spans="1:10" x14ac:dyDescent="0.25">
      <c r="A21" s="134">
        <v>10</v>
      </c>
      <c r="B21" s="32">
        <f>+IFERROR((VLOOKUP(A21,Hoja3!$A$2:$J$841,4,FALSE)),"")</f>
        <v>2104</v>
      </c>
      <c r="C21" s="33">
        <f>+IFERROR((VLOOKUP(A21,Hoja3!$A$2:$J$841,5,FALSE)),"")</f>
        <v>2104</v>
      </c>
      <c r="D21" s="35" t="str">
        <f>+IFERROR((VLOOKUP(A21,Hoja3!$A$2:$J$841,6,FALSE)),"")</f>
        <v>ESCUELA SUPERIOR DE ADMINISTRACION PUBLICA-ESAP-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OFICIAL</v>
      </c>
      <c r="I21" s="37" t="str">
        <f>+IFERROR((VLOOKUP(A21,Hoja3!$A$2:$J$841,9,FALSE)),"")</f>
        <v>Institución Universitaria/Escuela Tecnológica</v>
      </c>
      <c r="J21" s="135">
        <f>+IFERROR((VLOOKUP(A21,Hoja3!$A$2:$J$841,10,FALSE)),"")</f>
        <v>545</v>
      </c>
    </row>
    <row r="22" spans="1:10" x14ac:dyDescent="0.25">
      <c r="A22" s="134">
        <v>11</v>
      </c>
      <c r="B22" s="32">
        <f>+IFERROR((VLOOKUP(A22,Hoja3!$A$2:$J$841,4,FALSE)),"")</f>
        <v>2106</v>
      </c>
      <c r="C22" s="33">
        <f>+IFERROR((VLOOKUP(A22,Hoja3!$A$2:$J$841,5,FALSE)),"")</f>
        <v>2106</v>
      </c>
      <c r="D22" s="35" t="str">
        <f>+IFERROR((VLOOKUP(A22,Hoja3!$A$2:$J$841,6,FALSE)),"")</f>
        <v>DIRECCION NACIONAL DE ESCUELAS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OFICIAL</v>
      </c>
      <c r="I22" s="37" t="str">
        <f>+IFERROR((VLOOKUP(A22,Hoja3!$A$2:$J$841,9,FALSE)),"")</f>
        <v>Institución Universitaria/Escuela Tecnológica</v>
      </c>
      <c r="J22" s="135">
        <f>+IFERROR((VLOOKUP(A22,Hoja3!$A$2:$J$841,10,FALSE)),"")</f>
        <v>199</v>
      </c>
    </row>
    <row r="23" spans="1:10" x14ac:dyDescent="0.25">
      <c r="A23" s="134">
        <v>12</v>
      </c>
      <c r="B23" s="32">
        <f>+IFERROR((VLOOKUP(A23,Hoja3!$A$2:$J$841,4,FALSE)),"")</f>
        <v>2709</v>
      </c>
      <c r="C23" s="33">
        <f>+IFERROR((VLOOKUP(A23,Hoja3!$A$2:$J$841,5,FALSE)),"")</f>
        <v>2709</v>
      </c>
      <c r="D23" s="35" t="str">
        <f>+IFERROR((VLOOKUP(A23,Hoja3!$A$2:$J$841,6,FALSE)),"")</f>
        <v>FUNDACION UNIVERSITARIA SAN MARTIN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PRIVADA</v>
      </c>
      <c r="I23" s="37" t="str">
        <f>+IFERROR((VLOOKUP(A23,Hoja3!$A$2:$J$841,9,FALSE)),"")</f>
        <v>Institución Universitaria/Escuela Tecnológica</v>
      </c>
      <c r="J23" s="135">
        <f>+IFERROR((VLOOKUP(A23,Hoja3!$A$2:$J$841,10,FALSE)),"")</f>
        <v>313</v>
      </c>
    </row>
    <row r="24" spans="1:10" x14ac:dyDescent="0.25">
      <c r="A24" s="134">
        <v>13</v>
      </c>
      <c r="B24" s="32">
        <f>+IFERROR((VLOOKUP(A24,Hoja3!$A$2:$J$841,4,FALSE)),"")</f>
        <v>2745</v>
      </c>
      <c r="C24" s="33">
        <f>+IFERROR((VLOOKUP(A24,Hoja3!$A$2:$J$841,5,FALSE)),"")</f>
        <v>2745</v>
      </c>
      <c r="D24" s="35" t="str">
        <f>+IFERROR((VLOOKUP(A24,Hoja3!$A$2:$J$841,6,FALSE)),"")</f>
        <v>UNIPANAMERICANA - FUNDACION UNIVERSITARIA PANAMERICANA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PRIVADA</v>
      </c>
      <c r="I24" s="37" t="str">
        <f>+IFERROR((VLOOKUP(A24,Hoja3!$A$2:$J$841,9,FALSE)),"")</f>
        <v>Institución Universitaria/Escuela Tecnológica</v>
      </c>
      <c r="J24" s="135">
        <f>+IFERROR((VLOOKUP(A24,Hoja3!$A$2:$J$841,10,FALSE)),"")</f>
        <v>501</v>
      </c>
    </row>
    <row r="25" spans="1:10" x14ac:dyDescent="0.25">
      <c r="A25" s="134">
        <v>14</v>
      </c>
      <c r="B25" s="32">
        <f>+IFERROR((VLOOKUP(A25,Hoja3!$A$2:$J$841,4,FALSE)),"")</f>
        <v>2810</v>
      </c>
      <c r="C25" s="33">
        <f>+IFERROR((VLOOKUP(A25,Hoja3!$A$2:$J$841,5,FALSE)),"")</f>
        <v>2810</v>
      </c>
      <c r="D25" s="35" t="str">
        <f>+IFERROR((VLOOKUP(A25,Hoja3!$A$2:$J$841,6,FALSE)),"")</f>
        <v>CORPORACION UNIVERSIDAD DE LA COSTA CUC</v>
      </c>
      <c r="E25" s="35"/>
      <c r="F25" s="36"/>
      <c r="G25" s="33" t="str">
        <f>+IFERROR((VLOOKUP(A25,Hoja3!$A$2:$J$841,7,FALSE)),"")</f>
        <v>ATLANTICO</v>
      </c>
      <c r="H25" s="33" t="str">
        <f>+IFERROR((VLOOKUP(A25,Hoja3!$A$2:$J$841,8,FALSE)),"")</f>
        <v>PRIVADA</v>
      </c>
      <c r="I25" s="37" t="str">
        <f>+IFERROR((VLOOKUP(A25,Hoja3!$A$2:$J$841,9,FALSE)),"")</f>
        <v>Universidad</v>
      </c>
      <c r="J25" s="135">
        <f>+IFERROR((VLOOKUP(A25,Hoja3!$A$2:$J$841,10,FALSE)),"")</f>
        <v>182</v>
      </c>
    </row>
    <row r="26" spans="1:10" x14ac:dyDescent="0.25">
      <c r="A26" s="134">
        <v>15</v>
      </c>
      <c r="B26" s="32">
        <f>+IFERROR((VLOOKUP(A26,Hoja3!$A$2:$J$841,4,FALSE)),"")</f>
        <v>2824</v>
      </c>
      <c r="C26" s="33">
        <f>+IFERROR((VLOOKUP(A26,Hoja3!$A$2:$J$841,5,FALSE)),"")</f>
        <v>2824</v>
      </c>
      <c r="D26" s="35" t="str">
        <f>+IFERROR((VLOOKUP(A26,Hoja3!$A$2:$J$841,6,FALSE)),"")</f>
        <v>CORPORACION UNIVERSITARIA DE COLOMBIA IDEAS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PRIVADA</v>
      </c>
      <c r="I26" s="37" t="str">
        <f>+IFERROR((VLOOKUP(A26,Hoja3!$A$2:$J$841,9,FALSE)),"")</f>
        <v>Institución Universitaria/Escuela Tecnológica</v>
      </c>
      <c r="J26" s="135">
        <f>+IFERROR((VLOOKUP(A26,Hoja3!$A$2:$J$841,10,FALSE)),"")</f>
        <v>405</v>
      </c>
    </row>
    <row r="27" spans="1:10" x14ac:dyDescent="0.25">
      <c r="A27" s="134">
        <v>16</v>
      </c>
      <c r="B27" s="32">
        <f>+IFERROR((VLOOKUP(A27,Hoja3!$A$2:$J$841,4,FALSE)),"")</f>
        <v>2827</v>
      </c>
      <c r="C27" s="33">
        <f>+IFERROR((VLOOKUP(A27,Hoja3!$A$2:$J$841,5,FALSE)),"")</f>
        <v>2827</v>
      </c>
      <c r="D27" s="35" t="str">
        <f>+IFERROR((VLOOKUP(A27,Hoja3!$A$2:$J$841,6,FALSE)),"")</f>
        <v>CORPORACION UNIVERSITARIA DEL META - UNIMETA</v>
      </c>
      <c r="E27" s="35"/>
      <c r="F27" s="36"/>
      <c r="G27" s="33" t="str">
        <f>+IFERROR((VLOOKUP(A27,Hoja3!$A$2:$J$841,7,FALSE)),"")</f>
        <v>META</v>
      </c>
      <c r="H27" s="33" t="str">
        <f>+IFERROR((VLOOKUP(A27,Hoja3!$A$2:$J$841,8,FALSE)),"")</f>
        <v>PRIVADA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2952</v>
      </c>
    </row>
    <row r="28" spans="1:10" x14ac:dyDescent="0.25">
      <c r="A28" s="134">
        <v>17</v>
      </c>
      <c r="B28" s="32">
        <f>+IFERROR((VLOOKUP(A28,Hoja3!$A$2:$J$841,4,FALSE)),"")</f>
        <v>2829</v>
      </c>
      <c r="C28" s="33">
        <f>+IFERROR((VLOOKUP(A28,Hoja3!$A$2:$J$841,5,FALSE)),"")</f>
        <v>2829</v>
      </c>
      <c r="D28" s="35" t="str">
        <f>+IFERROR((VLOOKUP(A28,Hoja3!$A$2:$J$841,6,FALSE)),"")</f>
        <v>CORPORACION UNIVERSITARIA MINUTO DE DIOS -UNIMINUTO-</v>
      </c>
      <c r="E28" s="35"/>
      <c r="F28" s="36"/>
      <c r="G28" s="33" t="str">
        <f>+IFERROR((VLOOKUP(A28,Hoja3!$A$2:$J$841,7,FALSE)),"")</f>
        <v>BOGOTA D.C</v>
      </c>
      <c r="H28" s="33" t="str">
        <f>+IFERROR((VLOOKUP(A28,Hoja3!$A$2:$J$841,8,FALSE)),"")</f>
        <v>PRIVADA</v>
      </c>
      <c r="I28" s="37" t="str">
        <f>+IFERROR((VLOOKUP(A28,Hoja3!$A$2:$J$841,9,FALSE)),"")</f>
        <v>Institución Universitaria/Escuela Tecnológica</v>
      </c>
      <c r="J28" s="135">
        <f>+IFERROR((VLOOKUP(A28,Hoja3!$A$2:$J$841,10,FALSE)),"")</f>
        <v>1503</v>
      </c>
    </row>
    <row r="29" spans="1:10" x14ac:dyDescent="0.25">
      <c r="A29" s="134">
        <v>18</v>
      </c>
      <c r="B29" s="32">
        <f>+IFERROR((VLOOKUP(A29,Hoja3!$A$2:$J$841,4,FALSE)),"")</f>
        <v>2833</v>
      </c>
      <c r="C29" s="33">
        <f>+IFERROR((VLOOKUP(A29,Hoja3!$A$2:$J$841,5,FALSE)),"")</f>
        <v>2833</v>
      </c>
      <c r="D29" s="35" t="str">
        <f>+IFERROR((VLOOKUP(A29,Hoja3!$A$2:$J$841,6,FALSE)),"")</f>
        <v>CORPORACION UNIVERSITARIA REMINGTON</v>
      </c>
      <c r="E29" s="35"/>
      <c r="F29" s="36"/>
      <c r="G29" s="33" t="str">
        <f>+IFERROR((VLOOKUP(A29,Hoja3!$A$2:$J$841,7,FALSE)),"")</f>
        <v>ANTIOQUIA</v>
      </c>
      <c r="H29" s="33" t="str">
        <f>+IFERROR((VLOOKUP(A29,Hoja3!$A$2:$J$841,8,FALSE)),"")</f>
        <v>PRIVADA</v>
      </c>
      <c r="I29" s="37" t="str">
        <f>+IFERROR((VLOOKUP(A29,Hoja3!$A$2:$J$841,9,FALSE)),"")</f>
        <v>Institución Universitaria/Escuela Tecnológica</v>
      </c>
      <c r="J29" s="135">
        <f>+IFERROR((VLOOKUP(A29,Hoja3!$A$2:$J$841,10,FALSE)),"")</f>
        <v>264</v>
      </c>
    </row>
    <row r="30" spans="1:10" x14ac:dyDescent="0.25">
      <c r="A30" s="134">
        <v>19</v>
      </c>
      <c r="B30" s="32">
        <f>+IFERROR((VLOOKUP(A30,Hoja3!$A$2:$J$841,4,FALSE)),"")</f>
        <v>3712</v>
      </c>
      <c r="C30" s="33">
        <f>+IFERROR((VLOOKUP(A30,Hoja3!$A$2:$J$841,5,FALSE)),"")</f>
        <v>3712</v>
      </c>
      <c r="D30" s="35" t="str">
        <f>+IFERROR((VLOOKUP(A30,Hoja3!$A$2:$J$841,6,FALSE)),"")</f>
        <v>FUNDACION CENTRO DE INVESTIGACION DOCENCIA Y CONSULTORIA ADMINISTRATIVA-F-CIDCA-</v>
      </c>
      <c r="E30" s="35"/>
      <c r="F30" s="36"/>
      <c r="G30" s="33" t="str">
        <f>+IFERROR((VLOOKUP(A30,Hoja3!$A$2:$J$841,7,FALSE)),"")</f>
        <v>BOGOTA D.C</v>
      </c>
      <c r="H30" s="33" t="str">
        <f>+IFERROR((VLOOKUP(A30,Hoja3!$A$2:$J$841,8,FALSE)),"")</f>
        <v>PRIVADA</v>
      </c>
      <c r="I30" s="37" t="str">
        <f>+IFERROR((VLOOKUP(A30,Hoja3!$A$2:$J$841,9,FALSE)),"")</f>
        <v>Institución Tecnológica</v>
      </c>
      <c r="J30" s="135">
        <f>+IFERROR((VLOOKUP(A30,Hoja3!$A$2:$J$841,10,FALSE)),"")</f>
        <v>283</v>
      </c>
    </row>
    <row r="31" spans="1:10" x14ac:dyDescent="0.25">
      <c r="A31" s="134">
        <v>20</v>
      </c>
      <c r="B31" s="32">
        <f>+IFERROR((VLOOKUP(A31,Hoja3!$A$2:$J$841,4,FALSE)),"")</f>
        <v>3817</v>
      </c>
      <c r="C31" s="33">
        <f>+IFERROR((VLOOKUP(A31,Hoja3!$A$2:$J$841,5,FALSE)),"")</f>
        <v>3817</v>
      </c>
      <c r="D31" s="35" t="str">
        <f>+IFERROR((VLOOKUP(A31,Hoja3!$A$2:$J$841,6,FALSE)),"")</f>
        <v>CORPORACION UNIVERSITARIA AUTONOMA DE NARIÑO -AUNAR-</v>
      </c>
      <c r="E31" s="35"/>
      <c r="F31" s="36"/>
      <c r="G31" s="33" t="str">
        <f>+IFERROR((VLOOKUP(A31,Hoja3!$A$2:$J$841,7,FALSE)),"")</f>
        <v>NARIÑO</v>
      </c>
      <c r="H31" s="33" t="str">
        <f>+IFERROR((VLOOKUP(A31,Hoja3!$A$2:$J$841,8,FALSE)),"")</f>
        <v>PRIVADA</v>
      </c>
      <c r="I31" s="37" t="str">
        <f>+IFERROR((VLOOKUP(A31,Hoja3!$A$2:$J$841,9,FALSE)),"")</f>
        <v>Institución Universitaria/Escuela Tecnológica</v>
      </c>
      <c r="J31" s="135">
        <f>+IFERROR((VLOOKUP(A31,Hoja3!$A$2:$J$841,10,FALSE)),"")</f>
        <v>1497</v>
      </c>
    </row>
    <row r="32" spans="1:10" x14ac:dyDescent="0.25">
      <c r="A32" s="134">
        <v>21</v>
      </c>
      <c r="B32" s="32">
        <f>+IFERROR((VLOOKUP(A32,Hoja3!$A$2:$J$841,4,FALSE)),"")</f>
        <v>4813</v>
      </c>
      <c r="C32" s="33">
        <f>+IFERROR((VLOOKUP(A32,Hoja3!$A$2:$J$841,5,FALSE)),"")</f>
        <v>4813</v>
      </c>
      <c r="D32" s="35" t="str">
        <f>+IFERROR((VLOOKUP(A32,Hoja3!$A$2:$J$841,6,FALSE)),"")</f>
        <v>CORPORACION UNIFICADA NACIONAL DE EDUCACION SUPERIOR-CUN-</v>
      </c>
      <c r="E32" s="35"/>
      <c r="F32" s="36"/>
      <c r="G32" s="33" t="str">
        <f>+IFERROR((VLOOKUP(A32,Hoja3!$A$2:$J$841,7,FALSE)),"")</f>
        <v>BOGOTA D.C</v>
      </c>
      <c r="H32" s="33" t="str">
        <f>+IFERROR((VLOOKUP(A32,Hoja3!$A$2:$J$841,8,FALSE)),"")</f>
        <v>PRIVADA</v>
      </c>
      <c r="I32" s="37" t="str">
        <f>+IFERROR((VLOOKUP(A32,Hoja3!$A$2:$J$841,9,FALSE)),"")</f>
        <v>Institución Técnica Profesional</v>
      </c>
      <c r="J32" s="135">
        <f>+IFERROR((VLOOKUP(A32,Hoja3!$A$2:$J$841,10,FALSE)),"")</f>
        <v>41</v>
      </c>
    </row>
    <row r="33" spans="1:10" x14ac:dyDescent="0.25">
      <c r="A33" s="134">
        <v>22</v>
      </c>
      <c r="B33" s="32">
        <f>+IFERROR((VLOOKUP(A33,Hoja3!$A$2:$J$841,4,FALSE)),"")</f>
        <v>9110</v>
      </c>
      <c r="C33" s="33">
        <f>+IFERROR((VLOOKUP(A33,Hoja3!$A$2:$J$841,5,FALSE)),"")</f>
        <v>9110</v>
      </c>
      <c r="D33" s="35" t="str">
        <f>+IFERROR((VLOOKUP(A33,Hoja3!$A$2:$J$841,6,FALSE)),"")</f>
        <v>SERVICIO NACIONAL DE APRENDIZAJE-SENA-</v>
      </c>
      <c r="E33" s="35"/>
      <c r="F33" s="36"/>
      <c r="G33" s="33" t="str">
        <f>+IFERROR((VLOOKUP(A33,Hoja3!$A$2:$J$841,7,FALSE)),"")</f>
        <v>BOGOTA D.C</v>
      </c>
      <c r="H33" s="33" t="str">
        <f>+IFERROR((VLOOKUP(A33,Hoja3!$A$2:$J$841,8,FALSE)),"")</f>
        <v>OFICIAL</v>
      </c>
      <c r="I33" s="37" t="str">
        <f>+IFERROR((VLOOKUP(A33,Hoja3!$A$2:$J$841,9,FALSE)),"")</f>
        <v>Institución Tecnológica</v>
      </c>
      <c r="J33" s="135">
        <f>+IFERROR((VLOOKUP(A33,Hoja3!$A$2:$J$841,10,FALSE)),"")</f>
        <v>4525</v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META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50001</v>
      </c>
      <c r="C12" s="39" t="str">
        <f>+IFERROR((VLOOKUP(A12,Hoja4!$A$2:$M$1051,5,FALSE)),"")</f>
        <v>VILLAVICENCIO</v>
      </c>
      <c r="D12" s="40">
        <f>+IFERROR((VLOOKUP(A12,Hoja4!$A$2:$AA$1051,6,FALSE)),"")</f>
        <v>17583</v>
      </c>
      <c r="E12" s="40">
        <f>+IFERROR((VLOOKUP(A12,Hoja4!$A$2:$AA$1051,7,FALSE)),"")</f>
        <v>21064</v>
      </c>
      <c r="F12" s="40">
        <f>+IFERROR((VLOOKUP(A12,Hoja4!$A$2:$AA$1051,8,FALSE)),"")</f>
        <v>22586</v>
      </c>
      <c r="G12" s="40">
        <f>+IFERROR((VLOOKUP(A12,Hoja4!$A$2:$AA$1051,9,FALSE)),"")</f>
        <v>25256</v>
      </c>
      <c r="H12" s="40">
        <f>+IFERROR((VLOOKUP(A12,Hoja4!$A$2:$AA$1051,10,FALSE)),"")</f>
        <v>26938</v>
      </c>
      <c r="I12" s="40">
        <f>+IFERROR((VLOOKUP(A12,Hoja4!$A$2:$AA$1051,11,FALSE)),"")</f>
        <v>28884</v>
      </c>
      <c r="J12" s="40">
        <f>+IFERROR((VLOOKUP(A12,Hoja4!$A$2:$AA$1051,12,FALSE)),"")</f>
        <v>30416</v>
      </c>
      <c r="K12" s="149">
        <f>+IFERROR((VLOOKUP(A12,Hoja4!$A$2:$AA$1051,13,FALSE)),"")</f>
        <v>27382</v>
      </c>
      <c r="L12" s="144">
        <f>+IFERROR((VLOOKUP(A12,Hoja4!$A$2:$AA$1051,14,FALSE)),"")</f>
        <v>27464</v>
      </c>
    </row>
    <row r="13" spans="1:12" x14ac:dyDescent="0.25">
      <c r="A13" s="145">
        <v>2</v>
      </c>
      <c r="B13" s="41">
        <f>+IFERROR((VLOOKUP(A13,Hoja4!$A$2:$M$1051,4,FALSE)),"")</f>
        <v>50006</v>
      </c>
      <c r="C13" s="41" t="str">
        <f>+IFERROR((VLOOKUP(A13,Hoja4!$A$2:$M$1051,5,FALSE)),"")</f>
        <v>ACACIAS</v>
      </c>
      <c r="D13" s="42">
        <f>+IFERROR((VLOOKUP(A13,Hoja4!$A$2:$AA$1051,6,FALSE)),"")</f>
        <v>1951</v>
      </c>
      <c r="E13" s="42">
        <f>+IFERROR((VLOOKUP(A13,Hoja4!$A$2:$AA$1051,7,FALSE)),"")</f>
        <v>2246</v>
      </c>
      <c r="F13" s="42">
        <f>+IFERROR((VLOOKUP(A13,Hoja4!$A$2:$AA$1051,8,FALSE)),"")</f>
        <v>2253</v>
      </c>
      <c r="G13" s="42">
        <f>+IFERROR((VLOOKUP(A13,Hoja4!$A$2:$AA$1051,9,FALSE)),"")</f>
        <v>2593</v>
      </c>
      <c r="H13" s="42">
        <f>+IFERROR((VLOOKUP(A13,Hoja4!$A$2:$AA$1051,10,FALSE)),"")</f>
        <v>2170</v>
      </c>
      <c r="I13" s="42">
        <f>+IFERROR((VLOOKUP(A13,Hoja4!$A$2:$AA$1051,11,FALSE)),"")</f>
        <v>2209</v>
      </c>
      <c r="J13" s="42">
        <f>+IFERROR((VLOOKUP(A13,Hoja4!$A$2:$AA$1051,12,FALSE)),"")</f>
        <v>2255</v>
      </c>
      <c r="K13" s="149">
        <f>+IFERROR((VLOOKUP(A13,Hoja4!$A$2:$AA$1051,13,FALSE)),"")</f>
        <v>2399</v>
      </c>
      <c r="L13" s="144">
        <f>+IFERROR((VLOOKUP(A13,Hoja4!$A$2:$AA$1051,14,FALSE)),"")</f>
        <v>2433</v>
      </c>
    </row>
    <row r="14" spans="1:12" x14ac:dyDescent="0.25">
      <c r="A14" s="145">
        <v>3</v>
      </c>
      <c r="B14" s="41">
        <f>+IFERROR((VLOOKUP(A14,Hoja4!$A$2:$M$1051,4,FALSE)),"")</f>
        <v>50110</v>
      </c>
      <c r="C14" s="41" t="str">
        <f>+IFERROR((VLOOKUP(A14,Hoja4!$A$2:$M$1051,5,FALSE)),"")</f>
        <v>BARRANCA DE UPIA</v>
      </c>
      <c r="D14" s="42" t="str">
        <f>+IFERROR((VLOOKUP(A14,Hoja4!$A$2:$AA$1051,6,FALSE)),"")</f>
        <v>-</v>
      </c>
      <c r="E14" s="42">
        <f>+IFERROR((VLOOKUP(A14,Hoja4!$A$2:$AA$1051,7,FALSE)),"")</f>
        <v>76</v>
      </c>
      <c r="F14" s="42">
        <f>+IFERROR((VLOOKUP(A14,Hoja4!$A$2:$AA$1051,8,FALSE)),"")</f>
        <v>25</v>
      </c>
      <c r="G14" s="42">
        <f>+IFERROR((VLOOKUP(A14,Hoja4!$A$2:$AA$1051,9,FALSE)),"")</f>
        <v>22</v>
      </c>
      <c r="H14" s="42" t="str">
        <f>+IFERROR((VLOOKUP(A14,Hoja4!$A$2:$AA$1051,10,FALSE)),"")</f>
        <v>-</v>
      </c>
      <c r="I14" s="42">
        <f>+IFERROR((VLOOKUP(A14,Hoja4!$A$2:$AA$1051,11,FALSE)),"")</f>
        <v>23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27</v>
      </c>
    </row>
    <row r="15" spans="1:12" x14ac:dyDescent="0.25">
      <c r="A15" s="145">
        <v>4</v>
      </c>
      <c r="B15" s="41">
        <f>+IFERROR((VLOOKUP(A15,Hoja4!$A$2:$M$1051,4,FALSE)),"")</f>
        <v>50124</v>
      </c>
      <c r="C15" s="41" t="str">
        <f>+IFERROR((VLOOKUP(A15,Hoja4!$A$2:$M$1051,5,FALSE)),"")</f>
        <v>CABUYARO</v>
      </c>
      <c r="D15" s="42" t="str">
        <f>+IFERROR((VLOOKUP(A15,Hoja4!$A$2:$AA$1051,6,FALSE)),"")</f>
        <v>-</v>
      </c>
      <c r="E15" s="42" t="str">
        <f>+IFERROR((VLOOKUP(A15,Hoja4!$A$2:$AA$1051,7,FALSE)),"")</f>
        <v>-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>
        <f>+IFERROR((VLOOKUP(A15,Hoja4!$A$2:$AA$1051,11,FALSE)),"")</f>
        <v>1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50150</v>
      </c>
      <c r="C16" s="41" t="str">
        <f>+IFERROR((VLOOKUP(A16,Hoja4!$A$2:$M$1051,5,FALSE)),"")</f>
        <v>CASTILLA LA NUEVA</v>
      </c>
      <c r="D16" s="42">
        <f>+IFERROR((VLOOKUP(A16,Hoja4!$A$2:$AA$1051,6,FALSE)),"")</f>
        <v>92</v>
      </c>
      <c r="E16" s="42">
        <f>+IFERROR((VLOOKUP(A16,Hoja4!$A$2:$AA$1051,7,FALSE)),"")</f>
        <v>107</v>
      </c>
      <c r="F16" s="42">
        <f>+IFERROR((VLOOKUP(A16,Hoja4!$A$2:$AA$1051,8,FALSE)),"")</f>
        <v>133</v>
      </c>
      <c r="G16" s="42">
        <f>+IFERROR((VLOOKUP(A16,Hoja4!$A$2:$AA$1051,9,FALSE)),"")</f>
        <v>242</v>
      </c>
      <c r="H16" s="42">
        <f>+IFERROR((VLOOKUP(A16,Hoja4!$A$2:$AA$1051,10,FALSE)),"")</f>
        <v>112</v>
      </c>
      <c r="I16" s="42">
        <f>+IFERROR((VLOOKUP(A16,Hoja4!$A$2:$AA$1051,11,FALSE)),"")</f>
        <v>55</v>
      </c>
      <c r="J16" s="42">
        <f>+IFERROR((VLOOKUP(A16,Hoja4!$A$2:$AA$1051,12,FALSE)),"")</f>
        <v>32</v>
      </c>
      <c r="K16" s="149">
        <f>+IFERROR((VLOOKUP(A16,Hoja4!$A$2:$AA$1051,13,FALSE)),"")</f>
        <v>32</v>
      </c>
      <c r="L16" s="144">
        <f>+IFERROR((VLOOKUP(A16,Hoja4!$A$2:$AA$1051,14,FALSE)),"")</f>
        <v>16</v>
      </c>
    </row>
    <row r="17" spans="1:12" x14ac:dyDescent="0.25">
      <c r="A17" s="145">
        <v>6</v>
      </c>
      <c r="B17" s="41">
        <f>+IFERROR((VLOOKUP(A17,Hoja4!$A$2:$M$1051,4,FALSE)),"")</f>
        <v>50223</v>
      </c>
      <c r="C17" s="41" t="str">
        <f>+IFERROR((VLOOKUP(A17,Hoja4!$A$2:$M$1051,5,FALSE)),"")</f>
        <v>SAN LUIS DE CUBARRAL</v>
      </c>
      <c r="D17" s="42" t="str">
        <f>+IFERROR((VLOOKUP(A17,Hoja4!$A$2:$AA$1051,6,FALSE)),"")</f>
        <v>-</v>
      </c>
      <c r="E17" s="42" t="str">
        <f>+IFERROR((VLOOKUP(A17,Hoja4!$A$2:$AA$1051,7,FALSE)),"")</f>
        <v>-</v>
      </c>
      <c r="F17" s="42">
        <f>+IFERROR((VLOOKUP(A17,Hoja4!$A$2:$AA$1051,8,FALSE)),"")</f>
        <v>17</v>
      </c>
      <c r="G17" s="42">
        <f>+IFERROR((VLOOKUP(A17,Hoja4!$A$2:$AA$1051,9,FALSE)),"")</f>
        <v>17</v>
      </c>
      <c r="H17" s="42">
        <f>+IFERROR((VLOOKUP(A17,Hoja4!$A$2:$AA$1051,10,FALSE)),"")</f>
        <v>14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50226</v>
      </c>
      <c r="C18" s="41" t="str">
        <f>+IFERROR((VLOOKUP(A18,Hoja4!$A$2:$M$1051,5,FALSE)),"")</f>
        <v>CUMARAL</v>
      </c>
      <c r="D18" s="42">
        <f>+IFERROR((VLOOKUP(A18,Hoja4!$A$2:$AA$1051,6,FALSE)),"")</f>
        <v>305</v>
      </c>
      <c r="E18" s="42">
        <f>+IFERROR((VLOOKUP(A18,Hoja4!$A$2:$AA$1051,7,FALSE)),"")</f>
        <v>327</v>
      </c>
      <c r="F18" s="42">
        <f>+IFERROR((VLOOKUP(A18,Hoja4!$A$2:$AA$1051,8,FALSE)),"")</f>
        <v>337</v>
      </c>
      <c r="G18" s="42">
        <f>+IFERROR((VLOOKUP(A18,Hoja4!$A$2:$AA$1051,9,FALSE)),"")</f>
        <v>405</v>
      </c>
      <c r="H18" s="42">
        <f>+IFERROR((VLOOKUP(A18,Hoja4!$A$2:$AA$1051,10,FALSE)),"")</f>
        <v>341</v>
      </c>
      <c r="I18" s="42">
        <f>+IFERROR((VLOOKUP(A18,Hoja4!$A$2:$AA$1051,11,FALSE)),"")</f>
        <v>198</v>
      </c>
      <c r="J18" s="42">
        <f>+IFERROR((VLOOKUP(A18,Hoja4!$A$2:$AA$1051,12,FALSE)),"")</f>
        <v>227</v>
      </c>
      <c r="K18" s="149">
        <f>+IFERROR((VLOOKUP(A18,Hoja4!$A$2:$AA$1051,13,FALSE)),"")</f>
        <v>281</v>
      </c>
      <c r="L18" s="144">
        <f>+IFERROR((VLOOKUP(A18,Hoja4!$A$2:$AA$1051,14,FALSE)),"")</f>
        <v>244</v>
      </c>
    </row>
    <row r="19" spans="1:12" x14ac:dyDescent="0.25">
      <c r="A19" s="145">
        <v>8</v>
      </c>
      <c r="B19" s="41">
        <f>+IFERROR((VLOOKUP(A19,Hoja4!$A$2:$M$1051,4,FALSE)),"")</f>
        <v>50245</v>
      </c>
      <c r="C19" s="41" t="str">
        <f>+IFERROR((VLOOKUP(A19,Hoja4!$A$2:$M$1051,5,FALSE)),"")</f>
        <v>EL CALVARIO</v>
      </c>
      <c r="D19" s="42">
        <f>+IFERROR((VLOOKUP(A19,Hoja4!$A$2:$AA$1051,6,FALSE)),"")</f>
        <v>45</v>
      </c>
      <c r="E19" s="42">
        <f>+IFERROR((VLOOKUP(A19,Hoja4!$A$2:$AA$1051,7,FALSE)),"")</f>
        <v>62</v>
      </c>
      <c r="F19" s="42">
        <f>+IFERROR((VLOOKUP(A19,Hoja4!$A$2:$AA$1051,8,FALSE)),"")</f>
        <v>62</v>
      </c>
      <c r="G19" s="42" t="str">
        <f>+IFERROR((VLOOKUP(A19,Hoja4!$A$2:$AA$1051,9,FALSE)),"")</f>
        <v>-</v>
      </c>
      <c r="H19" s="42" t="str">
        <f>+IFERROR((VLOOKUP(A19,Hoja4!$A$2:$AA$1051,10,FALSE)),"")</f>
        <v>-</v>
      </c>
      <c r="I19" s="42" t="str">
        <f>+IFERROR((VLOOKUP(A19,Hoja4!$A$2:$AA$1051,11,FALSE)),"")</f>
        <v>-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50251</v>
      </c>
      <c r="C20" s="41" t="str">
        <f>+IFERROR((VLOOKUP(A20,Hoja4!$A$2:$M$1051,5,FALSE)),"")</f>
        <v>EL CASTILLO</v>
      </c>
      <c r="D20" s="42">
        <f>+IFERROR((VLOOKUP(A20,Hoja4!$A$2:$AA$1051,6,FALSE)),"")</f>
        <v>1</v>
      </c>
      <c r="E20" s="42" t="str">
        <f>+IFERROR((VLOOKUP(A20,Hoja4!$A$2:$AA$1051,7,FALSE)),"")</f>
        <v>-</v>
      </c>
      <c r="F20" s="42" t="str">
        <f>+IFERROR((VLOOKUP(A20,Hoja4!$A$2:$AA$1051,8,FALSE)),"")</f>
        <v>-</v>
      </c>
      <c r="G20" s="42" t="str">
        <f>+IFERROR((VLOOKUP(A20,Hoja4!$A$2:$AA$1051,9,FALSE)),"")</f>
        <v>-</v>
      </c>
      <c r="H20" s="42" t="str">
        <f>+IFERROR((VLOOKUP(A20,Hoja4!$A$2:$AA$1051,10,FALSE)),"")</f>
        <v>-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>
        <f>+IFERROR((VLOOKUP(A20,Hoja4!$A$2:$AA$1051,13,FALSE)),"")</f>
        <v>1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50270</v>
      </c>
      <c r="C21" s="41" t="str">
        <f>+IFERROR((VLOOKUP(A21,Hoja4!$A$2:$M$1051,5,FALSE)),"")</f>
        <v>EL DORADO</v>
      </c>
      <c r="D21" s="42" t="str">
        <f>+IFERROR((VLOOKUP(A21,Hoja4!$A$2:$AA$1051,6,FALSE)),"")</f>
        <v>-</v>
      </c>
      <c r="E21" s="42">
        <f>+IFERROR((VLOOKUP(A21,Hoja4!$A$2:$AA$1051,7,FALSE)),"")</f>
        <v>25</v>
      </c>
      <c r="F21" s="42">
        <f>+IFERROR((VLOOKUP(A21,Hoja4!$A$2:$AA$1051,8,FALSE)),"")</f>
        <v>19</v>
      </c>
      <c r="G21" s="42">
        <f>+IFERROR((VLOOKUP(A21,Hoja4!$A$2:$AA$1051,9,FALSE)),"")</f>
        <v>57</v>
      </c>
      <c r="H21" s="42" t="str">
        <f>+IFERROR((VLOOKUP(A21,Hoja4!$A$2:$AA$1051,10,FALSE)),"")</f>
        <v>-</v>
      </c>
      <c r="I21" s="42">
        <f>+IFERROR((VLOOKUP(A21,Hoja4!$A$2:$AA$1051,11,FALSE)),"")</f>
        <v>18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50287</v>
      </c>
      <c r="C22" s="41" t="str">
        <f>+IFERROR((VLOOKUP(A22,Hoja4!$A$2:$M$1051,5,FALSE)),"")</f>
        <v>FUENTE DE ORO</v>
      </c>
      <c r="D22" s="42" t="str">
        <f>+IFERROR((VLOOKUP(A22,Hoja4!$A$2:$AA$1051,6,FALSE)),"")</f>
        <v>-</v>
      </c>
      <c r="E22" s="42" t="str">
        <f>+IFERROR((VLOOKUP(A22,Hoja4!$A$2:$AA$1051,7,FALSE)),"")</f>
        <v>-</v>
      </c>
      <c r="F22" s="42">
        <f>+IFERROR((VLOOKUP(A22,Hoja4!$A$2:$AA$1051,8,FALSE)),"")</f>
        <v>15</v>
      </c>
      <c r="G22" s="42">
        <f>+IFERROR((VLOOKUP(A22,Hoja4!$A$2:$AA$1051,9,FALSE)),"")</f>
        <v>9</v>
      </c>
      <c r="H22" s="42">
        <f>+IFERROR((VLOOKUP(A22,Hoja4!$A$2:$AA$1051,10,FALSE)),"")</f>
        <v>9</v>
      </c>
      <c r="I22" s="42">
        <f>+IFERROR((VLOOKUP(A22,Hoja4!$A$2:$AA$1051,11,FALSE)),"")</f>
        <v>2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50313</v>
      </c>
      <c r="C23" s="41" t="str">
        <f>+IFERROR((VLOOKUP(A23,Hoja4!$A$2:$M$1051,5,FALSE)),"")</f>
        <v>GRANADA</v>
      </c>
      <c r="D23" s="42">
        <f>+IFERROR((VLOOKUP(A23,Hoja4!$A$2:$AA$1051,6,FALSE)),"")</f>
        <v>734</v>
      </c>
      <c r="E23" s="42">
        <f>+IFERROR((VLOOKUP(A23,Hoja4!$A$2:$AA$1051,7,FALSE)),"")</f>
        <v>817</v>
      </c>
      <c r="F23" s="42">
        <f>+IFERROR((VLOOKUP(A23,Hoja4!$A$2:$AA$1051,8,FALSE)),"")</f>
        <v>970</v>
      </c>
      <c r="G23" s="42">
        <f>+IFERROR((VLOOKUP(A23,Hoja4!$A$2:$AA$1051,9,FALSE)),"")</f>
        <v>844</v>
      </c>
      <c r="H23" s="42">
        <f>+IFERROR((VLOOKUP(A23,Hoja4!$A$2:$AA$1051,10,FALSE)),"")</f>
        <v>466</v>
      </c>
      <c r="I23" s="42">
        <f>+IFERROR((VLOOKUP(A23,Hoja4!$A$2:$AA$1051,11,FALSE)),"")</f>
        <v>682</v>
      </c>
      <c r="J23" s="42">
        <f>+IFERROR((VLOOKUP(A23,Hoja4!$A$2:$AA$1051,12,FALSE)),"")</f>
        <v>774</v>
      </c>
      <c r="K23" s="149">
        <f>+IFERROR((VLOOKUP(A23,Hoja4!$A$2:$AA$1051,13,FALSE)),"")</f>
        <v>1114</v>
      </c>
      <c r="L23" s="144">
        <f>+IFERROR((VLOOKUP(A23,Hoja4!$A$2:$AA$1051,14,FALSE)),"")</f>
        <v>900</v>
      </c>
    </row>
    <row r="24" spans="1:12" x14ac:dyDescent="0.25">
      <c r="A24" s="145">
        <v>13</v>
      </c>
      <c r="B24" s="41">
        <f>+IFERROR((VLOOKUP(A24,Hoja4!$A$2:$M$1051,4,FALSE)),"")</f>
        <v>50318</v>
      </c>
      <c r="C24" s="41" t="str">
        <f>+IFERROR((VLOOKUP(A24,Hoja4!$A$2:$M$1051,5,FALSE)),"")</f>
        <v>GUAMAL</v>
      </c>
      <c r="D24" s="42" t="str">
        <f>+IFERROR((VLOOKUP(A24,Hoja4!$A$2:$AA$1051,6,FALSE)),"")</f>
        <v>-</v>
      </c>
      <c r="E24" s="42">
        <f>+IFERROR((VLOOKUP(A24,Hoja4!$A$2:$AA$1051,7,FALSE)),"")</f>
        <v>24</v>
      </c>
      <c r="F24" s="42">
        <f>+IFERROR((VLOOKUP(A24,Hoja4!$A$2:$AA$1051,8,FALSE)),"")</f>
        <v>21</v>
      </c>
      <c r="G24" s="42">
        <f>+IFERROR((VLOOKUP(A24,Hoja4!$A$2:$AA$1051,9,FALSE)),"")</f>
        <v>50</v>
      </c>
      <c r="H24" s="42">
        <f>+IFERROR((VLOOKUP(A24,Hoja4!$A$2:$AA$1051,10,FALSE)),"")</f>
        <v>1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50330</v>
      </c>
      <c r="C25" s="41" t="str">
        <f>+IFERROR((VLOOKUP(A25,Hoja4!$A$2:$M$1051,5,FALSE)),"")</f>
        <v>MESETAS</v>
      </c>
      <c r="D25" s="42">
        <f>+IFERROR((VLOOKUP(A25,Hoja4!$A$2:$AA$1051,6,FALSE)),"")</f>
        <v>2</v>
      </c>
      <c r="E25" s="42">
        <f>+IFERROR((VLOOKUP(A25,Hoja4!$A$2:$AA$1051,7,FALSE)),"")</f>
        <v>24</v>
      </c>
      <c r="F25" s="42">
        <f>+IFERROR((VLOOKUP(A25,Hoja4!$A$2:$AA$1051,8,FALSE)),"")</f>
        <v>12</v>
      </c>
      <c r="G25" s="42">
        <f>+IFERROR((VLOOKUP(A25,Hoja4!$A$2:$AA$1051,9,FALSE)),"")</f>
        <v>11</v>
      </c>
      <c r="H25" s="42" t="str">
        <f>+IFERROR((VLOOKUP(A25,Hoja4!$A$2:$AA$1051,10,FALSE)),"")</f>
        <v>-</v>
      </c>
      <c r="I25" s="42" t="str">
        <f>+IFERROR((VLOOKUP(A25,Hoja4!$A$2:$AA$1051,11,FALSE)),"")</f>
        <v>-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50350</v>
      </c>
      <c r="C26" s="41" t="str">
        <f>+IFERROR((VLOOKUP(A26,Hoja4!$A$2:$M$1051,5,FALSE)),"")</f>
        <v>LA MACARENA</v>
      </c>
      <c r="D26" s="42">
        <f>+IFERROR((VLOOKUP(A26,Hoja4!$A$2:$AA$1051,6,FALSE)),"")</f>
        <v>5</v>
      </c>
      <c r="E26" s="42">
        <f>+IFERROR((VLOOKUP(A26,Hoja4!$A$2:$AA$1051,7,FALSE)),"")</f>
        <v>33</v>
      </c>
      <c r="F26" s="42" t="str">
        <f>+IFERROR((VLOOKUP(A26,Hoja4!$A$2:$AA$1051,8,FALSE)),"")</f>
        <v>-</v>
      </c>
      <c r="G26" s="42" t="str">
        <f>+IFERROR((VLOOKUP(A26,Hoja4!$A$2:$AA$1051,9,FALSE)),"")</f>
        <v>-</v>
      </c>
      <c r="H26" s="42" t="str">
        <f>+IFERROR((VLOOKUP(A26,Hoja4!$A$2:$AA$1051,10,FALSE)),"")</f>
        <v>-</v>
      </c>
      <c r="I26" s="42" t="str">
        <f>+IFERROR((VLOOKUP(A26,Hoja4!$A$2:$AA$1051,11,FALSE)),"")</f>
        <v>-</v>
      </c>
      <c r="J26" s="42">
        <f>+IFERROR((VLOOKUP(A26,Hoja4!$A$2:$AA$1051,12,FALSE)),"")</f>
        <v>1</v>
      </c>
      <c r="K26" s="149">
        <f>+IFERROR((VLOOKUP(A26,Hoja4!$A$2:$AA$1051,13,FALSE)),"")</f>
        <v>30</v>
      </c>
      <c r="L26" s="144">
        <f>+IFERROR((VLOOKUP(A26,Hoja4!$A$2:$AA$1051,14,FALSE)),"")</f>
        <v>17</v>
      </c>
    </row>
    <row r="27" spans="1:12" x14ac:dyDescent="0.25">
      <c r="A27" s="145">
        <v>16</v>
      </c>
      <c r="B27" s="41">
        <f>+IFERROR((VLOOKUP(A27,Hoja4!$A$2:$M$1051,4,FALSE)),"")</f>
        <v>50370</v>
      </c>
      <c r="C27" s="41" t="str">
        <f>+IFERROR((VLOOKUP(A27,Hoja4!$A$2:$M$1051,5,FALSE)),"")</f>
        <v>URIBE</v>
      </c>
      <c r="D27" s="42" t="str">
        <f>+IFERROR((VLOOKUP(A27,Hoja4!$A$2:$AA$1051,6,FALSE)),"")</f>
        <v>-</v>
      </c>
      <c r="E27" s="42" t="str">
        <f>+IFERROR((VLOOKUP(A27,Hoja4!$A$2:$AA$1051,7,FALSE)),"")</f>
        <v>-</v>
      </c>
      <c r="F27" s="42" t="str">
        <f>+IFERROR((VLOOKUP(A27,Hoja4!$A$2:$AA$1051,8,FALSE)),"")</f>
        <v>-</v>
      </c>
      <c r="G27" s="42" t="str">
        <f>+IFERROR((VLOOKUP(A27,Hoja4!$A$2:$AA$1051,9,FALSE)),"")</f>
        <v>-</v>
      </c>
      <c r="H27" s="42" t="str">
        <f>+IFERROR((VLOOKUP(A27,Hoja4!$A$2:$AA$1051,10,FALSE)),"")</f>
        <v>-</v>
      </c>
      <c r="I27" s="42" t="str">
        <f>+IFERROR((VLOOKUP(A27,Hoja4!$A$2:$AA$1051,11,FALSE)),"")</f>
        <v>-</v>
      </c>
      <c r="J27" s="42" t="str">
        <f>+IFERROR((VLOOKUP(A27,Hoja4!$A$2:$AA$1051,12,FALSE)),"")</f>
        <v>-</v>
      </c>
      <c r="K27" s="149">
        <f>+IFERROR((VLOOKUP(A27,Hoja4!$A$2:$AA$1051,13,FALSE)),"")</f>
        <v>2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50400</v>
      </c>
      <c r="C28" s="41" t="str">
        <f>+IFERROR((VLOOKUP(A28,Hoja4!$A$2:$M$1051,5,FALSE)),"")</f>
        <v>LEJANIAS</v>
      </c>
      <c r="D28" s="42" t="str">
        <f>+IFERROR((VLOOKUP(A28,Hoja4!$A$2:$AA$1051,6,FALSE)),"")</f>
        <v>-</v>
      </c>
      <c r="E28" s="42">
        <f>+IFERROR((VLOOKUP(A28,Hoja4!$A$2:$AA$1051,7,FALSE)),"")</f>
        <v>21</v>
      </c>
      <c r="F28" s="42">
        <f>+IFERROR((VLOOKUP(A28,Hoja4!$A$2:$AA$1051,8,FALSE)),"")</f>
        <v>18</v>
      </c>
      <c r="G28" s="42">
        <f>+IFERROR((VLOOKUP(A28,Hoja4!$A$2:$AA$1051,9,FALSE)),"")</f>
        <v>13</v>
      </c>
      <c r="H28" s="42" t="str">
        <f>+IFERROR((VLOOKUP(A28,Hoja4!$A$2:$AA$1051,10,FALSE)),"")</f>
        <v>-</v>
      </c>
      <c r="I28" s="42" t="str">
        <f>+IFERROR((VLOOKUP(A28,Hoja4!$A$2:$AA$1051,11,FALSE)),"")</f>
        <v>-</v>
      </c>
      <c r="J28" s="42" t="str">
        <f>+IFERROR((VLOOKUP(A28,Hoja4!$A$2:$AA$1051,12,FALSE)),"")</f>
        <v>-</v>
      </c>
      <c r="K28" s="149" t="str">
        <f>+IFERROR((VLOOKUP(A28,Hoja4!$A$2:$AA$1051,13,FALSE)),"")</f>
        <v>-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50450</v>
      </c>
      <c r="C29" s="41" t="str">
        <f>+IFERROR((VLOOKUP(A29,Hoja4!$A$2:$M$1051,5,FALSE)),"")</f>
        <v>PUERTO CONCORDIA</v>
      </c>
      <c r="D29" s="42" t="str">
        <f>+IFERROR((VLOOKUP(A29,Hoja4!$A$2:$AA$1051,6,FALSE)),"")</f>
        <v>-</v>
      </c>
      <c r="E29" s="42">
        <f>+IFERROR((VLOOKUP(A29,Hoja4!$A$2:$AA$1051,7,FALSE)),"")</f>
        <v>22</v>
      </c>
      <c r="F29" s="42">
        <f>+IFERROR((VLOOKUP(A29,Hoja4!$A$2:$AA$1051,8,FALSE)),"")</f>
        <v>50</v>
      </c>
      <c r="G29" s="42">
        <f>+IFERROR((VLOOKUP(A29,Hoja4!$A$2:$AA$1051,9,FALSE)),"")</f>
        <v>31</v>
      </c>
      <c r="H29" s="42">
        <f>+IFERROR((VLOOKUP(A29,Hoja4!$A$2:$AA$1051,10,FALSE)),"")</f>
        <v>16</v>
      </c>
      <c r="I29" s="42" t="str">
        <f>+IFERROR((VLOOKUP(A29,Hoja4!$A$2:$AA$1051,11,FALSE)),"")</f>
        <v>-</v>
      </c>
      <c r="J29" s="42" t="str">
        <f>+IFERROR((VLOOKUP(A29,Hoja4!$A$2:$AA$1051,12,FALSE)),"")</f>
        <v>-</v>
      </c>
      <c r="K29" s="149" t="str">
        <f>+IFERROR((VLOOKUP(A29,Hoja4!$A$2:$AA$1051,13,FALSE)),"")</f>
        <v>-</v>
      </c>
      <c r="L29" s="144">
        <f>+IFERROR((VLOOKUP(A29,Hoja4!$A$2:$AA$1051,14,FALSE)),"")</f>
        <v>25</v>
      </c>
    </row>
    <row r="30" spans="1:12" x14ac:dyDescent="0.25">
      <c r="A30" s="145">
        <v>19</v>
      </c>
      <c r="B30" s="41">
        <f>+IFERROR((VLOOKUP(A30,Hoja4!$A$2:$M$1051,4,FALSE)),"")</f>
        <v>50568</v>
      </c>
      <c r="C30" s="41" t="str">
        <f>+IFERROR((VLOOKUP(A30,Hoja4!$A$2:$M$1051,5,FALSE)),"")</f>
        <v>PUERTO GAITAN</v>
      </c>
      <c r="D30" s="42">
        <f>+IFERROR((VLOOKUP(A30,Hoja4!$A$2:$AA$1051,6,FALSE)),"")</f>
        <v>147</v>
      </c>
      <c r="E30" s="42">
        <f>+IFERROR((VLOOKUP(A30,Hoja4!$A$2:$AA$1051,7,FALSE)),"")</f>
        <v>145</v>
      </c>
      <c r="F30" s="42">
        <f>+IFERROR((VLOOKUP(A30,Hoja4!$A$2:$AA$1051,8,FALSE)),"")</f>
        <v>51</v>
      </c>
      <c r="G30" s="42">
        <f>+IFERROR((VLOOKUP(A30,Hoja4!$A$2:$AA$1051,9,FALSE)),"")</f>
        <v>51</v>
      </c>
      <c r="H30" s="42" t="str">
        <f>+IFERROR((VLOOKUP(A30,Hoja4!$A$2:$AA$1051,10,FALSE)),"")</f>
        <v>-</v>
      </c>
      <c r="I30" s="42">
        <f>+IFERROR((VLOOKUP(A30,Hoja4!$A$2:$AA$1051,11,FALSE)),"")</f>
        <v>2</v>
      </c>
      <c r="J30" s="42" t="str">
        <f>+IFERROR((VLOOKUP(A30,Hoja4!$A$2:$AA$1051,12,FALSE)),"")</f>
        <v>-</v>
      </c>
      <c r="K30" s="149">
        <f>+IFERROR((VLOOKUP(A30,Hoja4!$A$2:$AA$1051,13,FALSE)),"")</f>
        <v>2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50573</v>
      </c>
      <c r="C31" s="41" t="str">
        <f>+IFERROR((VLOOKUP(A31,Hoja4!$A$2:$M$1051,5,FALSE)),"")</f>
        <v>PUERTO LOPEZ</v>
      </c>
      <c r="D31" s="42">
        <f>+IFERROR((VLOOKUP(A31,Hoja4!$A$2:$AA$1051,6,FALSE)),"")</f>
        <v>154</v>
      </c>
      <c r="E31" s="42">
        <f>+IFERROR((VLOOKUP(A31,Hoja4!$A$2:$AA$1051,7,FALSE)),"")</f>
        <v>279</v>
      </c>
      <c r="F31" s="42">
        <f>+IFERROR((VLOOKUP(A31,Hoja4!$A$2:$AA$1051,8,FALSE)),"")</f>
        <v>209</v>
      </c>
      <c r="G31" s="42">
        <f>+IFERROR((VLOOKUP(A31,Hoja4!$A$2:$AA$1051,9,FALSE)),"")</f>
        <v>177</v>
      </c>
      <c r="H31" s="42">
        <f>+IFERROR((VLOOKUP(A31,Hoja4!$A$2:$AA$1051,10,FALSE)),"")</f>
        <v>22</v>
      </c>
      <c r="I31" s="42">
        <f>+IFERROR((VLOOKUP(A31,Hoja4!$A$2:$AA$1051,11,FALSE)),"")</f>
        <v>4</v>
      </c>
      <c r="J31" s="42" t="str">
        <f>+IFERROR((VLOOKUP(A31,Hoja4!$A$2:$AA$1051,12,FALSE)),"")</f>
        <v>-</v>
      </c>
      <c r="K31" s="149">
        <f>+IFERROR((VLOOKUP(A31,Hoja4!$A$2:$AA$1051,13,FALSE)),"")</f>
        <v>1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50577</v>
      </c>
      <c r="C32" s="41" t="str">
        <f>+IFERROR((VLOOKUP(A32,Hoja4!$A$2:$M$1051,5,FALSE)),"")</f>
        <v>PUERTO LLERAS</v>
      </c>
      <c r="D32" s="42" t="str">
        <f>+IFERROR((VLOOKUP(A32,Hoja4!$A$2:$AA$1051,6,FALSE)),"")</f>
        <v>-</v>
      </c>
      <c r="E32" s="42" t="str">
        <f>+IFERROR((VLOOKUP(A32,Hoja4!$A$2:$AA$1051,7,FALSE)),"")</f>
        <v>-</v>
      </c>
      <c r="F32" s="42">
        <f>+IFERROR((VLOOKUP(A32,Hoja4!$A$2:$AA$1051,8,FALSE)),"")</f>
        <v>49</v>
      </c>
      <c r="G32" s="42">
        <f>+IFERROR((VLOOKUP(A32,Hoja4!$A$2:$AA$1051,9,FALSE)),"")</f>
        <v>32</v>
      </c>
      <c r="H32" s="42">
        <f>+IFERROR((VLOOKUP(A32,Hoja4!$A$2:$AA$1051,10,FALSE)),"")</f>
        <v>29</v>
      </c>
      <c r="I32" s="42">
        <f>+IFERROR((VLOOKUP(A32,Hoja4!$A$2:$AA$1051,11,FALSE)),"")</f>
        <v>1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50590</v>
      </c>
      <c r="C33" s="41" t="str">
        <f>+IFERROR((VLOOKUP(A33,Hoja4!$A$2:$M$1051,5,FALSE)),"")</f>
        <v>PUERTO RICO</v>
      </c>
      <c r="D33" s="42" t="str">
        <f>+IFERROR((VLOOKUP(A33,Hoja4!$A$2:$AA$1051,6,FALSE)),"")</f>
        <v>-</v>
      </c>
      <c r="E33" s="42">
        <f>+IFERROR((VLOOKUP(A33,Hoja4!$A$2:$AA$1051,7,FALSE)),"")</f>
        <v>27</v>
      </c>
      <c r="F33" s="42">
        <f>+IFERROR((VLOOKUP(A33,Hoja4!$A$2:$AA$1051,8,FALSE)),"")</f>
        <v>18</v>
      </c>
      <c r="G33" s="42">
        <f>+IFERROR((VLOOKUP(A33,Hoja4!$A$2:$AA$1051,9,FALSE)),"")</f>
        <v>18</v>
      </c>
      <c r="H33" s="42" t="str">
        <f>+IFERROR((VLOOKUP(A33,Hoja4!$A$2:$AA$1051,10,FALSE)),"")</f>
        <v>-</v>
      </c>
      <c r="I33" s="42" t="str">
        <f>+IFERROR((VLOOKUP(A33,Hoja4!$A$2:$AA$1051,11,FALSE)),"")</f>
        <v>-</v>
      </c>
      <c r="J33" s="42" t="str">
        <f>+IFERROR((VLOOKUP(A33,Hoja4!$A$2:$AA$1051,12,FALSE)),"")</f>
        <v>-</v>
      </c>
      <c r="K33" s="149">
        <f>+IFERROR((VLOOKUP(A33,Hoja4!$A$2:$AA$1051,13,FALSE)),"")</f>
        <v>29</v>
      </c>
      <c r="L33" s="144">
        <f>+IFERROR((VLOOKUP(A33,Hoja4!$A$2:$AA$1051,14,FALSE)),"")</f>
        <v>22</v>
      </c>
    </row>
    <row r="34" spans="1:12" x14ac:dyDescent="0.25">
      <c r="A34" s="145">
        <v>23</v>
      </c>
      <c r="B34" s="41">
        <f>+IFERROR((VLOOKUP(A34,Hoja4!$A$2:$M$1051,4,FALSE)),"")</f>
        <v>50606</v>
      </c>
      <c r="C34" s="41" t="str">
        <f>+IFERROR((VLOOKUP(A34,Hoja4!$A$2:$M$1051,5,FALSE)),"")</f>
        <v>RESTREPO</v>
      </c>
      <c r="D34" s="42">
        <f>+IFERROR((VLOOKUP(A34,Hoja4!$A$2:$AA$1051,6,FALSE)),"")</f>
        <v>1</v>
      </c>
      <c r="E34" s="42">
        <f>+IFERROR((VLOOKUP(A34,Hoja4!$A$2:$AA$1051,7,FALSE)),"")</f>
        <v>25</v>
      </c>
      <c r="F34" s="42" t="str">
        <f>+IFERROR((VLOOKUP(A34,Hoja4!$A$2:$AA$1051,8,FALSE)),"")</f>
        <v>-</v>
      </c>
      <c r="G34" s="42">
        <f>+IFERROR((VLOOKUP(A34,Hoja4!$A$2:$AA$1051,9,FALSE)),"")</f>
        <v>88</v>
      </c>
      <c r="H34" s="42">
        <f>+IFERROR((VLOOKUP(A34,Hoja4!$A$2:$AA$1051,10,FALSE)),"")</f>
        <v>1</v>
      </c>
      <c r="I34" s="42">
        <f>+IFERROR((VLOOKUP(A34,Hoja4!$A$2:$AA$1051,11,FALSE)),"")</f>
        <v>28</v>
      </c>
      <c r="J34" s="42" t="str">
        <f>+IFERROR((VLOOKUP(A34,Hoja4!$A$2:$AA$1051,12,FALSE)),"")</f>
        <v>-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50680</v>
      </c>
      <c r="C35" s="41" t="str">
        <f>+IFERROR((VLOOKUP(A35,Hoja4!$A$2:$M$1051,5,FALSE)),"")</f>
        <v>SAN CARLOS DE GUAROA</v>
      </c>
      <c r="D35" s="42" t="str">
        <f>+IFERROR((VLOOKUP(A35,Hoja4!$A$2:$AA$1051,6,FALSE)),"")</f>
        <v>-</v>
      </c>
      <c r="E35" s="42" t="str">
        <f>+IFERROR((VLOOKUP(A35,Hoja4!$A$2:$AA$1051,7,FALSE)),"")</f>
        <v>-</v>
      </c>
      <c r="F35" s="42" t="str">
        <f>+IFERROR((VLOOKUP(A35,Hoja4!$A$2:$AA$1051,8,FALSE)),"")</f>
        <v>-</v>
      </c>
      <c r="G35" s="42" t="str">
        <f>+IFERROR((VLOOKUP(A35,Hoja4!$A$2:$AA$1051,9,FALSE)),"")</f>
        <v>-</v>
      </c>
      <c r="H35" s="42" t="str">
        <f>+IFERROR((VLOOKUP(A35,Hoja4!$A$2:$AA$1051,10,FALSE)),"")</f>
        <v>-</v>
      </c>
      <c r="I35" s="42" t="str">
        <f>+IFERROR((VLOOKUP(A35,Hoja4!$A$2:$AA$1051,11,FALSE)),"")</f>
        <v>-</v>
      </c>
      <c r="J35" s="42" t="str">
        <f>+IFERROR((VLOOKUP(A35,Hoja4!$A$2:$AA$1051,12,FALSE)),"")</f>
        <v>-</v>
      </c>
      <c r="K35" s="149">
        <f>+IFERROR((VLOOKUP(A35,Hoja4!$A$2:$AA$1051,13,FALSE)),"")</f>
        <v>4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50683</v>
      </c>
      <c r="C36" s="41" t="str">
        <f>+IFERROR((VLOOKUP(A36,Hoja4!$A$2:$M$1051,5,FALSE)),"")</f>
        <v>SAN JUAN DE ARAMA</v>
      </c>
      <c r="D36" s="42">
        <f>+IFERROR((VLOOKUP(A36,Hoja4!$A$2:$AA$1051,6,FALSE)),"")</f>
        <v>3</v>
      </c>
      <c r="E36" s="42">
        <f>+IFERROR((VLOOKUP(A36,Hoja4!$A$2:$AA$1051,7,FALSE)),"")</f>
        <v>26</v>
      </c>
      <c r="F36" s="42">
        <f>+IFERROR((VLOOKUP(A36,Hoja4!$A$2:$AA$1051,8,FALSE)),"")</f>
        <v>26</v>
      </c>
      <c r="G36" s="42">
        <f>+IFERROR((VLOOKUP(A36,Hoja4!$A$2:$AA$1051,9,FALSE)),"")</f>
        <v>47</v>
      </c>
      <c r="H36" s="42">
        <f>+IFERROR((VLOOKUP(A36,Hoja4!$A$2:$AA$1051,10,FALSE)),"")</f>
        <v>63</v>
      </c>
      <c r="I36" s="42">
        <f>+IFERROR((VLOOKUP(A36,Hoja4!$A$2:$AA$1051,11,FALSE)),"")</f>
        <v>35</v>
      </c>
      <c r="J36" s="42">
        <f>+IFERROR((VLOOKUP(A36,Hoja4!$A$2:$AA$1051,12,FALSE)),"")</f>
        <v>16</v>
      </c>
      <c r="K36" s="149">
        <f>+IFERROR((VLOOKUP(A36,Hoja4!$A$2:$AA$1051,13,FALSE)),"")</f>
        <v>25</v>
      </c>
      <c r="L36" s="144">
        <f>+IFERROR((VLOOKUP(A36,Hoja4!$A$2:$AA$1051,14,FALSE)),"")</f>
        <v>0</v>
      </c>
    </row>
    <row r="37" spans="1:12" x14ac:dyDescent="0.25">
      <c r="A37" s="145">
        <v>26</v>
      </c>
      <c r="B37" s="41">
        <f>+IFERROR((VLOOKUP(A37,Hoja4!$A$2:$M$1051,4,FALSE)),"")</f>
        <v>50686</v>
      </c>
      <c r="C37" s="41" t="str">
        <f>+IFERROR((VLOOKUP(A37,Hoja4!$A$2:$M$1051,5,FALSE)),"")</f>
        <v>SAN JUANITO</v>
      </c>
      <c r="D37" s="42" t="str">
        <f>+IFERROR((VLOOKUP(A37,Hoja4!$A$2:$AA$1051,6,FALSE)),"")</f>
        <v>-</v>
      </c>
      <c r="E37" s="42" t="str">
        <f>+IFERROR((VLOOKUP(A37,Hoja4!$A$2:$AA$1051,7,FALSE)),"")</f>
        <v>-</v>
      </c>
      <c r="F37" s="42" t="str">
        <f>+IFERROR((VLOOKUP(A37,Hoja4!$A$2:$AA$1051,8,FALSE)),"")</f>
        <v>-</v>
      </c>
      <c r="G37" s="42" t="str">
        <f>+IFERROR((VLOOKUP(A37,Hoja4!$A$2:$AA$1051,9,FALSE)),"")</f>
        <v>-</v>
      </c>
      <c r="H37" s="42" t="str">
        <f>+IFERROR((VLOOKUP(A37,Hoja4!$A$2:$AA$1051,10,FALSE)),"")</f>
        <v>-</v>
      </c>
      <c r="I37" s="42" t="str">
        <f>+IFERROR((VLOOKUP(A37,Hoja4!$A$2:$AA$1051,11,FALSE)),"")</f>
        <v>-</v>
      </c>
      <c r="J37" s="42" t="str">
        <f>+IFERROR((VLOOKUP(A37,Hoja4!$A$2:$AA$1051,12,FALSE)),"")</f>
        <v>-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50689</v>
      </c>
      <c r="C38" s="41" t="str">
        <f>+IFERROR((VLOOKUP(A38,Hoja4!$A$2:$M$1051,5,FALSE)),"")</f>
        <v>SAN MARTIN</v>
      </c>
      <c r="D38" s="42">
        <f>+IFERROR((VLOOKUP(A38,Hoja4!$A$2:$AA$1051,6,FALSE)),"")</f>
        <v>161</v>
      </c>
      <c r="E38" s="42">
        <f>+IFERROR((VLOOKUP(A38,Hoja4!$A$2:$AA$1051,7,FALSE)),"")</f>
        <v>107</v>
      </c>
      <c r="F38" s="42">
        <f>+IFERROR((VLOOKUP(A38,Hoja4!$A$2:$AA$1051,8,FALSE)),"")</f>
        <v>140</v>
      </c>
      <c r="G38" s="42">
        <f>+IFERROR((VLOOKUP(A38,Hoja4!$A$2:$AA$1051,9,FALSE)),"")</f>
        <v>124</v>
      </c>
      <c r="H38" s="42">
        <f>+IFERROR((VLOOKUP(A38,Hoja4!$A$2:$AA$1051,10,FALSE)),"")</f>
        <v>80</v>
      </c>
      <c r="I38" s="42">
        <f>+IFERROR((VLOOKUP(A38,Hoja4!$A$2:$AA$1051,11,FALSE)),"")</f>
        <v>45</v>
      </c>
      <c r="J38" s="42">
        <f>+IFERROR((VLOOKUP(A38,Hoja4!$A$2:$AA$1051,12,FALSE)),"")</f>
        <v>44</v>
      </c>
      <c r="K38" s="149">
        <f>+IFERROR((VLOOKUP(A38,Hoja4!$A$2:$AA$1051,13,FALSE)),"")</f>
        <v>53</v>
      </c>
      <c r="L38" s="144">
        <f>+IFERROR((VLOOKUP(A38,Hoja4!$A$2:$AA$1051,14,FALSE)),"")</f>
        <v>54</v>
      </c>
    </row>
    <row r="39" spans="1:12" x14ac:dyDescent="0.25">
      <c r="A39" s="145">
        <v>28</v>
      </c>
      <c r="B39" s="41">
        <f>+IFERROR((VLOOKUP(A39,Hoja4!$A$2:$M$1051,4,FALSE)),"")</f>
        <v>50711</v>
      </c>
      <c r="C39" s="41" t="str">
        <f>+IFERROR((VLOOKUP(A39,Hoja4!$A$2:$M$1051,5,FALSE)),"")</f>
        <v>VISTAHERMOSA</v>
      </c>
      <c r="D39" s="42">
        <f>+IFERROR((VLOOKUP(A39,Hoja4!$A$2:$AA$1051,6,FALSE)),"")</f>
        <v>59</v>
      </c>
      <c r="E39" s="42">
        <f>+IFERROR((VLOOKUP(A39,Hoja4!$A$2:$AA$1051,7,FALSE)),"")</f>
        <v>25</v>
      </c>
      <c r="F39" s="42">
        <f>+IFERROR((VLOOKUP(A39,Hoja4!$A$2:$AA$1051,8,FALSE)),"")</f>
        <v>26</v>
      </c>
      <c r="G39" s="42">
        <f>+IFERROR((VLOOKUP(A39,Hoja4!$A$2:$AA$1051,9,FALSE)),"")</f>
        <v>19</v>
      </c>
      <c r="H39" s="42" t="str">
        <f>+IFERROR((VLOOKUP(A39,Hoja4!$A$2:$AA$1051,10,FALSE)),"")</f>
        <v>-</v>
      </c>
      <c r="I39" s="42">
        <f>+IFERROR((VLOOKUP(A39,Hoja4!$A$2:$AA$1051,11,FALSE)),"")</f>
        <v>1</v>
      </c>
      <c r="J39" s="42" t="str">
        <f>+IFERROR((VLOOKUP(A39,Hoja4!$A$2:$AA$1051,12,FALSE)),"")</f>
        <v>-</v>
      </c>
      <c r="K39" s="149">
        <f>+IFERROR((VLOOKUP(A39,Hoja4!$A$2:$AA$1051,13,FALSE)),"")</f>
        <v>1</v>
      </c>
      <c r="L39" s="144">
        <f>+IFERROR((VLOOKUP(A39,Hoja4!$A$2:$AA$1051,14,FALSE)),"")</f>
        <v>0</v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META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50001</v>
      </c>
      <c r="C12" s="39" t="str">
        <f>+IFERROR(VLOOKUP($A12,Hoja5!$A$2:$M$2116,4,FALSE),"")</f>
        <v>VILLAVICENCIO</v>
      </c>
      <c r="D12" s="163">
        <f>+IFERROR(VLOOKUP($A12,Hoja5!$A$2:$M$2116,5,FALSE),"")</f>
        <v>0.41250449155587493</v>
      </c>
      <c r="E12" s="163">
        <f>+IFERROR(VLOOKUP($A12,Hoja5!$A$2:$M$2116,6,FALSE),"")</f>
        <v>0.47996192289386008</v>
      </c>
      <c r="F12" s="163">
        <f>+IFERROR(VLOOKUP($A12,Hoja5!$A$2:$M$2116,7,FALSE),"")</f>
        <v>0.51668205820368929</v>
      </c>
      <c r="G12" s="163">
        <f>+IFERROR(VLOOKUP($A12,Hoja5!$A$2:$M$2116,8,FALSE),"")</f>
        <v>0.57531114463511224</v>
      </c>
      <c r="H12" s="163">
        <f>+IFERROR(VLOOKUP($A12,Hoja5!$A$2:$M$2116,9,FALSE),"")</f>
        <v>0.61526198569921464</v>
      </c>
      <c r="I12" s="163">
        <f>+IFERROR(VLOOKUP($A12,Hoja5!$A$2:$M$2116,10,FALSE),"")</f>
        <v>0.65074342089955095</v>
      </c>
      <c r="J12" s="163">
        <f>+IFERROR(VLOOKUP($A12,Hoja5!$A$2:$M$2116,11,FALSE),"")</f>
        <v>0.67814661134163212</v>
      </c>
      <c r="K12" s="164">
        <f>+IFERROR(VLOOKUP($A12,Hoja5!$A$2:$M$2116,12,FALSE),"")</f>
        <v>0.60591683583859857</v>
      </c>
      <c r="L12" s="165">
        <f>+IFERROR(VLOOKUP($A12,Hoja5!$A$2:$M$2116,13,FALSE),"")</f>
        <v>0.59893893215938598</v>
      </c>
    </row>
    <row r="13" spans="1:12" x14ac:dyDescent="0.25">
      <c r="A13" s="145">
        <v>2</v>
      </c>
      <c r="B13" s="41">
        <f>+IFERROR(VLOOKUP($A13,Hoja5!$A$2:$M$2116,3,FALSE),"")</f>
        <v>50006</v>
      </c>
      <c r="C13" s="41" t="str">
        <f>+IFERROR(VLOOKUP($A13,Hoja5!$A$2:$M$2116,4,FALSE),"")</f>
        <v>ACACIAS</v>
      </c>
      <c r="D13" s="166">
        <f>+IFERROR(VLOOKUP($A13,Hoja5!$A$2:$M$2116,5,FALSE),"")</f>
        <v>0.32792701469842878</v>
      </c>
      <c r="E13" s="166">
        <f>+IFERROR(VLOOKUP($A13,Hoja5!$A$2:$M$2116,6,FALSE),"")</f>
        <v>0.37047492527399534</v>
      </c>
      <c r="F13" s="166">
        <f>+IFERROR(VLOOKUP($A13,Hoja5!$A$2:$M$2116,7,FALSE),"")</f>
        <v>0.36617864780391512</v>
      </c>
      <c r="G13" s="166">
        <f>+IFERROR(VLOOKUP($A13,Hoja5!$A$2:$M$2116,8,FALSE),"")</f>
        <v>0.42042288149483692</v>
      </c>
      <c r="H13" s="166">
        <f>+IFERROR(VLOOKUP($A13,Hoja5!$A$2:$M$2116,9,FALSE),"")</f>
        <v>0.34956550254140023</v>
      </c>
      <c r="I13" s="166">
        <f>+IFERROR(VLOOKUP($A13,Hoja5!$A$2:$M$2116,10,FALSE),"")</f>
        <v>0.35629921259842517</v>
      </c>
      <c r="J13" s="166">
        <f>+IFERROR(VLOOKUP($A13,Hoja5!$A$2:$M$2116,11,FALSE),"")</f>
        <v>0.35150221638483009</v>
      </c>
      <c r="K13" s="164">
        <f>+IFERROR(VLOOKUP($A13,Hoja5!$A$2:$M$2116,12,FALSE),"")</f>
        <v>0.3729676465757924</v>
      </c>
      <c r="L13" s="165">
        <f>+IFERROR(VLOOKUP($A13,Hoja5!$A$2:$M$2116,13,FALSE),"")</f>
        <v>0.38596779493920474</v>
      </c>
    </row>
    <row r="14" spans="1:12" x14ac:dyDescent="0.25">
      <c r="A14" s="145">
        <v>3</v>
      </c>
      <c r="B14" s="41">
        <f>+IFERROR(VLOOKUP($A14,Hoja5!$A$2:$M$2116,3,FALSE),"")</f>
        <v>50110</v>
      </c>
      <c r="C14" s="41" t="str">
        <f>+IFERROR(VLOOKUP($A14,Hoja5!$A$2:$M$2116,4,FALSE),"")</f>
        <v>BARRANCA DE UPIA</v>
      </c>
      <c r="D14" s="166">
        <f>+IFERROR(VLOOKUP($A14,Hoja5!$A$2:$M$2116,5,FALSE),"")</f>
        <v>0</v>
      </c>
      <c r="E14" s="166">
        <f>+IFERROR(VLOOKUP($A14,Hoja5!$A$2:$M$2116,6,FALSE),"")</f>
        <v>0.1994750656167979</v>
      </c>
      <c r="F14" s="166">
        <f>+IFERROR(VLOOKUP($A14,Hoja5!$A$2:$M$2116,7,FALSE),"")</f>
        <v>6.4432989690721643E-2</v>
      </c>
      <c r="G14" s="166">
        <f>+IFERROR(VLOOKUP($A14,Hoja5!$A$2:$M$2116,8,FALSE),"")</f>
        <v>5.5837563451776651E-2</v>
      </c>
      <c r="H14" s="166">
        <f>+IFERROR(VLOOKUP($A14,Hoja5!$A$2:$M$2116,9,FALSE),"")</f>
        <v>0</v>
      </c>
      <c r="I14" s="166">
        <f>+IFERROR(VLOOKUP($A14,Hoja5!$A$2:$M$2116,10,FALSE),"")</f>
        <v>5.6097560975609757E-2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6.4285714285714279E-2</v>
      </c>
    </row>
    <row r="15" spans="1:12" x14ac:dyDescent="0.25">
      <c r="A15" s="145">
        <v>4</v>
      </c>
      <c r="B15" s="41">
        <f>+IFERROR(VLOOKUP($A15,Hoja5!$A$2:$M$2116,3,FALSE),"")</f>
        <v>50124</v>
      </c>
      <c r="C15" s="41" t="str">
        <f>+IFERROR(VLOOKUP($A15,Hoja5!$A$2:$M$2116,4,FALSE),"")</f>
        <v>CABUYARO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2.5125628140703518E-3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50150</v>
      </c>
      <c r="C16" s="41" t="str">
        <f>+IFERROR(VLOOKUP($A16,Hoja5!$A$2:$M$2116,4,FALSE),"")</f>
        <v>CASTILLA LA NUEVA</v>
      </c>
      <c r="D16" s="166">
        <f>+IFERROR(VLOOKUP($A16,Hoja5!$A$2:$M$2116,5,FALSE),"")</f>
        <v>0.10383747178329571</v>
      </c>
      <c r="E16" s="166">
        <f>+IFERROR(VLOOKUP($A16,Hoja5!$A$2:$M$2116,6,FALSE),"")</f>
        <v>0.11668484187568157</v>
      </c>
      <c r="F16" s="166">
        <f>+IFERROR(VLOOKUP($A16,Hoja5!$A$2:$M$2116,7,FALSE),"")</f>
        <v>0.14164004259850904</v>
      </c>
      <c r="G16" s="166">
        <f>+IFERROR(VLOOKUP($A16,Hoja5!$A$2:$M$2116,8,FALSE),"")</f>
        <v>0.25366876310272535</v>
      </c>
      <c r="H16" s="166">
        <f>+IFERROR(VLOOKUP($A16,Hoja5!$A$2:$M$2116,9,FALSE),"")</f>
        <v>0.11715481171548117</v>
      </c>
      <c r="I16" s="166">
        <f>+IFERROR(VLOOKUP($A16,Hoja5!$A$2:$M$2116,10,FALSE),"")</f>
        <v>5.7651991614255764E-2</v>
      </c>
      <c r="J16" s="166">
        <f>+IFERROR(VLOOKUP($A16,Hoja5!$A$2:$M$2116,11,FALSE),"")</f>
        <v>3.3578174186778595E-2</v>
      </c>
      <c r="K16" s="164">
        <f>+IFERROR(VLOOKUP($A16,Hoja5!$A$2:$M$2116,12,FALSE),"")</f>
        <v>3.382663847780127E-2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50223</v>
      </c>
      <c r="C17" s="41" t="str">
        <f>+IFERROR(VLOOKUP($A17,Hoja5!$A$2:$M$2116,4,FALSE),"")</f>
        <v>SAN LUIS DE CUBARRAL</v>
      </c>
      <c r="D17" s="166">
        <f>+IFERROR(VLOOKUP($A17,Hoja5!$A$2:$M$2116,5,FALSE),"")</f>
        <v>0</v>
      </c>
      <c r="E17" s="166">
        <f>+IFERROR(VLOOKUP($A17,Hoja5!$A$2:$M$2116,6,FALSE),"")</f>
        <v>0</v>
      </c>
      <c r="F17" s="166">
        <f>+IFERROR(VLOOKUP($A17,Hoja5!$A$2:$M$2116,7,FALSE),"")</f>
        <v>2.800658978583196E-2</v>
      </c>
      <c r="G17" s="166">
        <f>+IFERROR(VLOOKUP($A17,Hoja5!$A$2:$M$2116,8,FALSE),"")</f>
        <v>2.8813559322033899E-2</v>
      </c>
      <c r="H17" s="166">
        <f>+IFERROR(VLOOKUP($A17,Hoja5!$A$2:$M$2116,9,FALSE),"")</f>
        <v>2.456140350877193E-2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50226</v>
      </c>
      <c r="C18" s="41" t="str">
        <f>+IFERROR(VLOOKUP($A18,Hoja5!$A$2:$M$2116,4,FALSE),"")</f>
        <v>CUMARAL</v>
      </c>
      <c r="D18" s="166">
        <f>+IFERROR(VLOOKUP($A18,Hoja5!$A$2:$M$2116,5,FALSE),"")</f>
        <v>0.15811301192327631</v>
      </c>
      <c r="E18" s="166">
        <f>+IFERROR(VLOOKUP($A18,Hoja5!$A$2:$M$2116,6,FALSE),"")</f>
        <v>0.17004680187207488</v>
      </c>
      <c r="F18" s="166">
        <f>+IFERROR(VLOOKUP($A18,Hoja5!$A$2:$M$2116,7,FALSE),"")</f>
        <v>0.17887473460721867</v>
      </c>
      <c r="G18" s="166">
        <f>+IFERROR(VLOOKUP($A18,Hoja5!$A$2:$M$2116,8,FALSE),"")</f>
        <v>0.2184598580010923</v>
      </c>
      <c r="H18" s="166">
        <f>+IFERROR(VLOOKUP($A18,Hoja5!$A$2:$M$2116,9,FALSE),"")</f>
        <v>0.19285309132161088</v>
      </c>
      <c r="I18" s="166">
        <f>+IFERROR(VLOOKUP($A18,Hoja5!$A$2:$M$2116,10,FALSE),"")</f>
        <v>0.11643026004728133</v>
      </c>
      <c r="J18" s="166">
        <f>+IFERROR(VLOOKUP($A18,Hoja5!$A$2:$M$2116,11,FALSE),"")</f>
        <v>0.13569682151589241</v>
      </c>
      <c r="K18" s="164">
        <f>+IFERROR(VLOOKUP($A18,Hoja5!$A$2:$M$2116,12,FALSE),"")</f>
        <v>0.17297979797979798</v>
      </c>
      <c r="L18" s="165">
        <f>+IFERROR(VLOOKUP($A18,Hoja5!$A$2:$M$2116,13,FALSE),"")</f>
        <v>0.15231362467866325</v>
      </c>
    </row>
    <row r="19" spans="1:12" x14ac:dyDescent="0.25">
      <c r="A19" s="145">
        <v>8</v>
      </c>
      <c r="B19" s="41">
        <f>+IFERROR(VLOOKUP($A19,Hoja5!$A$2:$M$2116,3,FALSE),"")</f>
        <v>50245</v>
      </c>
      <c r="C19" s="41" t="str">
        <f>+IFERROR(VLOOKUP($A19,Hoja5!$A$2:$M$2116,4,FALSE),"")</f>
        <v>EL CALVARIO</v>
      </c>
      <c r="D19" s="166">
        <f>+IFERROR(VLOOKUP($A19,Hoja5!$A$2:$M$2116,5,FALSE),"")</f>
        <v>0.19148936170212766</v>
      </c>
      <c r="E19" s="166">
        <f>+IFERROR(VLOOKUP($A19,Hoja5!$A$2:$M$2116,6,FALSE),"")</f>
        <v>0.26495726495726496</v>
      </c>
      <c r="F19" s="166">
        <f>+IFERROR(VLOOKUP($A19,Hoja5!$A$2:$M$2116,7,FALSE),"")</f>
        <v>0.26495726495726496</v>
      </c>
      <c r="G19" s="166">
        <f>+IFERROR(VLOOKUP($A19,Hoja5!$A$2:$M$2116,8,FALSE),"")</f>
        <v>0</v>
      </c>
      <c r="H19" s="166">
        <f>+IFERROR(VLOOKUP($A19,Hoja5!$A$2:$M$2116,9,FALSE),"")</f>
        <v>0</v>
      </c>
      <c r="I19" s="166">
        <f>+IFERROR(VLOOKUP($A19,Hoja5!$A$2:$M$2116,10,FALSE),"")</f>
        <v>0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50251</v>
      </c>
      <c r="C20" s="41" t="str">
        <f>+IFERROR(VLOOKUP($A20,Hoja5!$A$2:$M$2116,4,FALSE),"")</f>
        <v>EL CASTILLO</v>
      </c>
      <c r="D20" s="166">
        <f>+IFERROR(VLOOKUP($A20,Hoja5!$A$2:$M$2116,5,FALSE),"")</f>
        <v>1.4970059880239522E-3</v>
      </c>
      <c r="E20" s="166">
        <f>+IFERROR(VLOOKUP($A20,Hoja5!$A$2:$M$2116,6,FALSE),"")</f>
        <v>0</v>
      </c>
      <c r="F20" s="166">
        <f>+IFERROR(VLOOKUP($A20,Hoja5!$A$2:$M$2116,7,FALSE),"")</f>
        <v>0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1.8975332068311196E-3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50270</v>
      </c>
      <c r="C21" s="41" t="str">
        <f>+IFERROR(VLOOKUP($A21,Hoja5!$A$2:$M$2116,4,FALSE),"")</f>
        <v>EL DORADO</v>
      </c>
      <c r="D21" s="166">
        <f>+IFERROR(VLOOKUP($A21,Hoja5!$A$2:$M$2116,5,FALSE),"")</f>
        <v>0</v>
      </c>
      <c r="E21" s="166">
        <f>+IFERROR(VLOOKUP($A21,Hoja5!$A$2:$M$2116,6,FALSE),"")</f>
        <v>7.621951219512195E-2</v>
      </c>
      <c r="F21" s="166">
        <f>+IFERROR(VLOOKUP($A21,Hoja5!$A$2:$M$2116,7,FALSE),"")</f>
        <v>5.8461538461538461E-2</v>
      </c>
      <c r="G21" s="166">
        <f>+IFERROR(VLOOKUP($A21,Hoja5!$A$2:$M$2116,8,FALSE),"")</f>
        <v>0.17757009345794392</v>
      </c>
      <c r="H21" s="166">
        <f>+IFERROR(VLOOKUP($A21,Hoja5!$A$2:$M$2116,9,FALSE),"")</f>
        <v>0</v>
      </c>
      <c r="I21" s="166">
        <f>+IFERROR(VLOOKUP($A21,Hoja5!$A$2:$M$2116,10,FALSE),"")</f>
        <v>5.6426332288401257E-2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50287</v>
      </c>
      <c r="C22" s="41" t="str">
        <f>+IFERROR(VLOOKUP($A22,Hoja5!$A$2:$M$2116,4,FALSE),"")</f>
        <v>FUENTE DE ORO</v>
      </c>
      <c r="D22" s="166">
        <f>+IFERROR(VLOOKUP($A22,Hoja5!$A$2:$M$2116,5,FALSE),"")</f>
        <v>0</v>
      </c>
      <c r="E22" s="166">
        <f>+IFERROR(VLOOKUP($A22,Hoja5!$A$2:$M$2116,6,FALSE),"")</f>
        <v>0</v>
      </c>
      <c r="F22" s="166">
        <f>+IFERROR(VLOOKUP($A22,Hoja5!$A$2:$M$2116,7,FALSE),"")</f>
        <v>1.2417218543046357E-2</v>
      </c>
      <c r="G22" s="166">
        <f>+IFERROR(VLOOKUP($A22,Hoja5!$A$2:$M$2116,8,FALSE),"")</f>
        <v>7.3289902280130291E-3</v>
      </c>
      <c r="H22" s="166">
        <f>+IFERROR(VLOOKUP($A22,Hoja5!$A$2:$M$2116,9,FALSE),"")</f>
        <v>7.2115384615384619E-3</v>
      </c>
      <c r="I22" s="166">
        <f>+IFERROR(VLOOKUP($A22,Hoja5!$A$2:$M$2116,10,FALSE),"")</f>
        <v>1.5797788309636651E-3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50313</v>
      </c>
      <c r="C23" s="41" t="str">
        <f>+IFERROR(VLOOKUP($A23,Hoja5!$A$2:$M$2116,4,FALSE),"")</f>
        <v>GRANADA</v>
      </c>
      <c r="D23" s="166">
        <f>+IFERROR(VLOOKUP($A23,Hoja5!$A$2:$M$2116,5,FALSE),"")</f>
        <v>0.12557741659538066</v>
      </c>
      <c r="E23" s="166">
        <f>+IFERROR(VLOOKUP($A23,Hoja5!$A$2:$M$2116,6,FALSE),"")</f>
        <v>0.13179599394041408</v>
      </c>
      <c r="F23" s="166">
        <f>+IFERROR(VLOOKUP($A23,Hoja5!$A$2:$M$2116,7,FALSE),"")</f>
        <v>0.16145139813581891</v>
      </c>
      <c r="G23" s="166">
        <f>+IFERROR(VLOOKUP($A23,Hoja5!$A$2:$M$2116,8,FALSE),"")</f>
        <v>0.1355764473033152</v>
      </c>
      <c r="H23" s="166">
        <f>+IFERROR(VLOOKUP($A23,Hoja5!$A$2:$M$2116,9,FALSE),"")</f>
        <v>7.6230983150662526E-2</v>
      </c>
      <c r="I23" s="166">
        <f>+IFERROR(VLOOKUP($A23,Hoja5!$A$2:$M$2116,10,FALSE),"")</f>
        <v>0.11071428571428571</v>
      </c>
      <c r="J23" s="166">
        <f>+IFERROR(VLOOKUP($A23,Hoja5!$A$2:$M$2116,11,FALSE),"")</f>
        <v>0.12465775487196006</v>
      </c>
      <c r="K23" s="164">
        <f>+IFERROR(VLOOKUP($A23,Hoja5!$A$2:$M$2116,12,FALSE),"")</f>
        <v>0.17809752198241408</v>
      </c>
      <c r="L23" s="165">
        <f>+IFERROR(VLOOKUP($A23,Hoja5!$A$2:$M$2116,13,FALSE),"")</f>
        <v>0.14294790343074967</v>
      </c>
    </row>
    <row r="24" spans="1:12" x14ac:dyDescent="0.25">
      <c r="A24" s="145">
        <v>13</v>
      </c>
      <c r="B24" s="41">
        <f>+IFERROR(VLOOKUP($A24,Hoja5!$A$2:$M$2116,3,FALSE),"")</f>
        <v>50318</v>
      </c>
      <c r="C24" s="41" t="str">
        <f>+IFERROR(VLOOKUP($A24,Hoja5!$A$2:$M$2116,4,FALSE),"")</f>
        <v>GUAMAL</v>
      </c>
      <c r="D24" s="166">
        <f>+IFERROR(VLOOKUP($A24,Hoja5!$A$2:$M$2116,5,FALSE),"")</f>
        <v>0</v>
      </c>
      <c r="E24" s="166">
        <f>+IFERROR(VLOOKUP($A24,Hoja5!$A$2:$M$2116,6,FALSE),"")</f>
        <v>2.7180067950169876E-2</v>
      </c>
      <c r="F24" s="166">
        <f>+IFERROR(VLOOKUP($A24,Hoja5!$A$2:$M$2116,7,FALSE),"")</f>
        <v>2.4277456647398842E-2</v>
      </c>
      <c r="G24" s="166">
        <f>+IFERROR(VLOOKUP($A24,Hoja5!$A$2:$M$2116,8,FALSE),"")</f>
        <v>2.3640661938534278E-2</v>
      </c>
      <c r="H24" s="166">
        <f>+IFERROR(VLOOKUP($A24,Hoja5!$A$2:$M$2116,9,FALSE),"")</f>
        <v>1.2165450121654502E-3</v>
      </c>
      <c r="I24" s="166">
        <f>+IFERROR(VLOOKUP($A24,Hoja5!$A$2:$M$2116,10,FALSE),"")</f>
        <v>0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50325</v>
      </c>
      <c r="C25" s="41" t="str">
        <f>+IFERROR(VLOOKUP($A25,Hoja5!$A$2:$M$2116,4,FALSE),"")</f>
        <v>MAPIRIPÁN</v>
      </c>
      <c r="D25" s="166">
        <f>+IFERROR(VLOOKUP($A25,Hoja5!$A$2:$M$2116,5,FALSE),"")</f>
        <v>0</v>
      </c>
      <c r="E25" s="166">
        <f>+IFERROR(VLOOKUP($A25,Hoja5!$A$2:$M$2116,6,FALSE),"")</f>
        <v>0</v>
      </c>
      <c r="F25" s="166">
        <f>+IFERROR(VLOOKUP($A25,Hoja5!$A$2:$M$2116,7,FALSE),"")</f>
        <v>0</v>
      </c>
      <c r="G25" s="166">
        <f>+IFERROR(VLOOKUP($A25,Hoja5!$A$2:$M$2116,8,FALSE),"")</f>
        <v>0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50330</v>
      </c>
      <c r="C26" s="41" t="str">
        <f>+IFERROR(VLOOKUP($A26,Hoja5!$A$2:$M$2116,4,FALSE),"")</f>
        <v>MESETAS</v>
      </c>
      <c r="D26" s="166">
        <f>+IFERROR(VLOOKUP($A26,Hoja5!$A$2:$M$2116,5,FALSE),"")</f>
        <v>1.8779342723004694E-3</v>
      </c>
      <c r="E26" s="166">
        <f>+IFERROR(VLOOKUP($A26,Hoja5!$A$2:$M$2116,6,FALSE),"")</f>
        <v>2.2242817423540315E-2</v>
      </c>
      <c r="F26" s="166">
        <f>+IFERROR(VLOOKUP($A26,Hoja5!$A$2:$M$2116,7,FALSE),"")</f>
        <v>1.1049723756906077E-2</v>
      </c>
      <c r="G26" s="166">
        <f>+IFERROR(VLOOKUP($A26,Hoja5!$A$2:$M$2116,8,FALSE),"")</f>
        <v>1.0128913443830571E-2</v>
      </c>
      <c r="H26" s="166">
        <f>+IFERROR(VLOOKUP($A26,Hoja5!$A$2:$M$2116,9,FALSE),"")</f>
        <v>0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50350</v>
      </c>
      <c r="C27" s="41" t="str">
        <f>+IFERROR(VLOOKUP($A27,Hoja5!$A$2:$M$2116,4,FALSE),"")</f>
        <v>LA MACARENA</v>
      </c>
      <c r="D27" s="166">
        <f>+IFERROR(VLOOKUP($A27,Hoja5!$A$2:$M$2116,5,FALSE),"")</f>
        <v>1.8470631695603991E-3</v>
      </c>
      <c r="E27" s="166">
        <f>+IFERROR(VLOOKUP($A27,Hoja5!$A$2:$M$2116,6,FALSE),"")</f>
        <v>1.1879049676025918E-2</v>
      </c>
      <c r="F27" s="166">
        <f>+IFERROR(VLOOKUP($A27,Hoja5!$A$2:$M$2116,7,FALSE),"")</f>
        <v>0</v>
      </c>
      <c r="G27" s="166">
        <f>+IFERROR(VLOOKUP($A27,Hoja5!$A$2:$M$2116,8,FALSE),"")</f>
        <v>0</v>
      </c>
      <c r="H27" s="166">
        <f>+IFERROR(VLOOKUP($A27,Hoja5!$A$2:$M$2116,9,FALSE),"")</f>
        <v>0</v>
      </c>
      <c r="I27" s="166">
        <f>+IFERROR(VLOOKUP($A27,Hoja5!$A$2:$M$2116,10,FALSE),"")</f>
        <v>0</v>
      </c>
      <c r="J27" s="166">
        <f>+IFERROR(VLOOKUP($A27,Hoja5!$A$2:$M$2116,11,FALSE),"")</f>
        <v>3.2362459546925567E-4</v>
      </c>
      <c r="K27" s="164">
        <f>+IFERROR(VLOOKUP($A27,Hoja5!$A$2:$M$2116,12,FALSE),"")</f>
        <v>9.4756790903348081E-3</v>
      </c>
      <c r="L27" s="165">
        <f>+IFERROR(VLOOKUP($A27,Hoja5!$A$2:$M$2116,13,FALSE),"")</f>
        <v>5.2259452812788197E-3</v>
      </c>
    </row>
    <row r="28" spans="1:12" x14ac:dyDescent="0.25">
      <c r="A28" s="145">
        <v>17</v>
      </c>
      <c r="B28" s="41">
        <f>+IFERROR(VLOOKUP($A28,Hoja5!$A$2:$M$2116,3,FALSE),"")</f>
        <v>50370</v>
      </c>
      <c r="C28" s="41" t="str">
        <f>+IFERROR(VLOOKUP($A28,Hoja5!$A$2:$M$2116,4,FALSE),"")</f>
        <v>URIBE</v>
      </c>
      <c r="D28" s="166">
        <f>+IFERROR(VLOOKUP($A28,Hoja5!$A$2:$M$2116,5,FALSE),"")</f>
        <v>0</v>
      </c>
      <c r="E28" s="166">
        <f>+IFERROR(VLOOKUP($A28,Hoja5!$A$2:$M$2116,6,FALSE),"")</f>
        <v>0</v>
      </c>
      <c r="F28" s="166">
        <f>+IFERROR(VLOOKUP($A28,Hoja5!$A$2:$M$2116,7,FALSE),"")</f>
        <v>0</v>
      </c>
      <c r="G28" s="166">
        <f>+IFERROR(VLOOKUP($A28,Hoja5!$A$2:$M$2116,8,FALSE),"")</f>
        <v>0</v>
      </c>
      <c r="H28" s="166">
        <f>+IFERROR(VLOOKUP($A28,Hoja5!$A$2:$M$2116,9,FALSE),"")</f>
        <v>0</v>
      </c>
      <c r="I28" s="166">
        <f>+IFERROR(VLOOKUP($A28,Hoja5!$A$2:$M$2116,10,FALSE),"")</f>
        <v>0</v>
      </c>
      <c r="J28" s="166">
        <f>+IFERROR(VLOOKUP($A28,Hoja5!$A$2:$M$2116,11,FALSE),"")</f>
        <v>0</v>
      </c>
      <c r="K28" s="164">
        <f>+IFERROR(VLOOKUP($A28,Hoja5!$A$2:$M$2116,12,FALSE),"")</f>
        <v>1.3413816230717639E-3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50400</v>
      </c>
      <c r="C29" s="41" t="str">
        <f>+IFERROR(VLOOKUP($A29,Hoja5!$A$2:$M$2116,4,FALSE),"")</f>
        <v>LEJANIAS</v>
      </c>
      <c r="D29" s="166">
        <f>+IFERROR(VLOOKUP($A29,Hoja5!$A$2:$M$2116,5,FALSE),"")</f>
        <v>0</v>
      </c>
      <c r="E29" s="166">
        <f>+IFERROR(VLOOKUP($A29,Hoja5!$A$2:$M$2116,6,FALSE),"")</f>
        <v>2.1105527638190954E-2</v>
      </c>
      <c r="F29" s="166">
        <f>+IFERROR(VLOOKUP($A29,Hoja5!$A$2:$M$2116,7,FALSE),"")</f>
        <v>1.8145161290322582E-2</v>
      </c>
      <c r="G29" s="166">
        <f>+IFERROR(VLOOKUP($A29,Hoja5!$A$2:$M$2116,8,FALSE),"")</f>
        <v>1.3292433537832311E-2</v>
      </c>
      <c r="H29" s="166">
        <f>+IFERROR(VLOOKUP($A29,Hoja5!$A$2:$M$2116,9,FALSE),"")</f>
        <v>0</v>
      </c>
      <c r="I29" s="166">
        <f>+IFERROR(VLOOKUP($A29,Hoja5!$A$2:$M$2116,10,FALSE),"")</f>
        <v>0</v>
      </c>
      <c r="J29" s="166">
        <f>+IFERROR(VLOOKUP($A29,Hoja5!$A$2:$M$2116,11,FALSE),"")</f>
        <v>0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50450</v>
      </c>
      <c r="C30" s="41" t="str">
        <f>+IFERROR(VLOOKUP($A30,Hoja5!$A$2:$M$2116,4,FALSE),"")</f>
        <v>PUERTO CONCORDIA</v>
      </c>
      <c r="D30" s="166">
        <f>+IFERROR(VLOOKUP($A30,Hoja5!$A$2:$M$2116,5,FALSE),"")</f>
        <v>0</v>
      </c>
      <c r="E30" s="166">
        <f>+IFERROR(VLOOKUP($A30,Hoja5!$A$2:$M$2116,6,FALSE),"")</f>
        <v>1.1299435028248588E-2</v>
      </c>
      <c r="F30" s="166">
        <f>+IFERROR(VLOOKUP($A30,Hoja5!$A$2:$M$2116,7,FALSE),"")</f>
        <v>2.5100401606425703E-2</v>
      </c>
      <c r="G30" s="166">
        <f>+IFERROR(VLOOKUP($A30,Hoja5!$A$2:$M$2116,8,FALSE),"")</f>
        <v>1.5384615384615385E-2</v>
      </c>
      <c r="H30" s="166">
        <f>+IFERROR(VLOOKUP($A30,Hoja5!$A$2:$M$2116,9,FALSE),"")</f>
        <v>7.8778926637124574E-3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1.232741617357002E-2</v>
      </c>
    </row>
    <row r="31" spans="1:12" x14ac:dyDescent="0.25">
      <c r="A31" s="145">
        <v>20</v>
      </c>
      <c r="B31" s="41">
        <f>+IFERROR(VLOOKUP($A31,Hoja5!$A$2:$M$2116,3,FALSE),"")</f>
        <v>50568</v>
      </c>
      <c r="C31" s="41" t="str">
        <f>+IFERROR(VLOOKUP($A31,Hoja5!$A$2:$M$2116,4,FALSE),"")</f>
        <v>PUERTO GAITAN</v>
      </c>
      <c r="D31" s="166">
        <f>+IFERROR(VLOOKUP($A31,Hoja5!$A$2:$M$2116,5,FALSE),"")</f>
        <v>7.8274760383386585E-2</v>
      </c>
      <c r="E31" s="166">
        <f>+IFERROR(VLOOKUP($A31,Hoja5!$A$2:$M$2116,6,FALSE),"")</f>
        <v>7.700477960701009E-2</v>
      </c>
      <c r="F31" s="166">
        <f>+IFERROR(VLOOKUP($A31,Hoja5!$A$2:$M$2116,7,FALSE),"")</f>
        <v>2.7229044313934865E-2</v>
      </c>
      <c r="G31" s="166">
        <f>+IFERROR(VLOOKUP($A31,Hoja5!$A$2:$M$2116,8,FALSE),"")</f>
        <v>2.7434104357181282E-2</v>
      </c>
      <c r="H31" s="166">
        <f>+IFERROR(VLOOKUP($A31,Hoja5!$A$2:$M$2116,9,FALSE),"")</f>
        <v>0</v>
      </c>
      <c r="I31" s="166">
        <f>+IFERROR(VLOOKUP($A31,Hoja5!$A$2:$M$2116,10,FALSE),"")</f>
        <v>1.1007154650522839E-3</v>
      </c>
      <c r="J31" s="166">
        <f>+IFERROR(VLOOKUP($A31,Hoja5!$A$2:$M$2116,11,FALSE),"")</f>
        <v>0</v>
      </c>
      <c r="K31" s="164">
        <f>+IFERROR(VLOOKUP($A31,Hoja5!$A$2:$M$2116,12,FALSE),"")</f>
        <v>1.1019283746556473E-3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50573</v>
      </c>
      <c r="C32" s="41" t="str">
        <f>+IFERROR(VLOOKUP($A32,Hoja5!$A$2:$M$2116,4,FALSE),"")</f>
        <v>PUERTO LOPEZ</v>
      </c>
      <c r="D32" s="166">
        <f>+IFERROR(VLOOKUP($A32,Hoja5!$A$2:$M$2116,5,FALSE),"")</f>
        <v>4.8703352308665404E-2</v>
      </c>
      <c r="E32" s="166">
        <f>+IFERROR(VLOOKUP($A32,Hoja5!$A$2:$M$2116,6,FALSE),"")</f>
        <v>8.8431061806656108E-2</v>
      </c>
      <c r="F32" s="166">
        <f>+IFERROR(VLOOKUP($A32,Hoja5!$A$2:$M$2116,7,FALSE),"")</f>
        <v>6.6987179487179485E-2</v>
      </c>
      <c r="G32" s="166">
        <f>+IFERROR(VLOOKUP($A32,Hoja5!$A$2:$M$2116,8,FALSE),"")</f>
        <v>5.7729941291585124E-2</v>
      </c>
      <c r="H32" s="166">
        <f>+IFERROR(VLOOKUP($A32,Hoja5!$A$2:$M$2116,9,FALSE),"")</f>
        <v>7.2992700729927005E-3</v>
      </c>
      <c r="I32" s="166">
        <f>+IFERROR(VLOOKUP($A32,Hoja5!$A$2:$M$2116,10,FALSE),"")</f>
        <v>1.3440860215053765E-3</v>
      </c>
      <c r="J32" s="166">
        <f>+IFERROR(VLOOKUP($A32,Hoja5!$A$2:$M$2116,11,FALSE),"")</f>
        <v>0</v>
      </c>
      <c r="K32" s="164">
        <f>+IFERROR(VLOOKUP($A32,Hoja5!$A$2:$M$2116,12,FALSE),"")</f>
        <v>3.3670033670033672E-4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50577</v>
      </c>
      <c r="C33" s="41" t="str">
        <f>+IFERROR(VLOOKUP($A33,Hoja5!$A$2:$M$2116,4,FALSE),"")</f>
        <v>PUERTO LLERAS</v>
      </c>
      <c r="D33" s="166">
        <f>+IFERROR(VLOOKUP($A33,Hoja5!$A$2:$M$2116,5,FALSE),"")</f>
        <v>0</v>
      </c>
      <c r="E33" s="166">
        <f>+IFERROR(VLOOKUP($A33,Hoja5!$A$2:$M$2116,6,FALSE),"")</f>
        <v>0</v>
      </c>
      <c r="F33" s="166">
        <f>+IFERROR(VLOOKUP($A33,Hoja5!$A$2:$M$2116,7,FALSE),"")</f>
        <v>5.3551912568306013E-2</v>
      </c>
      <c r="G33" s="166">
        <f>+IFERROR(VLOOKUP($A33,Hoja5!$A$2:$M$2116,8,FALSE),"")</f>
        <v>3.5754189944134075E-2</v>
      </c>
      <c r="H33" s="166">
        <f>+IFERROR(VLOOKUP($A33,Hoja5!$A$2:$M$2116,9,FALSE),"")</f>
        <v>3.3067274800456098E-2</v>
      </c>
      <c r="I33" s="166">
        <f>+IFERROR(VLOOKUP($A33,Hoja5!$A$2:$M$2116,10,FALSE),"")</f>
        <v>1.1627906976744186E-3</v>
      </c>
      <c r="J33" s="166">
        <f>+IFERROR(VLOOKUP($A33,Hoja5!$A$2:$M$2116,11,FALSE),"")</f>
        <v>0</v>
      </c>
      <c r="K33" s="164">
        <f>+IFERROR(VLOOKUP($A33,Hoja5!$A$2:$M$2116,12,FALSE),"")</f>
        <v>0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50590</v>
      </c>
      <c r="C34" s="41" t="str">
        <f>+IFERROR(VLOOKUP($A34,Hoja5!$A$2:$M$2116,4,FALSE),"")</f>
        <v>PUERTO RICO</v>
      </c>
      <c r="D34" s="166">
        <f>+IFERROR(VLOOKUP($A34,Hoja5!$A$2:$M$2116,5,FALSE),"")</f>
        <v>0</v>
      </c>
      <c r="E34" s="166">
        <f>+IFERROR(VLOOKUP($A34,Hoja5!$A$2:$M$2116,6,FALSE),"")</f>
        <v>1.427061310782241E-2</v>
      </c>
      <c r="F34" s="166">
        <f>+IFERROR(VLOOKUP($A34,Hoja5!$A$2:$M$2116,7,FALSE),"")</f>
        <v>9.6153846153846159E-3</v>
      </c>
      <c r="G34" s="166">
        <f>+IFERROR(VLOOKUP($A34,Hoja5!$A$2:$M$2116,8,FALSE),"")</f>
        <v>9.7826086956521747E-3</v>
      </c>
      <c r="H34" s="166">
        <f>+IFERROR(VLOOKUP($A34,Hoja5!$A$2:$M$2116,9,FALSE),"")</f>
        <v>0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1.6524216524216526E-2</v>
      </c>
      <c r="L34" s="165">
        <f>+IFERROR(VLOOKUP($A34,Hoja5!$A$2:$M$2116,13,FALSE),"")</f>
        <v>1.2564249000571102E-2</v>
      </c>
    </row>
    <row r="35" spans="1:12" x14ac:dyDescent="0.25">
      <c r="A35" s="145">
        <v>24</v>
      </c>
      <c r="B35" s="41">
        <f>+IFERROR(VLOOKUP($A35,Hoja5!$A$2:$M$2116,3,FALSE),"")</f>
        <v>50606</v>
      </c>
      <c r="C35" s="41" t="str">
        <f>+IFERROR(VLOOKUP($A35,Hoja5!$A$2:$M$2116,4,FALSE),"")</f>
        <v>RESTREPO</v>
      </c>
      <c r="D35" s="166">
        <f>+IFERROR(VLOOKUP($A35,Hoja5!$A$2:$M$2116,5,FALSE),"")</f>
        <v>1.0460251046025104E-3</v>
      </c>
      <c r="E35" s="166">
        <f>+IFERROR(VLOOKUP($A35,Hoja5!$A$2:$M$2116,6,FALSE),"")</f>
        <v>2.6343519494204427E-2</v>
      </c>
      <c r="F35" s="166">
        <f>+IFERROR(VLOOKUP($A35,Hoja5!$A$2:$M$2116,7,FALSE),"")</f>
        <v>0</v>
      </c>
      <c r="G35" s="166">
        <f>+IFERROR(VLOOKUP($A35,Hoja5!$A$2:$M$2116,8,FALSE),"")</f>
        <v>9.4929881337648334E-2</v>
      </c>
      <c r="H35" s="166">
        <f>+IFERROR(VLOOKUP($A35,Hoja5!$A$2:$M$2116,9,FALSE),"")</f>
        <v>1.0952902519167579E-3</v>
      </c>
      <c r="I35" s="166">
        <f>+IFERROR(VLOOKUP($A35,Hoja5!$A$2:$M$2116,10,FALSE),"")</f>
        <v>3.0905077262693158E-2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50680</v>
      </c>
      <c r="C36" s="41" t="str">
        <f>+IFERROR(VLOOKUP($A36,Hoja5!$A$2:$M$2116,4,FALSE),"")</f>
        <v>SAN CARLOS DE GUAROA</v>
      </c>
      <c r="D36" s="166">
        <f>+IFERROR(VLOOKUP($A36,Hoja5!$A$2:$M$2116,5,FALSE),"")</f>
        <v>0</v>
      </c>
      <c r="E36" s="166">
        <f>+IFERROR(VLOOKUP($A36,Hoja5!$A$2:$M$2116,6,FALSE),"")</f>
        <v>0</v>
      </c>
      <c r="F36" s="166">
        <f>+IFERROR(VLOOKUP($A36,Hoja5!$A$2:$M$2116,7,FALSE),"")</f>
        <v>0</v>
      </c>
      <c r="G36" s="166">
        <f>+IFERROR(VLOOKUP($A36,Hoja5!$A$2:$M$2116,8,FALSE),"")</f>
        <v>0</v>
      </c>
      <c r="H36" s="166">
        <f>+IFERROR(VLOOKUP($A36,Hoja5!$A$2:$M$2116,9,FALSE),"")</f>
        <v>0</v>
      </c>
      <c r="I36" s="166">
        <f>+IFERROR(VLOOKUP($A36,Hoja5!$A$2:$M$2116,10,FALSE),"")</f>
        <v>0</v>
      </c>
      <c r="J36" s="166">
        <f>+IFERROR(VLOOKUP($A36,Hoja5!$A$2:$M$2116,11,FALSE),"")</f>
        <v>0</v>
      </c>
      <c r="K36" s="164">
        <f>+IFERROR(VLOOKUP($A36,Hoja5!$A$2:$M$2116,12,FALSE),"")</f>
        <v>4.2283298097251587E-3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50683</v>
      </c>
      <c r="C37" s="41" t="str">
        <f>+IFERROR(VLOOKUP($A37,Hoja5!$A$2:$M$2116,4,FALSE),"")</f>
        <v>SAN JUAN DE ARAMA</v>
      </c>
      <c r="D37" s="166">
        <f>+IFERROR(VLOOKUP($A37,Hoja5!$A$2:$M$2116,5,FALSE),"")</f>
        <v>3.22234156820623E-3</v>
      </c>
      <c r="E37" s="166">
        <f>+IFERROR(VLOOKUP($A37,Hoja5!$A$2:$M$2116,6,FALSE),"")</f>
        <v>2.8017241379310345E-2</v>
      </c>
      <c r="F37" s="166">
        <f>+IFERROR(VLOOKUP($A37,Hoja5!$A$2:$M$2116,7,FALSE),"")</f>
        <v>2.8446389496717725E-2</v>
      </c>
      <c r="G37" s="166">
        <f>+IFERROR(VLOOKUP($A37,Hoja5!$A$2:$M$2116,8,FALSE),"")</f>
        <v>5.3047404063205419E-2</v>
      </c>
      <c r="H37" s="166">
        <f>+IFERROR(VLOOKUP($A37,Hoja5!$A$2:$M$2116,9,FALSE),"")</f>
        <v>7.4030552291421858E-2</v>
      </c>
      <c r="I37" s="166">
        <f>+IFERROR(VLOOKUP($A37,Hoja5!$A$2:$M$2116,10,FALSE),"")</f>
        <v>4.2892156862745098E-2</v>
      </c>
      <c r="J37" s="166">
        <f>+IFERROR(VLOOKUP($A37,Hoja5!$A$2:$M$2116,11,FALSE),"")</f>
        <v>2.0330368487928845E-2</v>
      </c>
      <c r="K37" s="164">
        <f>+IFERROR(VLOOKUP($A37,Hoja5!$A$2:$M$2116,12,FALSE),"")</f>
        <v>3.2938076416337288E-2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50686</v>
      </c>
      <c r="C38" s="41" t="str">
        <f>+IFERROR(VLOOKUP($A38,Hoja5!$A$2:$M$2116,4,FALSE),"")</f>
        <v>SAN JUANITO</v>
      </c>
      <c r="D38" s="166">
        <f>+IFERROR(VLOOKUP($A38,Hoja5!$A$2:$M$2116,5,FALSE),"")</f>
        <v>0</v>
      </c>
      <c r="E38" s="166">
        <f>+IFERROR(VLOOKUP($A38,Hoja5!$A$2:$M$2116,6,FALSE),"")</f>
        <v>0</v>
      </c>
      <c r="F38" s="166">
        <f>+IFERROR(VLOOKUP($A38,Hoja5!$A$2:$M$2116,7,FALSE),"")</f>
        <v>0</v>
      </c>
      <c r="G38" s="166">
        <f>+IFERROR(VLOOKUP($A38,Hoja5!$A$2:$M$2116,8,FALSE),"")</f>
        <v>0</v>
      </c>
      <c r="H38" s="166">
        <f>+IFERROR(VLOOKUP($A38,Hoja5!$A$2:$M$2116,9,FALSE),"")</f>
        <v>0</v>
      </c>
      <c r="I38" s="166">
        <f>+IFERROR(VLOOKUP($A38,Hoja5!$A$2:$M$2116,10,FALSE),"")</f>
        <v>0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50689</v>
      </c>
      <c r="C39" s="41" t="str">
        <f>+IFERROR(VLOOKUP($A39,Hoja5!$A$2:$M$2116,4,FALSE),"")</f>
        <v>SAN MARTIN</v>
      </c>
      <c r="D39" s="166">
        <f>+IFERROR(VLOOKUP($A39,Hoja5!$A$2:$M$2116,5,FALSE),"")</f>
        <v>7.7366650648726568E-2</v>
      </c>
      <c r="E39" s="166">
        <f>+IFERROR(VLOOKUP($A39,Hoja5!$A$2:$M$2116,6,FALSE),"")</f>
        <v>5.139289145052834E-2</v>
      </c>
      <c r="F39" s="166">
        <f>+IFERROR(VLOOKUP($A39,Hoja5!$A$2:$M$2116,7,FALSE),"")</f>
        <v>6.7600193143408982E-2</v>
      </c>
      <c r="G39" s="166">
        <f>+IFERROR(VLOOKUP($A39,Hoja5!$A$2:$M$2116,8,FALSE),"")</f>
        <v>6.0724779627815868E-2</v>
      </c>
      <c r="H39" s="166">
        <f>+IFERROR(VLOOKUP($A39,Hoja5!$A$2:$M$2116,9,FALSE),"")</f>
        <v>3.9840637450199202E-2</v>
      </c>
      <c r="I39" s="166">
        <f>+IFERROR(VLOOKUP($A39,Hoja5!$A$2:$M$2116,10,FALSE),"")</f>
        <v>2.2750252780586452E-2</v>
      </c>
      <c r="J39" s="166">
        <f>+IFERROR(VLOOKUP($A39,Hoja5!$A$2:$M$2116,11,FALSE),"")</f>
        <v>2.1882951653944022E-2</v>
      </c>
      <c r="K39" s="164">
        <f>+IFERROR(VLOOKUP($A39,Hoja5!$A$2:$M$2116,12,FALSE),"")</f>
        <v>2.6985743380855399E-2</v>
      </c>
      <c r="L39" s="165">
        <f>+IFERROR(VLOOKUP($A39,Hoja5!$A$2:$M$2116,13,FALSE),"")</f>
        <v>2.7341772151898733E-2</v>
      </c>
    </row>
    <row r="40" spans="1:12" x14ac:dyDescent="0.25">
      <c r="A40" s="145">
        <v>29</v>
      </c>
      <c r="B40" s="41">
        <f>+IFERROR(VLOOKUP($A40,Hoja5!$A$2:$M$2116,3,FALSE),"")</f>
        <v>50711</v>
      </c>
      <c r="C40" s="41" t="str">
        <f>+IFERROR(VLOOKUP($A40,Hoja5!$A$2:$M$2116,4,FALSE),"")</f>
        <v>VISTAHERMOSA</v>
      </c>
      <c r="D40" s="166">
        <f>+IFERROR(VLOOKUP($A40,Hoja5!$A$2:$M$2116,5,FALSE),"")</f>
        <v>2.6469268730372364E-2</v>
      </c>
      <c r="E40" s="166">
        <f>+IFERROR(VLOOKUP($A40,Hoja5!$A$2:$M$2116,6,FALSE),"")</f>
        <v>1.1071744906997343E-2</v>
      </c>
      <c r="F40" s="166">
        <f>+IFERROR(VLOOKUP($A40,Hoja5!$A$2:$M$2116,7,FALSE),"")</f>
        <v>1.1378555798687089E-2</v>
      </c>
      <c r="G40" s="166">
        <f>+IFERROR(VLOOKUP($A40,Hoja5!$A$2:$M$2116,8,FALSE),"")</f>
        <v>8.2752613240418115E-3</v>
      </c>
      <c r="H40" s="166">
        <f>+IFERROR(VLOOKUP($A40,Hoja5!$A$2:$M$2116,9,FALSE),"")</f>
        <v>0</v>
      </c>
      <c r="I40" s="166">
        <f>+IFERROR(VLOOKUP($A40,Hoja5!$A$2:$M$2116,10,FALSE),"")</f>
        <v>4.299226139294927E-4</v>
      </c>
      <c r="J40" s="166">
        <f>+IFERROR(VLOOKUP($A40,Hoja5!$A$2:$M$2116,11,FALSE),"")</f>
        <v>0</v>
      </c>
      <c r="K40" s="164">
        <f>+IFERROR(VLOOKUP($A40,Hoja5!$A$2:$M$2116,12,FALSE),"")</f>
        <v>4.2265426880811494E-4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META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50001</v>
      </c>
      <c r="C12" s="39" t="str">
        <f>+UPPER(IFERROR(VLOOKUP($A12,Hoja6!$A$3:$P$1124,4,FALSE),""))</f>
        <v>VILLAVICENCIO</v>
      </c>
      <c r="D12" s="40">
        <f>+IFERROR(VLOOKUP($A12,Hoja6!$A$3:$P$1124,8,FALSE),"")</f>
        <v>5036</v>
      </c>
      <c r="E12" s="40">
        <f>+IFERROR(VLOOKUP($A12,Hoja6!$A$3:$P$1124,9,FALSE),"")</f>
        <v>2385</v>
      </c>
      <c r="F12" s="163">
        <f>+IFERROR(VLOOKUP($A12,Hoja6!$A$3:$P$1124,10,FALSE),"")</f>
        <v>0.47359015091342332</v>
      </c>
      <c r="G12" s="40">
        <f>+IFERROR(VLOOKUP($A12,Hoja6!$A$3:$P$1124,11,FALSE),"")</f>
        <v>5119</v>
      </c>
      <c r="H12" s="40">
        <f>+IFERROR(VLOOKUP($A12,Hoja6!$A$3:$P$1124,12,FALSE),"")</f>
        <v>2565</v>
      </c>
      <c r="I12" s="163">
        <f>+IFERROR(VLOOKUP($A12,Hoja6!$A$3:$P$1124,13,FALSE),"")</f>
        <v>0.50107442859933582</v>
      </c>
      <c r="J12" s="40">
        <f>+IFERROR(VLOOKUP($A12,Hoja6!$A$3:$P$1124,14,FALSE),"")</f>
        <v>5325</v>
      </c>
      <c r="K12" s="149">
        <f>+IFERROR(VLOOKUP($A12,Hoja6!$A$3:$P$1124,15,FALSE),"")</f>
        <v>2479</v>
      </c>
      <c r="L12" s="165">
        <f>+IFERROR(VLOOKUP($A12,Hoja6!$A$3:$P$1124,16,FALSE),"")</f>
        <v>0.46553990610328638</v>
      </c>
    </row>
    <row r="13" spans="1:12" x14ac:dyDescent="0.25">
      <c r="A13" s="145">
        <v>2</v>
      </c>
      <c r="B13" s="39">
        <f>+IFERROR(VLOOKUP($A13,Hoja6!$A$3:$P$1124,3,FALSE),"")</f>
        <v>50006</v>
      </c>
      <c r="C13" s="39" t="str">
        <f>+UPPER(IFERROR(VLOOKUP($A13,Hoja6!$A$3:$P$1124,4,FALSE),""))</f>
        <v>ACACÍAS</v>
      </c>
      <c r="D13" s="40">
        <f>+IFERROR(VLOOKUP($A13,Hoja6!$A$3:$P$1124,8,FALSE),"")</f>
        <v>926</v>
      </c>
      <c r="E13" s="40">
        <f>+IFERROR(VLOOKUP($A13,Hoja6!$A$3:$P$1124,9,FALSE),"")</f>
        <v>269</v>
      </c>
      <c r="F13" s="163">
        <f>+IFERROR(VLOOKUP($A13,Hoja6!$A$3:$P$1124,10,FALSE),"")</f>
        <v>0.29049676025917925</v>
      </c>
      <c r="G13" s="40">
        <f>+IFERROR(VLOOKUP($A13,Hoja6!$A$3:$P$1124,11,FALSE),"")</f>
        <v>1053</v>
      </c>
      <c r="H13" s="40">
        <f>+IFERROR(VLOOKUP($A13,Hoja6!$A$3:$P$1124,12,FALSE),"")</f>
        <v>363</v>
      </c>
      <c r="I13" s="163">
        <f>+IFERROR(VLOOKUP($A13,Hoja6!$A$3:$P$1124,13,FALSE),"")</f>
        <v>0.34472934472934474</v>
      </c>
      <c r="J13" s="40">
        <f>+IFERROR(VLOOKUP($A13,Hoja6!$A$3:$P$1124,14,FALSE),"")</f>
        <v>977</v>
      </c>
      <c r="K13" s="149">
        <f>+IFERROR(VLOOKUP($A13,Hoja6!$A$3:$P$1124,15,FALSE),"")</f>
        <v>293</v>
      </c>
      <c r="L13" s="165">
        <f>+IFERROR(VLOOKUP($A13,Hoja6!$A$3:$P$1124,16,FALSE),"")</f>
        <v>0.29989764585465711</v>
      </c>
    </row>
    <row r="14" spans="1:12" x14ac:dyDescent="0.25">
      <c r="A14" s="145">
        <v>3</v>
      </c>
      <c r="B14" s="39">
        <f>+IFERROR(VLOOKUP($A14,Hoja6!$A$3:$P$1124,3,FALSE),"")</f>
        <v>50110</v>
      </c>
      <c r="C14" s="39" t="str">
        <f>+UPPER(IFERROR(VLOOKUP($A14,Hoja6!$A$3:$P$1124,4,FALSE),""))</f>
        <v>BARRANCA DE UPÍA</v>
      </c>
      <c r="D14" s="40">
        <f>+IFERROR(VLOOKUP($A14,Hoja6!$A$3:$P$1124,8,FALSE),"")</f>
        <v>70</v>
      </c>
      <c r="E14" s="40">
        <f>+IFERROR(VLOOKUP($A14,Hoja6!$A$3:$P$1124,9,FALSE),"")</f>
        <v>16</v>
      </c>
      <c r="F14" s="163">
        <f>+IFERROR(VLOOKUP($A14,Hoja6!$A$3:$P$1124,10,FALSE),"")</f>
        <v>0.22857142857142856</v>
      </c>
      <c r="G14" s="40">
        <f>+IFERROR(VLOOKUP($A14,Hoja6!$A$3:$P$1124,11,FALSE),"")</f>
        <v>73</v>
      </c>
      <c r="H14" s="40">
        <f>+IFERROR(VLOOKUP($A14,Hoja6!$A$3:$P$1124,12,FALSE),"")</f>
        <v>20</v>
      </c>
      <c r="I14" s="163">
        <f>+IFERROR(VLOOKUP($A14,Hoja6!$A$3:$P$1124,13,FALSE),"")</f>
        <v>0.27397260273972601</v>
      </c>
      <c r="J14" s="40">
        <f>+IFERROR(VLOOKUP($A14,Hoja6!$A$3:$P$1124,14,FALSE),"")</f>
        <v>66</v>
      </c>
      <c r="K14" s="149">
        <f>+IFERROR(VLOOKUP($A14,Hoja6!$A$3:$P$1124,15,FALSE),"")</f>
        <v>17</v>
      </c>
      <c r="L14" s="165">
        <f>+IFERROR(VLOOKUP($A14,Hoja6!$A$3:$P$1124,16,FALSE),"")</f>
        <v>0.25757575757575757</v>
      </c>
    </row>
    <row r="15" spans="1:12" x14ac:dyDescent="0.25">
      <c r="A15" s="145">
        <v>4</v>
      </c>
      <c r="B15" s="39">
        <f>+IFERROR(VLOOKUP($A15,Hoja6!$A$3:$P$1124,3,FALSE),"")</f>
        <v>50124</v>
      </c>
      <c r="C15" s="39" t="str">
        <f>+UPPER(IFERROR(VLOOKUP($A15,Hoja6!$A$3:$P$1124,4,FALSE),""))</f>
        <v>CABUYARO</v>
      </c>
      <c r="D15" s="40">
        <f>+IFERROR(VLOOKUP($A15,Hoja6!$A$3:$P$1124,8,FALSE),"")</f>
        <v>52</v>
      </c>
      <c r="E15" s="40">
        <f>+IFERROR(VLOOKUP($A15,Hoja6!$A$3:$P$1124,9,FALSE),"")</f>
        <v>15</v>
      </c>
      <c r="F15" s="163">
        <f>+IFERROR(VLOOKUP($A15,Hoja6!$A$3:$P$1124,10,FALSE),"")</f>
        <v>0.28846153846153844</v>
      </c>
      <c r="G15" s="40">
        <f>+IFERROR(VLOOKUP($A15,Hoja6!$A$3:$P$1124,11,FALSE),"")</f>
        <v>43</v>
      </c>
      <c r="H15" s="40">
        <f>+IFERROR(VLOOKUP($A15,Hoja6!$A$3:$P$1124,12,FALSE),"")</f>
        <v>10</v>
      </c>
      <c r="I15" s="163">
        <f>+IFERROR(VLOOKUP($A15,Hoja6!$A$3:$P$1124,13,FALSE),"")</f>
        <v>0.23255813953488372</v>
      </c>
      <c r="J15" s="40">
        <f>+IFERROR(VLOOKUP($A15,Hoja6!$A$3:$P$1124,14,FALSE),"")</f>
        <v>34</v>
      </c>
      <c r="K15" s="149">
        <f>+IFERROR(VLOOKUP($A15,Hoja6!$A$3:$P$1124,15,FALSE),"")</f>
        <v>9</v>
      </c>
      <c r="L15" s="165">
        <f>+IFERROR(VLOOKUP($A15,Hoja6!$A$3:$P$1124,16,FALSE),"")</f>
        <v>0.26470588235294118</v>
      </c>
    </row>
    <row r="16" spans="1:12" x14ac:dyDescent="0.25">
      <c r="A16" s="145">
        <v>5</v>
      </c>
      <c r="B16" s="39">
        <f>+IFERROR(VLOOKUP($A16,Hoja6!$A$3:$P$1124,3,FALSE),"")</f>
        <v>50150</v>
      </c>
      <c r="C16" s="39" t="str">
        <f>+UPPER(IFERROR(VLOOKUP($A16,Hoja6!$A$3:$P$1124,4,FALSE),""))</f>
        <v>CASTILLA LA NUEVA</v>
      </c>
      <c r="D16" s="40">
        <f>+IFERROR(VLOOKUP($A16,Hoja6!$A$3:$P$1124,8,FALSE),"")</f>
        <v>126</v>
      </c>
      <c r="E16" s="40">
        <f>+IFERROR(VLOOKUP($A16,Hoja6!$A$3:$P$1124,9,FALSE),"")</f>
        <v>63</v>
      </c>
      <c r="F16" s="163">
        <f>+IFERROR(VLOOKUP($A16,Hoja6!$A$3:$P$1124,10,FALSE),"")</f>
        <v>0.5</v>
      </c>
      <c r="G16" s="40">
        <f>+IFERROR(VLOOKUP($A16,Hoja6!$A$3:$P$1124,11,FALSE),"")</f>
        <v>160</v>
      </c>
      <c r="H16" s="40">
        <f>+IFERROR(VLOOKUP($A16,Hoja6!$A$3:$P$1124,12,FALSE),"")</f>
        <v>49</v>
      </c>
      <c r="I16" s="163">
        <f>+IFERROR(VLOOKUP($A16,Hoja6!$A$3:$P$1124,13,FALSE),"")</f>
        <v>0.30625000000000002</v>
      </c>
      <c r="J16" s="40">
        <f>+IFERROR(VLOOKUP($A16,Hoja6!$A$3:$P$1124,14,FALSE),"")</f>
        <v>131</v>
      </c>
      <c r="K16" s="149">
        <f>+IFERROR(VLOOKUP($A16,Hoja6!$A$3:$P$1124,15,FALSE),"")</f>
        <v>30</v>
      </c>
      <c r="L16" s="165">
        <f>+IFERROR(VLOOKUP($A16,Hoja6!$A$3:$P$1124,16,FALSE),"")</f>
        <v>0.22900763358778625</v>
      </c>
    </row>
    <row r="17" spans="1:12" x14ac:dyDescent="0.25">
      <c r="A17" s="145">
        <v>6</v>
      </c>
      <c r="B17" s="39">
        <f>+IFERROR(VLOOKUP($A17,Hoja6!$A$3:$P$1124,3,FALSE),"")</f>
        <v>50223</v>
      </c>
      <c r="C17" s="39" t="str">
        <f>+UPPER(IFERROR(VLOOKUP($A17,Hoja6!$A$3:$P$1124,4,FALSE),""))</f>
        <v xml:space="preserve">CUBARRAL  </v>
      </c>
      <c r="D17" s="40">
        <f>+IFERROR(VLOOKUP($A17,Hoja6!$A$3:$P$1124,8,FALSE),"")</f>
        <v>50</v>
      </c>
      <c r="E17" s="40">
        <f>+IFERROR(VLOOKUP($A17,Hoja6!$A$3:$P$1124,9,FALSE),"")</f>
        <v>21</v>
      </c>
      <c r="F17" s="163">
        <f>+IFERROR(VLOOKUP($A17,Hoja6!$A$3:$P$1124,10,FALSE),"")</f>
        <v>0.42</v>
      </c>
      <c r="G17" s="40">
        <f>+IFERROR(VLOOKUP($A17,Hoja6!$A$3:$P$1124,11,FALSE),"")</f>
        <v>62</v>
      </c>
      <c r="H17" s="40">
        <f>+IFERROR(VLOOKUP($A17,Hoja6!$A$3:$P$1124,12,FALSE),"")</f>
        <v>21</v>
      </c>
      <c r="I17" s="163">
        <f>+IFERROR(VLOOKUP($A17,Hoja6!$A$3:$P$1124,13,FALSE),"")</f>
        <v>0.33870967741935482</v>
      </c>
      <c r="J17" s="40">
        <f>+IFERROR(VLOOKUP($A17,Hoja6!$A$3:$P$1124,14,FALSE),"")</f>
        <v>76</v>
      </c>
      <c r="K17" s="149">
        <f>+IFERROR(VLOOKUP($A17,Hoja6!$A$3:$P$1124,15,FALSE),"")</f>
        <v>21</v>
      </c>
      <c r="L17" s="165">
        <f>+IFERROR(VLOOKUP($A17,Hoja6!$A$3:$P$1124,16,FALSE),"")</f>
        <v>0.27631578947368424</v>
      </c>
    </row>
    <row r="18" spans="1:12" x14ac:dyDescent="0.25">
      <c r="A18" s="145">
        <v>7</v>
      </c>
      <c r="B18" s="39">
        <f>+IFERROR(VLOOKUP($A18,Hoja6!$A$3:$P$1124,3,FALSE),"")</f>
        <v>50226</v>
      </c>
      <c r="C18" s="39" t="str">
        <f>+UPPER(IFERROR(VLOOKUP($A18,Hoja6!$A$3:$P$1124,4,FALSE),""))</f>
        <v xml:space="preserve">CUMARAL  </v>
      </c>
      <c r="D18" s="40">
        <f>+IFERROR(VLOOKUP($A18,Hoja6!$A$3:$P$1124,8,FALSE),"")</f>
        <v>259</v>
      </c>
      <c r="E18" s="40">
        <f>+IFERROR(VLOOKUP($A18,Hoja6!$A$3:$P$1124,9,FALSE),"")</f>
        <v>82</v>
      </c>
      <c r="F18" s="163">
        <f>+IFERROR(VLOOKUP($A18,Hoja6!$A$3:$P$1124,10,FALSE),"")</f>
        <v>0.31660231660231658</v>
      </c>
      <c r="G18" s="40">
        <f>+IFERROR(VLOOKUP($A18,Hoja6!$A$3:$P$1124,11,FALSE),"")</f>
        <v>257</v>
      </c>
      <c r="H18" s="40">
        <f>+IFERROR(VLOOKUP($A18,Hoja6!$A$3:$P$1124,12,FALSE),"")</f>
        <v>82</v>
      </c>
      <c r="I18" s="163">
        <f>+IFERROR(VLOOKUP($A18,Hoja6!$A$3:$P$1124,13,FALSE),"")</f>
        <v>0.31906614785992216</v>
      </c>
      <c r="J18" s="40">
        <f>+IFERROR(VLOOKUP($A18,Hoja6!$A$3:$P$1124,14,FALSE),"")</f>
        <v>295</v>
      </c>
      <c r="K18" s="149">
        <f>+IFERROR(VLOOKUP($A18,Hoja6!$A$3:$P$1124,15,FALSE),"")</f>
        <v>111</v>
      </c>
      <c r="L18" s="165">
        <f>+IFERROR(VLOOKUP($A18,Hoja6!$A$3:$P$1124,16,FALSE),"")</f>
        <v>0.37627118644067797</v>
      </c>
    </row>
    <row r="19" spans="1:12" x14ac:dyDescent="0.25">
      <c r="A19" s="145">
        <v>8</v>
      </c>
      <c r="B19" s="39">
        <f>+IFERROR(VLOOKUP($A19,Hoja6!$A$3:$P$1124,3,FALSE),"")</f>
        <v>50245</v>
      </c>
      <c r="C19" s="39" t="str">
        <f>+UPPER(IFERROR(VLOOKUP($A19,Hoja6!$A$3:$P$1124,4,FALSE),""))</f>
        <v>EL CALVARIO</v>
      </c>
      <c r="D19" s="40">
        <f>+IFERROR(VLOOKUP($A19,Hoja6!$A$3:$P$1124,8,FALSE),"")</f>
        <v>37</v>
      </c>
      <c r="E19" s="40">
        <f>+IFERROR(VLOOKUP($A19,Hoja6!$A$3:$P$1124,9,FALSE),"")</f>
        <v>14</v>
      </c>
      <c r="F19" s="163">
        <f>+IFERROR(VLOOKUP($A19,Hoja6!$A$3:$P$1124,10,FALSE),"")</f>
        <v>0.3783783783783784</v>
      </c>
      <c r="G19" s="40">
        <f>+IFERROR(VLOOKUP($A19,Hoja6!$A$3:$P$1124,11,FALSE),"")</f>
        <v>24</v>
      </c>
      <c r="H19" s="40">
        <f>+IFERROR(VLOOKUP($A19,Hoja6!$A$3:$P$1124,12,FALSE),"")</f>
        <v>12</v>
      </c>
      <c r="I19" s="163">
        <f>+IFERROR(VLOOKUP($A19,Hoja6!$A$3:$P$1124,13,FALSE),"")</f>
        <v>0.5</v>
      </c>
      <c r="J19" s="40">
        <f>+IFERROR(VLOOKUP($A19,Hoja6!$A$3:$P$1124,14,FALSE),"")</f>
        <v>20</v>
      </c>
      <c r="K19" s="149">
        <f>+IFERROR(VLOOKUP($A19,Hoja6!$A$3:$P$1124,15,FALSE),"")</f>
        <v>7</v>
      </c>
      <c r="L19" s="165">
        <f>+IFERROR(VLOOKUP($A19,Hoja6!$A$3:$P$1124,16,FALSE),"")</f>
        <v>0.35</v>
      </c>
    </row>
    <row r="20" spans="1:12" x14ac:dyDescent="0.25">
      <c r="A20" s="145">
        <v>9</v>
      </c>
      <c r="B20" s="39">
        <f>+IFERROR(VLOOKUP($A20,Hoja6!$A$3:$P$1124,3,FALSE),"")</f>
        <v>50251</v>
      </c>
      <c r="C20" s="39" t="str">
        <f>+UPPER(IFERROR(VLOOKUP($A20,Hoja6!$A$3:$P$1124,4,FALSE),""))</f>
        <v xml:space="preserve">EL CASTILLO  </v>
      </c>
      <c r="D20" s="40">
        <f>+IFERROR(VLOOKUP($A20,Hoja6!$A$3:$P$1124,8,FALSE),"")</f>
        <v>67</v>
      </c>
      <c r="E20" s="40">
        <f>+IFERROR(VLOOKUP($A20,Hoja6!$A$3:$P$1124,9,FALSE),"")</f>
        <v>14</v>
      </c>
      <c r="F20" s="163">
        <f>+IFERROR(VLOOKUP($A20,Hoja6!$A$3:$P$1124,10,FALSE),"")</f>
        <v>0.20895522388059701</v>
      </c>
      <c r="G20" s="40">
        <f>+IFERROR(VLOOKUP($A20,Hoja6!$A$3:$P$1124,11,FALSE),"")</f>
        <v>53</v>
      </c>
      <c r="H20" s="40">
        <f>+IFERROR(VLOOKUP($A20,Hoja6!$A$3:$P$1124,12,FALSE),"")</f>
        <v>11</v>
      </c>
      <c r="I20" s="163">
        <f>+IFERROR(VLOOKUP($A20,Hoja6!$A$3:$P$1124,13,FALSE),"")</f>
        <v>0.20754716981132076</v>
      </c>
      <c r="J20" s="40">
        <f>+IFERROR(VLOOKUP($A20,Hoja6!$A$3:$P$1124,14,FALSE),"")</f>
        <v>65</v>
      </c>
      <c r="K20" s="149">
        <f>+IFERROR(VLOOKUP($A20,Hoja6!$A$3:$P$1124,15,FALSE),"")</f>
        <v>14</v>
      </c>
      <c r="L20" s="165">
        <f>+IFERROR(VLOOKUP($A20,Hoja6!$A$3:$P$1124,16,FALSE),"")</f>
        <v>0.2153846153846154</v>
      </c>
    </row>
    <row r="21" spans="1:12" x14ac:dyDescent="0.25">
      <c r="A21" s="145">
        <v>10</v>
      </c>
      <c r="B21" s="39">
        <f>+IFERROR(VLOOKUP($A21,Hoja6!$A$3:$P$1124,3,FALSE),"")</f>
        <v>50270</v>
      </c>
      <c r="C21" s="39" t="str">
        <f>+UPPER(IFERROR(VLOOKUP($A21,Hoja6!$A$3:$P$1124,4,FALSE),""))</f>
        <v>EL DORADO</v>
      </c>
      <c r="D21" s="40">
        <f>+IFERROR(VLOOKUP($A21,Hoja6!$A$3:$P$1124,8,FALSE),"")</f>
        <v>60</v>
      </c>
      <c r="E21" s="40">
        <f>+IFERROR(VLOOKUP($A21,Hoja6!$A$3:$P$1124,9,FALSE),"")</f>
        <v>16</v>
      </c>
      <c r="F21" s="163">
        <f>+IFERROR(VLOOKUP($A21,Hoja6!$A$3:$P$1124,10,FALSE),"")</f>
        <v>0.26666666666666666</v>
      </c>
      <c r="G21" s="40">
        <f>+IFERROR(VLOOKUP($A21,Hoja6!$A$3:$P$1124,11,FALSE),"")</f>
        <v>61</v>
      </c>
      <c r="H21" s="40">
        <f>+IFERROR(VLOOKUP($A21,Hoja6!$A$3:$P$1124,12,FALSE),"")</f>
        <v>16</v>
      </c>
      <c r="I21" s="163">
        <f>+IFERROR(VLOOKUP($A21,Hoja6!$A$3:$P$1124,13,FALSE),"")</f>
        <v>0.26229508196721313</v>
      </c>
      <c r="J21" s="40">
        <f>+IFERROR(VLOOKUP($A21,Hoja6!$A$3:$P$1124,14,FALSE),"")</f>
        <v>66</v>
      </c>
      <c r="K21" s="149">
        <f>+IFERROR(VLOOKUP($A21,Hoja6!$A$3:$P$1124,15,FALSE),"")</f>
        <v>20</v>
      </c>
      <c r="L21" s="165">
        <f>+IFERROR(VLOOKUP($A21,Hoja6!$A$3:$P$1124,16,FALSE),"")</f>
        <v>0.30303030303030304</v>
      </c>
    </row>
    <row r="22" spans="1:12" x14ac:dyDescent="0.25">
      <c r="A22" s="145">
        <v>11</v>
      </c>
      <c r="B22" s="39">
        <f>+IFERROR(VLOOKUP($A22,Hoja6!$A$3:$P$1124,3,FALSE),"")</f>
        <v>50287</v>
      </c>
      <c r="C22" s="39" t="str">
        <f>+UPPER(IFERROR(VLOOKUP($A22,Hoja6!$A$3:$P$1124,4,FALSE),""))</f>
        <v>FUENTE DE ORO</v>
      </c>
      <c r="D22" s="40">
        <f>+IFERROR(VLOOKUP($A22,Hoja6!$A$3:$P$1124,8,FALSE),"")</f>
        <v>157</v>
      </c>
      <c r="E22" s="40">
        <f>+IFERROR(VLOOKUP($A22,Hoja6!$A$3:$P$1124,9,FALSE),"")</f>
        <v>25</v>
      </c>
      <c r="F22" s="163">
        <f>+IFERROR(VLOOKUP($A22,Hoja6!$A$3:$P$1124,10,FALSE),"")</f>
        <v>0.15923566878980891</v>
      </c>
      <c r="G22" s="40">
        <f>+IFERROR(VLOOKUP($A22,Hoja6!$A$3:$P$1124,11,FALSE),"")</f>
        <v>137</v>
      </c>
      <c r="H22" s="40">
        <f>+IFERROR(VLOOKUP($A22,Hoja6!$A$3:$P$1124,12,FALSE),"")</f>
        <v>26</v>
      </c>
      <c r="I22" s="163">
        <f>+IFERROR(VLOOKUP($A22,Hoja6!$A$3:$P$1124,13,FALSE),"")</f>
        <v>0.18978102189781021</v>
      </c>
      <c r="J22" s="40">
        <f>+IFERROR(VLOOKUP($A22,Hoja6!$A$3:$P$1124,14,FALSE),"")</f>
        <v>155</v>
      </c>
      <c r="K22" s="149">
        <f>+IFERROR(VLOOKUP($A22,Hoja6!$A$3:$P$1124,15,FALSE),"")</f>
        <v>38</v>
      </c>
      <c r="L22" s="165">
        <f>+IFERROR(VLOOKUP($A22,Hoja6!$A$3:$P$1124,16,FALSE),"")</f>
        <v>0.24516129032258063</v>
      </c>
    </row>
    <row r="23" spans="1:12" x14ac:dyDescent="0.25">
      <c r="A23" s="145">
        <v>12</v>
      </c>
      <c r="B23" s="39">
        <f>+IFERROR(VLOOKUP($A23,Hoja6!$A$3:$P$1124,3,FALSE),"")</f>
        <v>50313</v>
      </c>
      <c r="C23" s="39" t="str">
        <f>+UPPER(IFERROR(VLOOKUP($A23,Hoja6!$A$3:$P$1124,4,FALSE),""))</f>
        <v>GRANADA</v>
      </c>
      <c r="D23" s="40">
        <f>+IFERROR(VLOOKUP($A23,Hoja6!$A$3:$P$1124,8,FALSE),"")</f>
        <v>628</v>
      </c>
      <c r="E23" s="40">
        <f>+IFERROR(VLOOKUP($A23,Hoja6!$A$3:$P$1124,9,FALSE),"")</f>
        <v>209</v>
      </c>
      <c r="F23" s="163">
        <f>+IFERROR(VLOOKUP($A23,Hoja6!$A$3:$P$1124,10,FALSE),"")</f>
        <v>0.33280254777070062</v>
      </c>
      <c r="G23" s="40">
        <f>+IFERROR(VLOOKUP($A23,Hoja6!$A$3:$P$1124,11,FALSE),"")</f>
        <v>706</v>
      </c>
      <c r="H23" s="40">
        <f>+IFERROR(VLOOKUP($A23,Hoja6!$A$3:$P$1124,12,FALSE),"")</f>
        <v>270</v>
      </c>
      <c r="I23" s="163">
        <f>+IFERROR(VLOOKUP($A23,Hoja6!$A$3:$P$1124,13,FALSE),"")</f>
        <v>0.38243626062322944</v>
      </c>
      <c r="J23" s="40">
        <f>+IFERROR(VLOOKUP($A23,Hoja6!$A$3:$P$1124,14,FALSE),"")</f>
        <v>744</v>
      </c>
      <c r="K23" s="149">
        <f>+IFERROR(VLOOKUP($A23,Hoja6!$A$3:$P$1124,15,FALSE),"")</f>
        <v>221</v>
      </c>
      <c r="L23" s="165">
        <f>+IFERROR(VLOOKUP($A23,Hoja6!$A$3:$P$1124,16,FALSE),"")</f>
        <v>0.29704301075268819</v>
      </c>
    </row>
    <row r="24" spans="1:12" x14ac:dyDescent="0.25">
      <c r="A24" s="145">
        <v>13</v>
      </c>
      <c r="B24" s="39">
        <f>+IFERROR(VLOOKUP($A24,Hoja6!$A$3:$P$1124,3,FALSE),"")</f>
        <v>50318</v>
      </c>
      <c r="C24" s="39" t="str">
        <f>+UPPER(IFERROR(VLOOKUP($A24,Hoja6!$A$3:$P$1124,4,FALSE),""))</f>
        <v>GUAMAL</v>
      </c>
      <c r="D24" s="40">
        <f>+IFERROR(VLOOKUP($A24,Hoja6!$A$3:$P$1124,8,FALSE),"")</f>
        <v>124</v>
      </c>
      <c r="E24" s="40">
        <f>+IFERROR(VLOOKUP($A24,Hoja6!$A$3:$P$1124,9,FALSE),"")</f>
        <v>42</v>
      </c>
      <c r="F24" s="163">
        <f>+IFERROR(VLOOKUP($A24,Hoja6!$A$3:$P$1124,10,FALSE),"")</f>
        <v>0.33870967741935482</v>
      </c>
      <c r="G24" s="40">
        <f>+IFERROR(VLOOKUP($A24,Hoja6!$A$3:$P$1124,11,FALSE),"")</f>
        <v>127</v>
      </c>
      <c r="H24" s="40">
        <f>+IFERROR(VLOOKUP($A24,Hoja6!$A$3:$P$1124,12,FALSE),"")</f>
        <v>40</v>
      </c>
      <c r="I24" s="163">
        <f>+IFERROR(VLOOKUP($A24,Hoja6!$A$3:$P$1124,13,FALSE),"")</f>
        <v>0.31496062992125984</v>
      </c>
      <c r="J24" s="40">
        <f>+IFERROR(VLOOKUP($A24,Hoja6!$A$3:$P$1124,14,FALSE),"")</f>
        <v>113</v>
      </c>
      <c r="K24" s="149">
        <f>+IFERROR(VLOOKUP($A24,Hoja6!$A$3:$P$1124,15,FALSE),"")</f>
        <v>37</v>
      </c>
      <c r="L24" s="165">
        <f>+IFERROR(VLOOKUP($A24,Hoja6!$A$3:$P$1124,16,FALSE),"")</f>
        <v>0.32743362831858408</v>
      </c>
    </row>
    <row r="25" spans="1:12" x14ac:dyDescent="0.25">
      <c r="A25" s="145">
        <v>14</v>
      </c>
      <c r="B25" s="39">
        <f>+IFERROR(VLOOKUP($A25,Hoja6!$A$3:$P$1124,3,FALSE),"")</f>
        <v>50325</v>
      </c>
      <c r="C25" s="39" t="str">
        <f>+UPPER(IFERROR(VLOOKUP($A25,Hoja6!$A$3:$P$1124,4,FALSE),""))</f>
        <v>MAPIRIPÁN</v>
      </c>
      <c r="D25" s="40">
        <f>+IFERROR(VLOOKUP($A25,Hoja6!$A$3:$P$1124,8,FALSE),"")</f>
        <v>26</v>
      </c>
      <c r="E25" s="40">
        <f>+IFERROR(VLOOKUP($A25,Hoja6!$A$3:$P$1124,9,FALSE),"")</f>
        <v>6</v>
      </c>
      <c r="F25" s="163">
        <f>+IFERROR(VLOOKUP($A25,Hoja6!$A$3:$P$1124,10,FALSE),"")</f>
        <v>0.23076923076923078</v>
      </c>
      <c r="G25" s="40">
        <f>+IFERROR(VLOOKUP($A25,Hoja6!$A$3:$P$1124,11,FALSE),"")</f>
        <v>29</v>
      </c>
      <c r="H25" s="40">
        <f>+IFERROR(VLOOKUP($A25,Hoja6!$A$3:$P$1124,12,FALSE),"")</f>
        <v>18</v>
      </c>
      <c r="I25" s="163">
        <f>+IFERROR(VLOOKUP($A25,Hoja6!$A$3:$P$1124,13,FALSE),"")</f>
        <v>0.62068965517241381</v>
      </c>
      <c r="J25" s="40">
        <f>+IFERROR(VLOOKUP($A25,Hoja6!$A$3:$P$1124,14,FALSE),"")</f>
        <v>21</v>
      </c>
      <c r="K25" s="149">
        <f>+IFERROR(VLOOKUP($A25,Hoja6!$A$3:$P$1124,15,FALSE),"")</f>
        <v>15</v>
      </c>
      <c r="L25" s="165">
        <f>+IFERROR(VLOOKUP($A25,Hoja6!$A$3:$P$1124,16,FALSE),"")</f>
        <v>0.7142857142857143</v>
      </c>
    </row>
    <row r="26" spans="1:12" x14ac:dyDescent="0.25">
      <c r="A26" s="145">
        <v>15</v>
      </c>
      <c r="B26" s="39">
        <f>+IFERROR(VLOOKUP($A26,Hoja6!$A$3:$P$1124,3,FALSE),"")</f>
        <v>50330</v>
      </c>
      <c r="C26" s="39" t="str">
        <f>+UPPER(IFERROR(VLOOKUP($A26,Hoja6!$A$3:$P$1124,4,FALSE),""))</f>
        <v xml:space="preserve">MESETAS  </v>
      </c>
      <c r="D26" s="40">
        <f>+IFERROR(VLOOKUP($A26,Hoja6!$A$3:$P$1124,8,FALSE),"")</f>
        <v>65</v>
      </c>
      <c r="E26" s="40">
        <f>+IFERROR(VLOOKUP($A26,Hoja6!$A$3:$P$1124,9,FALSE),"")</f>
        <v>12</v>
      </c>
      <c r="F26" s="163">
        <f>+IFERROR(VLOOKUP($A26,Hoja6!$A$3:$P$1124,10,FALSE),"")</f>
        <v>0.18461538461538463</v>
      </c>
      <c r="G26" s="40">
        <f>+IFERROR(VLOOKUP($A26,Hoja6!$A$3:$P$1124,11,FALSE),"")</f>
        <v>66</v>
      </c>
      <c r="H26" s="40">
        <f>+IFERROR(VLOOKUP($A26,Hoja6!$A$3:$P$1124,12,FALSE),"")</f>
        <v>21</v>
      </c>
      <c r="I26" s="163">
        <f>+IFERROR(VLOOKUP($A26,Hoja6!$A$3:$P$1124,13,FALSE),"")</f>
        <v>0.31818181818181818</v>
      </c>
      <c r="J26" s="40">
        <f>+IFERROR(VLOOKUP($A26,Hoja6!$A$3:$P$1124,14,FALSE),"")</f>
        <v>68</v>
      </c>
      <c r="K26" s="149">
        <f>+IFERROR(VLOOKUP($A26,Hoja6!$A$3:$P$1124,15,FALSE),"")</f>
        <v>13</v>
      </c>
      <c r="L26" s="165">
        <f>+IFERROR(VLOOKUP($A26,Hoja6!$A$3:$P$1124,16,FALSE),"")</f>
        <v>0.19117647058823528</v>
      </c>
    </row>
    <row r="27" spans="1:12" x14ac:dyDescent="0.25">
      <c r="A27" s="145">
        <v>16</v>
      </c>
      <c r="B27" s="39">
        <f>+IFERROR(VLOOKUP($A27,Hoja6!$A$3:$P$1124,3,FALSE),"")</f>
        <v>50350</v>
      </c>
      <c r="C27" s="39" t="str">
        <f>+UPPER(IFERROR(VLOOKUP($A27,Hoja6!$A$3:$P$1124,4,FALSE),""))</f>
        <v>LA MACARENA</v>
      </c>
      <c r="D27" s="40">
        <f>+IFERROR(VLOOKUP($A27,Hoja6!$A$3:$P$1124,8,FALSE),"")</f>
        <v>116</v>
      </c>
      <c r="E27" s="40">
        <f>+IFERROR(VLOOKUP($A27,Hoja6!$A$3:$P$1124,9,FALSE),"")</f>
        <v>19</v>
      </c>
      <c r="F27" s="163">
        <f>+IFERROR(VLOOKUP($A27,Hoja6!$A$3:$P$1124,10,FALSE),"")</f>
        <v>0.16379310344827586</v>
      </c>
      <c r="G27" s="40">
        <f>+IFERROR(VLOOKUP($A27,Hoja6!$A$3:$P$1124,11,FALSE),"")</f>
        <v>85</v>
      </c>
      <c r="H27" s="40">
        <f>+IFERROR(VLOOKUP($A27,Hoja6!$A$3:$P$1124,12,FALSE),"")</f>
        <v>17</v>
      </c>
      <c r="I27" s="163">
        <f>+IFERROR(VLOOKUP($A27,Hoja6!$A$3:$P$1124,13,FALSE),"")</f>
        <v>0.2</v>
      </c>
      <c r="J27" s="40">
        <f>+IFERROR(VLOOKUP($A27,Hoja6!$A$3:$P$1124,14,FALSE),"")</f>
        <v>107</v>
      </c>
      <c r="K27" s="149">
        <f>+IFERROR(VLOOKUP($A27,Hoja6!$A$3:$P$1124,15,FALSE),"")</f>
        <v>25</v>
      </c>
      <c r="L27" s="165">
        <f>+IFERROR(VLOOKUP($A27,Hoja6!$A$3:$P$1124,16,FALSE),"")</f>
        <v>0.23364485981308411</v>
      </c>
    </row>
    <row r="28" spans="1:12" x14ac:dyDescent="0.25">
      <c r="A28" s="145">
        <v>17</v>
      </c>
      <c r="B28" s="39">
        <f>+IFERROR(VLOOKUP($A28,Hoja6!$A$3:$P$1124,3,FALSE),"")</f>
        <v>50370</v>
      </c>
      <c r="C28" s="39" t="str">
        <f>+UPPER(IFERROR(VLOOKUP($A28,Hoja6!$A$3:$P$1124,4,FALSE),""))</f>
        <v>URIBE</v>
      </c>
      <c r="D28" s="40">
        <f>+IFERROR(VLOOKUP($A28,Hoja6!$A$3:$P$1124,8,FALSE),"")</f>
        <v>65</v>
      </c>
      <c r="E28" s="40">
        <f>+IFERROR(VLOOKUP($A28,Hoja6!$A$3:$P$1124,9,FALSE),"")</f>
        <v>19</v>
      </c>
      <c r="F28" s="163">
        <f>+IFERROR(VLOOKUP($A28,Hoja6!$A$3:$P$1124,10,FALSE),"")</f>
        <v>0.29230769230769232</v>
      </c>
      <c r="G28" s="40">
        <f>+IFERROR(VLOOKUP($A28,Hoja6!$A$3:$P$1124,11,FALSE),"")</f>
        <v>63</v>
      </c>
      <c r="H28" s="40">
        <f>+IFERROR(VLOOKUP($A28,Hoja6!$A$3:$P$1124,12,FALSE),"")</f>
        <v>25</v>
      </c>
      <c r="I28" s="163">
        <f>+IFERROR(VLOOKUP($A28,Hoja6!$A$3:$P$1124,13,FALSE),"")</f>
        <v>0.3968253968253968</v>
      </c>
      <c r="J28" s="40">
        <f>+IFERROR(VLOOKUP($A28,Hoja6!$A$3:$P$1124,14,FALSE),"")</f>
        <v>66</v>
      </c>
      <c r="K28" s="149">
        <f>+IFERROR(VLOOKUP($A28,Hoja6!$A$3:$P$1124,15,FALSE),"")</f>
        <v>15</v>
      </c>
      <c r="L28" s="165">
        <f>+IFERROR(VLOOKUP($A28,Hoja6!$A$3:$P$1124,16,FALSE),"")</f>
        <v>0.22727272727272727</v>
      </c>
    </row>
    <row r="29" spans="1:12" x14ac:dyDescent="0.25">
      <c r="A29" s="145">
        <v>18</v>
      </c>
      <c r="B29" s="39">
        <f>+IFERROR(VLOOKUP($A29,Hoja6!$A$3:$P$1124,3,FALSE),"")</f>
        <v>50400</v>
      </c>
      <c r="C29" s="39" t="str">
        <f>+UPPER(IFERROR(VLOOKUP($A29,Hoja6!$A$3:$P$1124,4,FALSE),""))</f>
        <v>LEJANÍAS</v>
      </c>
      <c r="D29" s="40">
        <f>+IFERROR(VLOOKUP($A29,Hoja6!$A$3:$P$1124,8,FALSE),"")</f>
        <v>113</v>
      </c>
      <c r="E29" s="40">
        <f>+IFERROR(VLOOKUP($A29,Hoja6!$A$3:$P$1124,9,FALSE),"")</f>
        <v>27</v>
      </c>
      <c r="F29" s="163">
        <f>+IFERROR(VLOOKUP($A29,Hoja6!$A$3:$P$1124,10,FALSE),"")</f>
        <v>0.23893805309734514</v>
      </c>
      <c r="G29" s="40">
        <f>+IFERROR(VLOOKUP($A29,Hoja6!$A$3:$P$1124,11,FALSE),"")</f>
        <v>125</v>
      </c>
      <c r="H29" s="40">
        <f>+IFERROR(VLOOKUP($A29,Hoja6!$A$3:$P$1124,12,FALSE),"")</f>
        <v>41</v>
      </c>
      <c r="I29" s="163">
        <f>+IFERROR(VLOOKUP($A29,Hoja6!$A$3:$P$1124,13,FALSE),"")</f>
        <v>0.32800000000000001</v>
      </c>
      <c r="J29" s="40">
        <f>+IFERROR(VLOOKUP($A29,Hoja6!$A$3:$P$1124,14,FALSE),"")</f>
        <v>121</v>
      </c>
      <c r="K29" s="149">
        <f>+IFERROR(VLOOKUP($A29,Hoja6!$A$3:$P$1124,15,FALSE),"")</f>
        <v>20</v>
      </c>
      <c r="L29" s="165">
        <f>+IFERROR(VLOOKUP($A29,Hoja6!$A$3:$P$1124,16,FALSE),"")</f>
        <v>0.16528925619834711</v>
      </c>
    </row>
    <row r="30" spans="1:12" x14ac:dyDescent="0.25">
      <c r="A30" s="145">
        <v>19</v>
      </c>
      <c r="B30" s="39">
        <f>+IFERROR(VLOOKUP($A30,Hoja6!$A$3:$P$1124,3,FALSE),"")</f>
        <v>50450</v>
      </c>
      <c r="C30" s="39" t="str">
        <f>+UPPER(IFERROR(VLOOKUP($A30,Hoja6!$A$3:$P$1124,4,FALSE),""))</f>
        <v>PUERTO CONCORDIA</v>
      </c>
      <c r="D30" s="40">
        <f>+IFERROR(VLOOKUP($A30,Hoja6!$A$3:$P$1124,8,FALSE),"")</f>
        <v>42</v>
      </c>
      <c r="E30" s="40">
        <f>+IFERROR(VLOOKUP($A30,Hoja6!$A$3:$P$1124,9,FALSE),"")</f>
        <v>8</v>
      </c>
      <c r="F30" s="163">
        <f>+IFERROR(VLOOKUP($A30,Hoja6!$A$3:$P$1124,10,FALSE),"")</f>
        <v>0.19047619047619047</v>
      </c>
      <c r="G30" s="40">
        <f>+IFERROR(VLOOKUP($A30,Hoja6!$A$3:$P$1124,11,FALSE),"")</f>
        <v>48</v>
      </c>
      <c r="H30" s="40">
        <f>+IFERROR(VLOOKUP($A30,Hoja6!$A$3:$P$1124,12,FALSE),"")</f>
        <v>14</v>
      </c>
      <c r="I30" s="163">
        <f>+IFERROR(VLOOKUP($A30,Hoja6!$A$3:$P$1124,13,FALSE),"")</f>
        <v>0.29166666666666669</v>
      </c>
      <c r="J30" s="40">
        <f>+IFERROR(VLOOKUP($A30,Hoja6!$A$3:$P$1124,14,FALSE),"")</f>
        <v>64</v>
      </c>
      <c r="K30" s="149">
        <f>+IFERROR(VLOOKUP($A30,Hoja6!$A$3:$P$1124,15,FALSE),"")</f>
        <v>10</v>
      </c>
      <c r="L30" s="165">
        <f>+IFERROR(VLOOKUP($A30,Hoja6!$A$3:$P$1124,16,FALSE),"")</f>
        <v>0.15625</v>
      </c>
    </row>
    <row r="31" spans="1:12" x14ac:dyDescent="0.25">
      <c r="A31" s="145">
        <v>20</v>
      </c>
      <c r="B31" s="39">
        <f>+IFERROR(VLOOKUP($A31,Hoja6!$A$3:$P$1124,3,FALSE),"")</f>
        <v>50568</v>
      </c>
      <c r="C31" s="39" t="str">
        <f>+UPPER(IFERROR(VLOOKUP($A31,Hoja6!$A$3:$P$1124,4,FALSE),""))</f>
        <v>PUERTO GAITÁN</v>
      </c>
      <c r="D31" s="40">
        <f>+IFERROR(VLOOKUP($A31,Hoja6!$A$3:$P$1124,8,FALSE),"")</f>
        <v>206</v>
      </c>
      <c r="E31" s="40">
        <f>+IFERROR(VLOOKUP($A31,Hoja6!$A$3:$P$1124,9,FALSE),"")</f>
        <v>37</v>
      </c>
      <c r="F31" s="163">
        <f>+IFERROR(VLOOKUP($A31,Hoja6!$A$3:$P$1124,10,FALSE),"")</f>
        <v>0.1796116504854369</v>
      </c>
      <c r="G31" s="40">
        <f>+IFERROR(VLOOKUP($A31,Hoja6!$A$3:$P$1124,11,FALSE),"")</f>
        <v>230</v>
      </c>
      <c r="H31" s="40">
        <f>+IFERROR(VLOOKUP($A31,Hoja6!$A$3:$P$1124,12,FALSE),"")</f>
        <v>41</v>
      </c>
      <c r="I31" s="163">
        <f>+IFERROR(VLOOKUP($A31,Hoja6!$A$3:$P$1124,13,FALSE),"")</f>
        <v>0.17826086956521739</v>
      </c>
      <c r="J31" s="40">
        <f>+IFERROR(VLOOKUP($A31,Hoja6!$A$3:$P$1124,14,FALSE),"")</f>
        <v>224</v>
      </c>
      <c r="K31" s="149">
        <f>+IFERROR(VLOOKUP($A31,Hoja6!$A$3:$P$1124,15,FALSE),"")</f>
        <v>42</v>
      </c>
      <c r="L31" s="165">
        <f>+IFERROR(VLOOKUP($A31,Hoja6!$A$3:$P$1124,16,FALSE),"")</f>
        <v>0.1875</v>
      </c>
    </row>
    <row r="32" spans="1:12" x14ac:dyDescent="0.25">
      <c r="A32" s="145">
        <v>21</v>
      </c>
      <c r="B32" s="39">
        <f>+IFERROR(VLOOKUP($A32,Hoja6!$A$3:$P$1124,3,FALSE),"")</f>
        <v>50573</v>
      </c>
      <c r="C32" s="39" t="str">
        <f>+UPPER(IFERROR(VLOOKUP($A32,Hoja6!$A$3:$P$1124,4,FALSE),""))</f>
        <v>PUERTO LÓPEZ</v>
      </c>
      <c r="D32" s="40">
        <f>+IFERROR(VLOOKUP($A32,Hoja6!$A$3:$P$1124,8,FALSE),"")</f>
        <v>361</v>
      </c>
      <c r="E32" s="40">
        <f>+IFERROR(VLOOKUP($A32,Hoja6!$A$3:$P$1124,9,FALSE),"")</f>
        <v>118</v>
      </c>
      <c r="F32" s="163">
        <f>+IFERROR(VLOOKUP($A32,Hoja6!$A$3:$P$1124,10,FALSE),"")</f>
        <v>0.32686980609418281</v>
      </c>
      <c r="G32" s="40">
        <f>+IFERROR(VLOOKUP($A32,Hoja6!$A$3:$P$1124,11,FALSE),"")</f>
        <v>320</v>
      </c>
      <c r="H32" s="40">
        <f>+IFERROR(VLOOKUP($A32,Hoja6!$A$3:$P$1124,12,FALSE),"")</f>
        <v>109</v>
      </c>
      <c r="I32" s="163">
        <f>+IFERROR(VLOOKUP($A32,Hoja6!$A$3:$P$1124,13,FALSE),"")</f>
        <v>0.34062500000000001</v>
      </c>
      <c r="J32" s="40">
        <f>+IFERROR(VLOOKUP($A32,Hoja6!$A$3:$P$1124,14,FALSE),"")</f>
        <v>368</v>
      </c>
      <c r="K32" s="149">
        <f>+IFERROR(VLOOKUP($A32,Hoja6!$A$3:$P$1124,15,FALSE),"")</f>
        <v>123</v>
      </c>
      <c r="L32" s="165">
        <f>+IFERROR(VLOOKUP($A32,Hoja6!$A$3:$P$1124,16,FALSE),"")</f>
        <v>0.33423913043478259</v>
      </c>
    </row>
    <row r="33" spans="1:12" x14ac:dyDescent="0.25">
      <c r="A33" s="145">
        <v>22</v>
      </c>
      <c r="B33" s="39">
        <f>+IFERROR(VLOOKUP($A33,Hoja6!$A$3:$P$1124,3,FALSE),"")</f>
        <v>50577</v>
      </c>
      <c r="C33" s="39" t="str">
        <f>+UPPER(IFERROR(VLOOKUP($A33,Hoja6!$A$3:$P$1124,4,FALSE),""))</f>
        <v>PUERTO LLERAS</v>
      </c>
      <c r="D33" s="40">
        <f>+IFERROR(VLOOKUP($A33,Hoja6!$A$3:$P$1124,8,FALSE),"")</f>
        <v>52</v>
      </c>
      <c r="E33" s="40">
        <f>+IFERROR(VLOOKUP($A33,Hoja6!$A$3:$P$1124,9,FALSE),"")</f>
        <v>16</v>
      </c>
      <c r="F33" s="163">
        <f>+IFERROR(VLOOKUP($A33,Hoja6!$A$3:$P$1124,10,FALSE),"")</f>
        <v>0.30769230769230771</v>
      </c>
      <c r="G33" s="40">
        <f>+IFERROR(VLOOKUP($A33,Hoja6!$A$3:$P$1124,11,FALSE),"")</f>
        <v>79</v>
      </c>
      <c r="H33" s="40">
        <f>+IFERROR(VLOOKUP($A33,Hoja6!$A$3:$P$1124,12,FALSE),"")</f>
        <v>23</v>
      </c>
      <c r="I33" s="163">
        <f>+IFERROR(VLOOKUP($A33,Hoja6!$A$3:$P$1124,13,FALSE),"")</f>
        <v>0.29113924050632911</v>
      </c>
      <c r="J33" s="40">
        <f>+IFERROR(VLOOKUP($A33,Hoja6!$A$3:$P$1124,14,FALSE),"")</f>
        <v>73</v>
      </c>
      <c r="K33" s="149">
        <f>+IFERROR(VLOOKUP($A33,Hoja6!$A$3:$P$1124,15,FALSE),"")</f>
        <v>21</v>
      </c>
      <c r="L33" s="165">
        <f>+IFERROR(VLOOKUP($A33,Hoja6!$A$3:$P$1124,16,FALSE),"")</f>
        <v>0.28767123287671231</v>
      </c>
    </row>
    <row r="34" spans="1:12" x14ac:dyDescent="0.25">
      <c r="A34" s="145">
        <v>23</v>
      </c>
      <c r="B34" s="39">
        <f>+IFERROR(VLOOKUP($A34,Hoja6!$A$3:$P$1124,3,FALSE),"")</f>
        <v>50590</v>
      </c>
      <c r="C34" s="39" t="str">
        <f>+UPPER(IFERROR(VLOOKUP($A34,Hoja6!$A$3:$P$1124,4,FALSE),""))</f>
        <v xml:space="preserve">PUERTO RICO  </v>
      </c>
      <c r="D34" s="40">
        <f>+IFERROR(VLOOKUP($A34,Hoja6!$A$3:$P$1124,8,FALSE),"")</f>
        <v>48</v>
      </c>
      <c r="E34" s="40">
        <f>+IFERROR(VLOOKUP($A34,Hoja6!$A$3:$P$1124,9,FALSE),"")</f>
        <v>12</v>
      </c>
      <c r="F34" s="163">
        <f>+IFERROR(VLOOKUP($A34,Hoja6!$A$3:$P$1124,10,FALSE),"")</f>
        <v>0.25</v>
      </c>
      <c r="G34" s="40">
        <f>+IFERROR(VLOOKUP($A34,Hoja6!$A$3:$P$1124,11,FALSE),"")</f>
        <v>53</v>
      </c>
      <c r="H34" s="40">
        <f>+IFERROR(VLOOKUP($A34,Hoja6!$A$3:$P$1124,12,FALSE),"")</f>
        <v>21</v>
      </c>
      <c r="I34" s="163">
        <f>+IFERROR(VLOOKUP($A34,Hoja6!$A$3:$P$1124,13,FALSE),"")</f>
        <v>0.39622641509433965</v>
      </c>
      <c r="J34" s="40">
        <f>+IFERROR(VLOOKUP($A34,Hoja6!$A$3:$P$1124,14,FALSE),"")</f>
        <v>69</v>
      </c>
      <c r="K34" s="149">
        <f>+IFERROR(VLOOKUP($A34,Hoja6!$A$3:$P$1124,15,FALSE),"")</f>
        <v>14</v>
      </c>
      <c r="L34" s="165">
        <f>+IFERROR(VLOOKUP($A34,Hoja6!$A$3:$P$1124,16,FALSE),"")</f>
        <v>0.20289855072463769</v>
      </c>
    </row>
    <row r="35" spans="1:12" x14ac:dyDescent="0.25">
      <c r="A35" s="145">
        <v>24</v>
      </c>
      <c r="B35" s="39">
        <f>+IFERROR(VLOOKUP($A35,Hoja6!$A$3:$P$1124,3,FALSE),"")</f>
        <v>50606</v>
      </c>
      <c r="C35" s="39" t="str">
        <f>+UPPER(IFERROR(VLOOKUP($A35,Hoja6!$A$3:$P$1124,4,FALSE),""))</f>
        <v>RESTREPO</v>
      </c>
      <c r="D35" s="40">
        <f>+IFERROR(VLOOKUP($A35,Hoja6!$A$3:$P$1124,8,FALSE),"")</f>
        <v>246</v>
      </c>
      <c r="E35" s="40">
        <f>+IFERROR(VLOOKUP($A35,Hoja6!$A$3:$P$1124,9,FALSE),"")</f>
        <v>113</v>
      </c>
      <c r="F35" s="163">
        <f>+IFERROR(VLOOKUP($A35,Hoja6!$A$3:$P$1124,10,FALSE),"")</f>
        <v>0.45934959349593496</v>
      </c>
      <c r="G35" s="40">
        <f>+IFERROR(VLOOKUP($A35,Hoja6!$A$3:$P$1124,11,FALSE),"")</f>
        <v>280</v>
      </c>
      <c r="H35" s="40">
        <f>+IFERROR(VLOOKUP($A35,Hoja6!$A$3:$P$1124,12,FALSE),"")</f>
        <v>126</v>
      </c>
      <c r="I35" s="163">
        <f>+IFERROR(VLOOKUP($A35,Hoja6!$A$3:$P$1124,13,FALSE),"")</f>
        <v>0.45</v>
      </c>
      <c r="J35" s="40">
        <f>+IFERROR(VLOOKUP($A35,Hoja6!$A$3:$P$1124,14,FALSE),"")</f>
        <v>288</v>
      </c>
      <c r="K35" s="149">
        <f>+IFERROR(VLOOKUP($A35,Hoja6!$A$3:$P$1124,15,FALSE),"")</f>
        <v>119</v>
      </c>
      <c r="L35" s="165">
        <f>+IFERROR(VLOOKUP($A35,Hoja6!$A$3:$P$1124,16,FALSE),"")</f>
        <v>0.41319444444444442</v>
      </c>
    </row>
    <row r="36" spans="1:12" x14ac:dyDescent="0.25">
      <c r="A36" s="145">
        <v>25</v>
      </c>
      <c r="B36" s="39">
        <f>+IFERROR(VLOOKUP($A36,Hoja6!$A$3:$P$1124,3,FALSE),"")</f>
        <v>50680</v>
      </c>
      <c r="C36" s="39" t="str">
        <f>+UPPER(IFERROR(VLOOKUP($A36,Hoja6!$A$3:$P$1124,4,FALSE),""))</f>
        <v>SAN CARLOS DE GUAROA</v>
      </c>
      <c r="D36" s="40">
        <f>+IFERROR(VLOOKUP($A36,Hoja6!$A$3:$P$1124,8,FALSE),"")</f>
        <v>90</v>
      </c>
      <c r="E36" s="40">
        <f>+IFERROR(VLOOKUP($A36,Hoja6!$A$3:$P$1124,9,FALSE),"")</f>
        <v>39</v>
      </c>
      <c r="F36" s="163">
        <f>+IFERROR(VLOOKUP($A36,Hoja6!$A$3:$P$1124,10,FALSE),"")</f>
        <v>0.43333333333333335</v>
      </c>
      <c r="G36" s="40">
        <f>+IFERROR(VLOOKUP($A36,Hoja6!$A$3:$P$1124,11,FALSE),"")</f>
        <v>92</v>
      </c>
      <c r="H36" s="40">
        <f>+IFERROR(VLOOKUP($A36,Hoja6!$A$3:$P$1124,12,FALSE),"")</f>
        <v>18</v>
      </c>
      <c r="I36" s="163">
        <f>+IFERROR(VLOOKUP($A36,Hoja6!$A$3:$P$1124,13,FALSE),"")</f>
        <v>0.19565217391304349</v>
      </c>
      <c r="J36" s="40">
        <f>+IFERROR(VLOOKUP($A36,Hoja6!$A$3:$P$1124,14,FALSE),"")</f>
        <v>72</v>
      </c>
      <c r="K36" s="149">
        <f>+IFERROR(VLOOKUP($A36,Hoja6!$A$3:$P$1124,15,FALSE),"")</f>
        <v>19</v>
      </c>
      <c r="L36" s="165">
        <f>+IFERROR(VLOOKUP($A36,Hoja6!$A$3:$P$1124,16,FALSE),"")</f>
        <v>0.2638888888888889</v>
      </c>
    </row>
    <row r="37" spans="1:12" x14ac:dyDescent="0.25">
      <c r="A37" s="145">
        <v>26</v>
      </c>
      <c r="B37" s="39">
        <f>+IFERROR(VLOOKUP($A37,Hoja6!$A$3:$P$1124,3,FALSE),"")</f>
        <v>50683</v>
      </c>
      <c r="C37" s="39" t="str">
        <f>+UPPER(IFERROR(VLOOKUP($A37,Hoja6!$A$3:$P$1124,4,FALSE),""))</f>
        <v>SAN JUAN DE ARAMA</v>
      </c>
      <c r="D37" s="40">
        <f>+IFERROR(VLOOKUP($A37,Hoja6!$A$3:$P$1124,8,FALSE),"")</f>
        <v>98</v>
      </c>
      <c r="E37" s="40">
        <f>+IFERROR(VLOOKUP($A37,Hoja6!$A$3:$P$1124,9,FALSE),"")</f>
        <v>16</v>
      </c>
      <c r="F37" s="163">
        <f>+IFERROR(VLOOKUP($A37,Hoja6!$A$3:$P$1124,10,FALSE),"")</f>
        <v>0.16326530612244897</v>
      </c>
      <c r="G37" s="40">
        <f>+IFERROR(VLOOKUP($A37,Hoja6!$A$3:$P$1124,11,FALSE),"")</f>
        <v>77</v>
      </c>
      <c r="H37" s="40">
        <f>+IFERROR(VLOOKUP($A37,Hoja6!$A$3:$P$1124,12,FALSE),"")</f>
        <v>19</v>
      </c>
      <c r="I37" s="163">
        <f>+IFERROR(VLOOKUP($A37,Hoja6!$A$3:$P$1124,13,FALSE),"")</f>
        <v>0.24675324675324675</v>
      </c>
      <c r="J37" s="40">
        <f>+IFERROR(VLOOKUP($A37,Hoja6!$A$3:$P$1124,14,FALSE),"")</f>
        <v>90</v>
      </c>
      <c r="K37" s="149">
        <f>+IFERROR(VLOOKUP($A37,Hoja6!$A$3:$P$1124,15,FALSE),"")</f>
        <v>12</v>
      </c>
      <c r="L37" s="165">
        <f>+IFERROR(VLOOKUP($A37,Hoja6!$A$3:$P$1124,16,FALSE),"")</f>
        <v>0.13333333333333333</v>
      </c>
    </row>
    <row r="38" spans="1:12" x14ac:dyDescent="0.25">
      <c r="A38" s="145">
        <v>27</v>
      </c>
      <c r="B38" s="39">
        <f>+IFERROR(VLOOKUP($A38,Hoja6!$A$3:$P$1124,3,FALSE),"")</f>
        <v>50686</v>
      </c>
      <c r="C38" s="39" t="str">
        <f>+UPPER(IFERROR(VLOOKUP($A38,Hoja6!$A$3:$P$1124,4,FALSE),""))</f>
        <v>SAN JUANITO</v>
      </c>
      <c r="D38" s="40">
        <f>+IFERROR(VLOOKUP($A38,Hoja6!$A$3:$P$1124,8,FALSE),"")</f>
        <v>9</v>
      </c>
      <c r="E38" s="40">
        <f>+IFERROR(VLOOKUP($A38,Hoja6!$A$3:$P$1124,9,FALSE),"")</f>
        <v>7</v>
      </c>
      <c r="F38" s="163">
        <f>+IFERROR(VLOOKUP($A38,Hoja6!$A$3:$P$1124,10,FALSE),"")</f>
        <v>0.77777777777777779</v>
      </c>
      <c r="G38" s="40">
        <f>+IFERROR(VLOOKUP($A38,Hoja6!$A$3:$P$1124,11,FALSE),"")</f>
        <v>9</v>
      </c>
      <c r="H38" s="40">
        <f>+IFERROR(VLOOKUP($A38,Hoja6!$A$3:$P$1124,12,FALSE),"")</f>
        <v>4</v>
      </c>
      <c r="I38" s="163">
        <f>+IFERROR(VLOOKUP($A38,Hoja6!$A$3:$P$1124,13,FALSE),"")</f>
        <v>0.44444444444444442</v>
      </c>
      <c r="J38" s="40">
        <f>+IFERROR(VLOOKUP($A38,Hoja6!$A$3:$P$1124,14,FALSE),"")</f>
        <v>20</v>
      </c>
      <c r="K38" s="149">
        <f>+IFERROR(VLOOKUP($A38,Hoja6!$A$3:$P$1124,15,FALSE),"")</f>
        <v>8</v>
      </c>
      <c r="L38" s="165">
        <f>+IFERROR(VLOOKUP($A38,Hoja6!$A$3:$P$1124,16,FALSE),"")</f>
        <v>0.4</v>
      </c>
    </row>
    <row r="39" spans="1:12" x14ac:dyDescent="0.25">
      <c r="A39" s="145">
        <v>28</v>
      </c>
      <c r="B39" s="39">
        <f>+IFERROR(VLOOKUP($A39,Hoja6!$A$3:$P$1124,3,FALSE),"")</f>
        <v>50689</v>
      </c>
      <c r="C39" s="39" t="str">
        <f>+UPPER(IFERROR(VLOOKUP($A39,Hoja6!$A$3:$P$1124,4,FALSE),""))</f>
        <v xml:space="preserve">SAN MARTÍN  </v>
      </c>
      <c r="D39" s="40">
        <f>+IFERROR(VLOOKUP($A39,Hoja6!$A$3:$P$1124,8,FALSE),"")</f>
        <v>321</v>
      </c>
      <c r="E39" s="40">
        <f>+IFERROR(VLOOKUP($A39,Hoja6!$A$3:$P$1124,9,FALSE),"")</f>
        <v>95</v>
      </c>
      <c r="F39" s="163">
        <f>+IFERROR(VLOOKUP($A39,Hoja6!$A$3:$P$1124,10,FALSE),"")</f>
        <v>0.29595015576323985</v>
      </c>
      <c r="G39" s="40">
        <f>+IFERROR(VLOOKUP($A39,Hoja6!$A$3:$P$1124,11,FALSE),"")</f>
        <v>295</v>
      </c>
      <c r="H39" s="40">
        <f>+IFERROR(VLOOKUP($A39,Hoja6!$A$3:$P$1124,12,FALSE),"")</f>
        <v>116</v>
      </c>
      <c r="I39" s="163">
        <f>+IFERROR(VLOOKUP($A39,Hoja6!$A$3:$P$1124,13,FALSE),"")</f>
        <v>0.39322033898305087</v>
      </c>
      <c r="J39" s="40">
        <f>+IFERROR(VLOOKUP($A39,Hoja6!$A$3:$P$1124,14,FALSE),"")</f>
        <v>263</v>
      </c>
      <c r="K39" s="149">
        <f>+IFERROR(VLOOKUP($A39,Hoja6!$A$3:$P$1124,15,FALSE),"")</f>
        <v>81</v>
      </c>
      <c r="L39" s="165">
        <f>+IFERROR(VLOOKUP($A39,Hoja6!$A$3:$P$1124,16,FALSE),"")</f>
        <v>0.30798479087452474</v>
      </c>
    </row>
    <row r="40" spans="1:12" x14ac:dyDescent="0.25">
      <c r="A40" s="145">
        <v>29</v>
      </c>
      <c r="B40" s="39">
        <f>+IFERROR(VLOOKUP($A40,Hoja6!$A$3:$P$1124,3,FALSE),"")</f>
        <v>50711</v>
      </c>
      <c r="C40" s="39" t="str">
        <f>+UPPER(IFERROR(VLOOKUP($A40,Hoja6!$A$3:$P$1124,4,FALSE),""))</f>
        <v>VISTAHERMOSA</v>
      </c>
      <c r="D40" s="40">
        <f>+IFERROR(VLOOKUP($A40,Hoja6!$A$3:$P$1124,8,FALSE),"")</f>
        <v>105</v>
      </c>
      <c r="E40" s="40">
        <f>+IFERROR(VLOOKUP($A40,Hoja6!$A$3:$P$1124,9,FALSE),"")</f>
        <v>24</v>
      </c>
      <c r="F40" s="163">
        <f>+IFERROR(VLOOKUP($A40,Hoja6!$A$3:$P$1124,10,FALSE),"")</f>
        <v>0.22857142857142856</v>
      </c>
      <c r="G40" s="40">
        <f>+IFERROR(VLOOKUP($A40,Hoja6!$A$3:$P$1124,11,FALSE),"")</f>
        <v>141</v>
      </c>
      <c r="H40" s="40">
        <f>+IFERROR(VLOOKUP($A40,Hoja6!$A$3:$P$1124,12,FALSE),"")</f>
        <v>31</v>
      </c>
      <c r="I40" s="163">
        <f>+IFERROR(VLOOKUP($A40,Hoja6!$A$3:$P$1124,13,FALSE),"")</f>
        <v>0.21985815602836881</v>
      </c>
      <c r="J40" s="40">
        <f>+IFERROR(VLOOKUP($A40,Hoja6!$A$3:$P$1124,14,FALSE),"")</f>
        <v>152</v>
      </c>
      <c r="K40" s="149">
        <f>+IFERROR(VLOOKUP($A40,Hoja6!$A$3:$P$1124,15,FALSE),"")</f>
        <v>27</v>
      </c>
      <c r="L40" s="165">
        <f>+IFERROR(VLOOKUP($A40,Hoja6!$A$3:$P$1124,16,FALSE),"")</f>
        <v>0.17763157894736842</v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1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2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3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4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5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6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7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8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9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10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11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12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13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14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15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16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17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18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19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20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21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22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22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22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22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22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22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22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22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22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22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22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22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22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22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22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22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22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22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22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22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22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22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22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22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22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22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22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22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22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22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22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22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22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22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22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22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22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22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22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22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22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22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22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22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22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22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22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22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22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22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22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22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22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22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22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22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22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22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22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22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22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22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22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22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22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22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22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22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22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22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22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22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22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22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22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22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22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22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22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22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22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22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22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22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22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22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22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22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22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22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22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22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22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22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22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22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22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22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22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22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22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22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22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22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22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22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22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22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22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22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22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22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22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22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22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22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22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22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22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22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22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22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22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22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22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22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22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22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22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22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22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22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22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22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22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22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22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22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22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22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22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22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22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22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22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22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22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22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22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22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22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22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22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22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22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22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22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22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22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22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22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22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22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22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22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22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22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22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22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22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22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22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22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22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22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22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22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22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22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22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22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22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22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22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22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22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22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22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22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22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22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22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22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22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22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22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22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22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22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22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22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22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22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22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22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22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22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22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22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22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22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22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22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22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22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22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22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22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22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22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22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22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22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22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22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22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22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22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22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22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22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22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22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22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22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22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22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22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22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22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22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22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22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22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22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22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22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22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22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22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22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22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22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22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22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22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22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22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22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22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22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22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22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22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22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22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22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22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22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22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22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22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22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22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22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22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22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22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22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22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22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22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22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22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22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22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22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22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22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22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22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22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22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22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22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22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22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1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2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3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4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5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6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7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8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9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10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11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12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13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14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15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16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17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18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19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20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21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22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23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24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25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26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27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28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28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28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28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28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28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28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28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28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28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28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28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28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28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28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28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28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28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28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28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28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28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28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28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28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28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28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28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28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28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28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28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28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28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28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28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28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28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28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28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28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28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28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28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28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28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28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28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28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28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28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28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28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28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28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28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28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28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28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28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28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28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28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28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28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28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28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28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28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28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28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28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28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28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28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28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28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28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28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28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28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28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28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28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28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28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28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28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28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28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28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28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28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28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28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28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28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28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28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28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28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28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28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28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28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28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28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28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28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28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28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28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28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28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28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28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28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28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28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28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28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28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28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28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28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28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28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28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28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28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28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28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28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28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28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28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28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28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28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28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28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28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28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28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28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28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28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28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28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28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28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28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28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28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28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28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28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28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28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28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28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28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28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28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28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28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28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28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28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28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28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28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28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28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28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28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28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28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28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28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28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28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28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28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28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28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28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28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28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28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28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28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28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28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28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28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28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28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28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28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28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28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28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28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28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28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28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28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28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28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28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28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28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28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28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28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28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28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28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28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28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28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28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28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28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28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28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28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28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28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28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28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28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28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28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28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28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28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28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28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28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28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28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28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28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28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28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28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28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28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28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28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28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28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28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28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28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28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28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28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28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28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28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28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28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28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28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28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28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28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28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28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28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28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28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28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28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28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28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28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28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28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28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28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28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28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28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28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28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28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28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28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28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28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28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28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28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28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28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28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28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28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28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28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28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28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28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28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28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28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28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28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28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28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28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28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28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28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28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28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28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28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28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28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28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28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28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28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28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28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28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28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28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28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28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28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28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28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28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28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28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28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28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28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28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28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28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28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28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28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28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28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28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28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28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28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28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28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28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28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28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28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28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28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28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28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28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28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28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28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28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28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1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2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3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4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5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6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7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8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9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10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11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12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13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14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15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16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17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18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19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20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21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22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23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24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25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26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27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28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29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29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29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29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29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29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29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29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29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29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29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29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29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29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29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29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29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29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29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29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29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29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29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29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29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29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29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29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29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29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29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29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29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29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29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29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29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29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29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29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29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29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29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29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29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29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29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29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29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29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29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29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29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29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29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29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29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29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29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29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29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29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29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29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29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29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29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29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29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29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29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29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29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29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29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29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29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29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29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29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29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29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29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29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29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29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29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29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29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29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29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29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29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29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29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29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29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29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29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29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29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29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29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29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29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29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29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29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29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29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29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29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29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29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29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29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29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29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29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29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29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29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29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29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29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29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29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29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29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29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29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29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29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29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29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29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29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29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29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29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29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29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29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29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29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29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29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29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29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29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29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29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29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29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29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29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29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29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29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29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29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29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29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29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29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29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29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29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29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29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29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29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29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29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29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29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29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29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29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29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29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29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29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29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29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29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29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29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29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29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29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29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29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29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29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29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29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29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29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29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29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29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29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29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29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29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29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29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29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29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29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29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29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29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29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29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29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29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29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29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29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29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29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29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29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29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29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29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29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29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29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29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29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29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29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29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29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29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29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29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29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29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29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29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29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29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29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29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29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29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29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29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29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29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29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29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29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29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29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29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29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29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29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29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29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29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29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29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29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29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29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29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29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29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29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29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29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29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29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29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29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29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29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29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29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29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29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29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29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29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29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29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29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29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29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29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29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29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29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29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29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29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29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29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29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29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29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29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29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29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29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29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29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29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29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29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29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29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29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29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29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29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29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29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29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29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29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29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29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29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29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29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29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29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29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29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29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29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29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29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29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29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29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29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29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29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29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29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29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29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29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29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29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29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29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29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29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29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29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29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29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29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29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29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29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29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29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29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29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29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29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29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29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29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29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29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29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29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29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29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29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29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29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29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29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29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29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29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29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29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29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29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29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29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29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29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29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29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29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29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29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29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29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29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29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29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29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29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1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2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3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4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5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6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7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8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9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10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11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12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13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14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15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16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17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18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19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20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21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22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23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24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25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26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27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28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29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29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29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29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29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29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29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29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29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29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29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29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29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29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29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29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29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29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29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29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29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29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29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29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29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29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29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29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29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29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29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29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29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29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29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29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29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29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29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29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29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29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29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29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29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29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29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29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29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29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29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29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29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29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29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29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29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29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29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29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29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29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29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29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29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29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29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29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29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29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29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29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29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29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29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29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29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29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29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29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29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29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29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29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29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29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29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29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29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29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29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29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29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29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29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29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29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29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29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29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29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29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29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29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29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29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29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29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29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29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29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29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29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29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29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29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29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29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29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29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29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29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29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29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29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29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29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29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29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29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29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29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29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29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29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29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29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29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29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29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29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29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29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29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29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29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29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29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29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29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29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29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29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29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29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29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29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29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29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29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29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29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29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29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29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29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29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29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29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29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29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29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29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29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29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29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29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29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29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29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29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29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29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29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29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29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29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29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29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29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29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29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29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29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29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29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29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29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29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29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29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29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29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29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29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29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29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29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29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29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29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29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29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29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29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29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29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29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29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29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29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29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29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29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29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29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29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29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29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29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29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29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29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29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29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29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29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29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29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29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29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29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29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29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29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29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29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29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29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29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29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29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29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29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29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29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29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29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29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29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29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29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29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29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29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29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29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29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29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29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29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29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29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29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29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29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29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29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29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29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29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29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29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29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29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29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29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29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29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29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29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29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29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29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29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29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29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29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29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29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29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29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29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29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29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29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29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29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29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29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29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29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29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29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29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29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29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29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29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29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29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29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29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29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29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29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29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29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29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29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29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29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29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29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29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29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29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29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29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29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29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29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29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29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29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29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29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29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29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29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29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29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29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29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29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29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29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29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29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29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29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29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29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29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29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29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29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29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29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29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29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29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29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29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29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29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29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29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29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29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29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29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29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29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29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29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29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29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29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29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29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29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29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29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29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29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29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29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29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29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29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29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29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29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29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29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29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29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2020-03-03T19:20:26Z</dcterms:modified>
</cp:coreProperties>
</file>