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36D61314-D714-48A9-8F70-4C64811641BA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<sst xmlns="http://schemas.openxmlformats.org/spreadsheetml/2006/main" count="11658" uniqueCount="2539">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</sst>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LA GUAJIRA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978</v>
      </c>
      <c r="B9" s="5">
        <v>44</v>
      </c>
      <c r="C9" s="3" t="s">
        <v>978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44</v>
      </c>
      <c r="B11" s="6"/>
      <c r="C11" s="11" t="str">
        <f>+C9</f>
        <v>LA GUAJIRA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LA GUAJIRA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21566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20840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726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0.21442093999506132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0.40202753820547737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0.17530652554690121</v>
      </c>
      <c r="D25" s="190">
        <v>0.16117242891601491</v>
      </c>
      <c r="E25" s="190">
        <v>0.15500717017208412</v>
      </c>
      <c r="F25" s="190">
        <v>0.16005015115652316</v>
      </c>
      <c r="G25" s="190">
        <v>0.18921304522267438</v>
      </c>
      <c r="H25" s="191">
        <v>0.22589630292521953</v>
      </c>
      <c r="I25" s="191">
        <v>0.21653676350357007</v>
      </c>
      <c r="J25" s="192">
        <v>0.21831187410586553</v>
      </c>
      <c r="K25" s="75">
        <v>0.21442093999506132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5763</v>
      </c>
      <c r="D33" s="74">
        <v>2229</v>
      </c>
      <c r="E33" s="75">
        <v>0.38677771993753252</v>
      </c>
      <c r="F33" s="73">
        <v>6186</v>
      </c>
      <c r="G33" s="74">
        <v>2543</v>
      </c>
      <c r="H33" s="75">
        <v>0.41108955706433881</v>
      </c>
      <c r="I33" s="73">
        <v>6609</v>
      </c>
      <c r="J33" s="74">
        <v>2657</v>
      </c>
      <c r="K33" s="75">
        <v>0.40202753820547737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14065</v>
      </c>
      <c r="D40" s="85">
        <v>13059</v>
      </c>
      <c r="E40" s="85">
        <v>13016</v>
      </c>
      <c r="F40" s="85">
        <v>13329</v>
      </c>
      <c r="G40" s="85">
        <v>16395</v>
      </c>
      <c r="H40" s="86">
        <v>20101</v>
      </c>
      <c r="I40" s="86">
        <v>19857</v>
      </c>
      <c r="J40" s="87">
        <v>20558</v>
      </c>
      <c r="K40" s="88">
        <v>20988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276</v>
      </c>
      <c r="D41" s="21">
        <v>339</v>
      </c>
      <c r="E41" s="21">
        <v>262</v>
      </c>
      <c r="F41" s="21">
        <v>455</v>
      </c>
      <c r="G41" s="21">
        <v>275</v>
      </c>
      <c r="H41" s="22">
        <v>180</v>
      </c>
      <c r="I41" s="22">
        <v>330</v>
      </c>
      <c r="J41" s="59">
        <v>512</v>
      </c>
      <c r="K41" s="89">
        <v>578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14341</v>
      </c>
      <c r="D42" s="91">
        <f t="shared" ref="D42:K42" si="0">+SUM(D40:D41)</f>
        <v>13398</v>
      </c>
      <c r="E42" s="91">
        <f t="shared" si="0"/>
        <v>13278</v>
      </c>
      <c r="F42" s="91">
        <f t="shared" si="0"/>
        <v>13784</v>
      </c>
      <c r="G42" s="91">
        <f t="shared" si="0"/>
        <v>16670</v>
      </c>
      <c r="H42" s="92">
        <f t="shared" si="0"/>
        <v>20281</v>
      </c>
      <c r="I42" s="92">
        <f t="shared" si="0"/>
        <v>20187</v>
      </c>
      <c r="J42" s="93">
        <f t="shared" ref="J42" si="1">+SUM(J40:J41)</f>
        <v>21070</v>
      </c>
      <c r="K42" s="94">
        <f t="shared" si="0"/>
        <v>21566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14112</v>
      </c>
      <c r="D47" s="85">
        <f t="shared" ref="D47:K47" si="2">+SUM(D54:D56)</f>
        <v>13230</v>
      </c>
      <c r="E47" s="85">
        <f t="shared" si="2"/>
        <v>12971</v>
      </c>
      <c r="F47" s="85">
        <f t="shared" si="2"/>
        <v>13659</v>
      </c>
      <c r="G47" s="85">
        <f t="shared" si="2"/>
        <v>16506</v>
      </c>
      <c r="H47" s="86">
        <f t="shared" si="2"/>
        <v>20194</v>
      </c>
      <c r="I47" s="86">
        <f t="shared" si="2"/>
        <v>19864</v>
      </c>
      <c r="J47" s="87">
        <f t="shared" ref="J47" si="3">+SUM(J54:J56)</f>
        <v>20601</v>
      </c>
      <c r="K47" s="88">
        <f t="shared" si="2"/>
        <v>20840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229</v>
      </c>
      <c r="D48" s="21">
        <f t="shared" ref="D48:K48" si="4">+SUM(D57:D59)</f>
        <v>168</v>
      </c>
      <c r="E48" s="21">
        <f t="shared" si="4"/>
        <v>307</v>
      </c>
      <c r="F48" s="21">
        <f t="shared" si="4"/>
        <v>125</v>
      </c>
      <c r="G48" s="21">
        <f t="shared" si="4"/>
        <v>164</v>
      </c>
      <c r="H48" s="22">
        <f t="shared" si="4"/>
        <v>87</v>
      </c>
      <c r="I48" s="22">
        <f t="shared" si="4"/>
        <v>323</v>
      </c>
      <c r="J48" s="59">
        <f t="shared" ref="J48" si="5">+SUM(J57:J59)</f>
        <v>469</v>
      </c>
      <c r="K48" s="89">
        <f t="shared" si="4"/>
        <v>726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14341</v>
      </c>
      <c r="D49" s="91">
        <f t="shared" ref="D49:K49" si="6">+SUM(D47:D48)</f>
        <v>13398</v>
      </c>
      <c r="E49" s="91">
        <f t="shared" si="6"/>
        <v>13278</v>
      </c>
      <c r="F49" s="91">
        <f t="shared" si="6"/>
        <v>13784</v>
      </c>
      <c r="G49" s="91">
        <f t="shared" si="6"/>
        <v>16670</v>
      </c>
      <c r="H49" s="92">
        <f t="shared" si="6"/>
        <v>20281</v>
      </c>
      <c r="I49" s="92">
        <f t="shared" si="6"/>
        <v>20187</v>
      </c>
      <c r="J49" s="93">
        <f t="shared" ref="J49" si="7">+SUM(J47:J48)</f>
        <v>21070</v>
      </c>
      <c r="K49" s="94">
        <f t="shared" si="6"/>
        <v>21566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1059</v>
      </c>
      <c r="D54" s="96">
        <v>634</v>
      </c>
      <c r="E54" s="96">
        <v>275</v>
      </c>
      <c r="F54" s="96">
        <v>1012</v>
      </c>
      <c r="G54" s="96">
        <v>984</v>
      </c>
      <c r="H54" s="97">
        <v>684</v>
      </c>
      <c r="I54" s="97">
        <v>476</v>
      </c>
      <c r="J54" s="98">
        <v>534</v>
      </c>
      <c r="K54" s="99">
        <v>608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4579</v>
      </c>
      <c r="D55" s="25">
        <v>3821</v>
      </c>
      <c r="E55" s="25">
        <v>4073</v>
      </c>
      <c r="F55" s="25">
        <v>3652</v>
      </c>
      <c r="G55" s="25">
        <v>4664</v>
      </c>
      <c r="H55" s="26">
        <v>5242</v>
      </c>
      <c r="I55" s="26">
        <v>5612</v>
      </c>
      <c r="J55" s="60">
        <v>5626</v>
      </c>
      <c r="K55" s="101">
        <v>5753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8474</v>
      </c>
      <c r="D56" s="25">
        <v>8775</v>
      </c>
      <c r="E56" s="25">
        <v>8623</v>
      </c>
      <c r="F56" s="25">
        <v>8995</v>
      </c>
      <c r="G56" s="25">
        <v>10858</v>
      </c>
      <c r="H56" s="26">
        <v>14268</v>
      </c>
      <c r="I56" s="26">
        <v>13776</v>
      </c>
      <c r="J56" s="60">
        <v>14441</v>
      </c>
      <c r="K56" s="101">
        <v>14479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222</v>
      </c>
      <c r="D57" s="25">
        <v>159</v>
      </c>
      <c r="E57" s="25">
        <v>254</v>
      </c>
      <c r="F57" s="25">
        <v>80</v>
      </c>
      <c r="G57" s="25">
        <v>141</v>
      </c>
      <c r="H57" s="26">
        <v>54</v>
      </c>
      <c r="I57" s="26">
        <v>169</v>
      </c>
      <c r="J57" s="60">
        <v>181</v>
      </c>
      <c r="K57" s="101">
        <v>178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7</v>
      </c>
      <c r="D58" s="25">
        <v>9</v>
      </c>
      <c r="E58" s="25">
        <v>53</v>
      </c>
      <c r="F58" s="25">
        <v>45</v>
      </c>
      <c r="G58" s="25">
        <v>23</v>
      </c>
      <c r="H58" s="26">
        <v>33</v>
      </c>
      <c r="I58" s="26">
        <v>154</v>
      </c>
      <c r="J58" s="60">
        <v>287</v>
      </c>
      <c r="K58" s="101">
        <v>547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1</v>
      </c>
      <c r="K59" s="101">
        <v>1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14341</v>
      </c>
      <c r="D60" s="103">
        <f t="shared" ref="D60:I60" si="8">+SUM(D54:D59)</f>
        <v>13398</v>
      </c>
      <c r="E60" s="103">
        <f t="shared" si="8"/>
        <v>13278</v>
      </c>
      <c r="F60" s="103">
        <f t="shared" si="8"/>
        <v>13784</v>
      </c>
      <c r="G60" s="103">
        <f t="shared" si="8"/>
        <v>16670</v>
      </c>
      <c r="H60" s="104">
        <f t="shared" si="8"/>
        <v>20281</v>
      </c>
      <c r="I60" s="104">
        <f t="shared" si="8"/>
        <v>20187</v>
      </c>
      <c r="J60" s="105">
        <f t="shared" ref="J60" si="9">+SUM(J54:J59)</f>
        <v>21070</v>
      </c>
      <c r="K60" s="106">
        <f t="shared" ref="K60" si="10">+SUM(K54:K59)</f>
        <v>21566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409</v>
      </c>
      <c r="D65" s="96">
        <v>375</v>
      </c>
      <c r="E65" s="96">
        <v>219</v>
      </c>
      <c r="F65" s="96">
        <v>79</v>
      </c>
      <c r="G65" s="96">
        <v>207</v>
      </c>
      <c r="H65" s="97">
        <v>199</v>
      </c>
      <c r="I65" s="97">
        <v>239</v>
      </c>
      <c r="J65" s="98">
        <v>183</v>
      </c>
      <c r="K65" s="99">
        <v>179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40</v>
      </c>
      <c r="D66" s="25">
        <v>38</v>
      </c>
      <c r="E66" s="25">
        <v>124</v>
      </c>
      <c r="F66" s="25">
        <v>88</v>
      </c>
      <c r="G66" s="25">
        <v>43</v>
      </c>
      <c r="H66" s="26">
        <v>0</v>
      </c>
      <c r="I66" s="26">
        <v>22</v>
      </c>
      <c r="J66" s="60">
        <v>25</v>
      </c>
      <c r="K66" s="101">
        <v>46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1651</v>
      </c>
      <c r="D67" s="25">
        <v>1621</v>
      </c>
      <c r="E67" s="25">
        <v>1488</v>
      </c>
      <c r="F67" s="25">
        <v>1410</v>
      </c>
      <c r="G67" s="25">
        <v>2283</v>
      </c>
      <c r="H67" s="26">
        <v>3026</v>
      </c>
      <c r="I67" s="26">
        <v>3655</v>
      </c>
      <c r="J67" s="60">
        <v>4013</v>
      </c>
      <c r="K67" s="101">
        <v>3644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777</v>
      </c>
      <c r="D68" s="25">
        <v>301</v>
      </c>
      <c r="E68" s="25">
        <v>179</v>
      </c>
      <c r="F68" s="25">
        <v>167</v>
      </c>
      <c r="G68" s="25">
        <v>102</v>
      </c>
      <c r="H68" s="26">
        <v>1999</v>
      </c>
      <c r="I68" s="26">
        <v>22</v>
      </c>
      <c r="J68" s="60">
        <v>19</v>
      </c>
      <c r="K68" s="101">
        <v>28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1975</v>
      </c>
      <c r="D69" s="25">
        <v>1780</v>
      </c>
      <c r="E69" s="25">
        <v>1666</v>
      </c>
      <c r="F69" s="25">
        <v>1651</v>
      </c>
      <c r="G69" s="25">
        <v>1805</v>
      </c>
      <c r="H69" s="26">
        <v>2284</v>
      </c>
      <c r="I69" s="26">
        <v>2795</v>
      </c>
      <c r="J69" s="60">
        <v>3517</v>
      </c>
      <c r="K69" s="101">
        <v>4173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4815</v>
      </c>
      <c r="D70" s="25">
        <v>4579</v>
      </c>
      <c r="E70" s="25">
        <v>5436</v>
      </c>
      <c r="F70" s="25">
        <v>5538</v>
      </c>
      <c r="G70" s="25">
        <v>6238</v>
      </c>
      <c r="H70" s="26">
        <v>6338</v>
      </c>
      <c r="I70" s="26">
        <v>6767</v>
      </c>
      <c r="J70" s="60">
        <v>6687</v>
      </c>
      <c r="K70" s="101">
        <v>6752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4397</v>
      </c>
      <c r="D71" s="25">
        <v>4428</v>
      </c>
      <c r="E71" s="25">
        <v>3772</v>
      </c>
      <c r="F71" s="25">
        <v>4395</v>
      </c>
      <c r="G71" s="25">
        <v>5310</v>
      </c>
      <c r="H71" s="26">
        <v>5671</v>
      </c>
      <c r="I71" s="26">
        <v>5788</v>
      </c>
      <c r="J71" s="60">
        <v>5821</v>
      </c>
      <c r="K71" s="101">
        <v>5979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277</v>
      </c>
      <c r="D72" s="25">
        <v>276</v>
      </c>
      <c r="E72" s="25">
        <v>394</v>
      </c>
      <c r="F72" s="25">
        <v>456</v>
      </c>
      <c r="G72" s="25">
        <v>682</v>
      </c>
      <c r="H72" s="26">
        <v>764</v>
      </c>
      <c r="I72" s="26">
        <v>899</v>
      </c>
      <c r="J72" s="60">
        <v>805</v>
      </c>
      <c r="K72" s="101">
        <v>765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14341</v>
      </c>
      <c r="D73" s="103">
        <f t="shared" ref="D73:K73" si="11">+SUM(D65:D72)</f>
        <v>13398</v>
      </c>
      <c r="E73" s="103">
        <f t="shared" si="11"/>
        <v>13278</v>
      </c>
      <c r="F73" s="103">
        <f t="shared" si="11"/>
        <v>13784</v>
      </c>
      <c r="G73" s="103">
        <f t="shared" si="11"/>
        <v>16670</v>
      </c>
      <c r="H73" s="104">
        <f t="shared" si="11"/>
        <v>20281</v>
      </c>
      <c r="I73" s="104">
        <f t="shared" si="11"/>
        <v>20187</v>
      </c>
      <c r="J73" s="105">
        <f t="shared" ref="J73" si="12">+SUM(J65:J72)</f>
        <v>21070</v>
      </c>
      <c r="K73" s="106">
        <f t="shared" si="11"/>
        <v>21566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12019</v>
      </c>
      <c r="D78" s="96">
        <v>11359</v>
      </c>
      <c r="E78" s="96">
        <v>11387</v>
      </c>
      <c r="F78" s="96">
        <v>12222</v>
      </c>
      <c r="G78" s="96">
        <v>14486</v>
      </c>
      <c r="H78" s="97">
        <v>15672</v>
      </c>
      <c r="I78" s="97">
        <v>16884</v>
      </c>
      <c r="J78" s="97">
        <v>17150</v>
      </c>
      <c r="K78" s="99">
        <v>18340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2308</v>
      </c>
      <c r="D79" s="25">
        <v>2033</v>
      </c>
      <c r="E79" s="25">
        <v>1876</v>
      </c>
      <c r="F79" s="25">
        <v>1532</v>
      </c>
      <c r="G79" s="25">
        <v>2130</v>
      </c>
      <c r="H79" s="26">
        <v>4562</v>
      </c>
      <c r="I79" s="26">
        <v>3185</v>
      </c>
      <c r="J79" s="26">
        <v>3751</v>
      </c>
      <c r="K79" s="101">
        <v>3034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14</v>
      </c>
      <c r="D80" s="25">
        <v>6</v>
      </c>
      <c r="E80" s="25">
        <v>15</v>
      </c>
      <c r="F80" s="25">
        <v>30</v>
      </c>
      <c r="G80" s="25">
        <v>54</v>
      </c>
      <c r="H80" s="26">
        <v>47</v>
      </c>
      <c r="I80" s="26">
        <v>118</v>
      </c>
      <c r="J80" s="26">
        <v>169</v>
      </c>
      <c r="K80" s="101">
        <v>192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14341</v>
      </c>
      <c r="D81" s="103">
        <f t="shared" ref="D81:K81" si="13">+SUM(D78:D80)</f>
        <v>13398</v>
      </c>
      <c r="E81" s="103">
        <f t="shared" si="13"/>
        <v>13278</v>
      </c>
      <c r="F81" s="103">
        <f t="shared" si="13"/>
        <v>13784</v>
      </c>
      <c r="G81" s="103">
        <f t="shared" si="13"/>
        <v>16670</v>
      </c>
      <c r="H81" s="104">
        <f t="shared" si="13"/>
        <v>20281</v>
      </c>
      <c r="I81" s="104">
        <f t="shared" si="13"/>
        <v>20187</v>
      </c>
      <c r="J81" s="104">
        <f t="shared" ref="J81" si="14">+SUM(J78:J80)</f>
        <v>21070</v>
      </c>
      <c r="K81" s="106">
        <f t="shared" si="13"/>
        <v>21566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6163</v>
      </c>
      <c r="D86" s="85">
        <v>5006</v>
      </c>
      <c r="E86" s="85">
        <v>5688</v>
      </c>
      <c r="F86" s="85">
        <v>6242</v>
      </c>
      <c r="G86" s="85">
        <v>7314</v>
      </c>
      <c r="H86" s="86">
        <v>8380</v>
      </c>
      <c r="I86" s="86">
        <v>8512</v>
      </c>
      <c r="J86" s="87">
        <v>8885</v>
      </c>
      <c r="K86" s="88">
        <v>9149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8178</v>
      </c>
      <c r="D87" s="21">
        <v>8392</v>
      </c>
      <c r="E87" s="21">
        <v>7590</v>
      </c>
      <c r="F87" s="21">
        <v>7542</v>
      </c>
      <c r="G87" s="21">
        <v>9356</v>
      </c>
      <c r="H87" s="22">
        <v>11901</v>
      </c>
      <c r="I87" s="22">
        <v>11675</v>
      </c>
      <c r="J87" s="59">
        <v>12185</v>
      </c>
      <c r="K87" s="89">
        <v>12417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14341</v>
      </c>
      <c r="D88" s="91">
        <f t="shared" ref="D88:K88" si="15">+SUM(D86:D87)</f>
        <v>13398</v>
      </c>
      <c r="E88" s="91">
        <f t="shared" si="15"/>
        <v>13278</v>
      </c>
      <c r="F88" s="91">
        <f t="shared" si="15"/>
        <v>13784</v>
      </c>
      <c r="G88" s="91">
        <f t="shared" si="15"/>
        <v>16670</v>
      </c>
      <c r="H88" s="92">
        <f t="shared" si="15"/>
        <v>20281</v>
      </c>
      <c r="I88" s="92">
        <f t="shared" si="15"/>
        <v>20187</v>
      </c>
      <c r="J88" s="93">
        <f t="shared" ref="J88" si="16">+SUM(J86:J87)</f>
        <v>21070</v>
      </c>
      <c r="K88" s="94">
        <f t="shared" si="15"/>
        <v>21566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608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8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5753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57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14479</v>
      </c>
      <c r="D95" s="112">
        <v>716</v>
      </c>
      <c r="E95" s="113">
        <f t="shared" si="18"/>
        <v>4.9450928931556046E-2</v>
      </c>
      <c r="F95" s="2"/>
      <c r="G95" s="256" t="s">
        <v>36</v>
      </c>
      <c r="H95" s="258"/>
      <c r="I95" s="117">
        <v>63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178</v>
      </c>
      <c r="D96" s="112">
        <v>25</v>
      </c>
      <c r="E96" s="113">
        <f t="shared" si="18"/>
        <v>0.1404494382022472</v>
      </c>
      <c r="F96" s="2"/>
      <c r="G96" s="256" t="s">
        <v>37</v>
      </c>
      <c r="H96" s="258"/>
      <c r="I96" s="117">
        <v>12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547</v>
      </c>
      <c r="D97" s="112">
        <v>184</v>
      </c>
      <c r="E97" s="113">
        <f t="shared" si="18"/>
        <v>0.33638025594149906</v>
      </c>
      <c r="F97" s="2"/>
      <c r="G97" s="256" t="s">
        <v>38</v>
      </c>
      <c r="H97" s="258"/>
      <c r="I97" s="117">
        <v>14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</v>
      </c>
      <c r="D98" s="112">
        <v>0</v>
      </c>
      <c r="E98" s="113">
        <f t="shared" si="18"/>
        <v>0</v>
      </c>
      <c r="F98" s="2"/>
      <c r="G98" s="256" t="s">
        <v>39</v>
      </c>
      <c r="H98" s="258"/>
      <c r="I98" s="117">
        <v>1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21566</v>
      </c>
      <c r="D99" s="114">
        <f>+SUM(D93:D98)</f>
        <v>925</v>
      </c>
      <c r="E99" s="115">
        <f t="shared" si="18"/>
        <v>4.2891588611703606E-2</v>
      </c>
      <c r="F99" s="2"/>
      <c r="G99" s="259" t="s">
        <v>26</v>
      </c>
      <c r="H99" s="261"/>
      <c r="I99" s="118">
        <f>+SUM(I93:I98)</f>
        <v>155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106</v>
      </c>
      <c r="D104" s="96">
        <v>156</v>
      </c>
      <c r="E104" s="96">
        <v>241</v>
      </c>
      <c r="F104" s="96">
        <v>133</v>
      </c>
      <c r="G104" s="97">
        <v>126</v>
      </c>
      <c r="H104" s="97">
        <v>36</v>
      </c>
      <c r="I104" s="98">
        <v>22</v>
      </c>
      <c r="J104" s="128">
        <v>71</v>
      </c>
      <c r="K104" s="99">
        <v>127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7</v>
      </c>
      <c r="D105" s="25">
        <v>327</v>
      </c>
      <c r="E105" s="25">
        <v>825</v>
      </c>
      <c r="F105" s="25">
        <v>634</v>
      </c>
      <c r="G105" s="26">
        <v>523</v>
      </c>
      <c r="H105" s="26">
        <v>396</v>
      </c>
      <c r="I105" s="60">
        <v>473</v>
      </c>
      <c r="J105" s="129">
        <v>907</v>
      </c>
      <c r="K105" s="101">
        <v>729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1167</v>
      </c>
      <c r="D106" s="25">
        <v>812</v>
      </c>
      <c r="E106" s="25">
        <v>837</v>
      </c>
      <c r="F106" s="25">
        <v>823</v>
      </c>
      <c r="G106" s="26">
        <v>840</v>
      </c>
      <c r="H106" s="26">
        <v>1129</v>
      </c>
      <c r="I106" s="60">
        <v>787</v>
      </c>
      <c r="J106" s="129">
        <v>1148</v>
      </c>
      <c r="K106" s="101">
        <v>1239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23</v>
      </c>
      <c r="D107" s="25">
        <v>56</v>
      </c>
      <c r="E107" s="25">
        <v>38</v>
      </c>
      <c r="F107" s="25">
        <v>50</v>
      </c>
      <c r="G107" s="26">
        <v>112</v>
      </c>
      <c r="H107" s="26">
        <v>158</v>
      </c>
      <c r="I107" s="60">
        <v>92</v>
      </c>
      <c r="J107" s="129">
        <v>71</v>
      </c>
      <c r="K107" s="101">
        <v>58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0</v>
      </c>
      <c r="E108" s="25">
        <v>0</v>
      </c>
      <c r="F108" s="25">
        <v>0</v>
      </c>
      <c r="G108" s="26">
        <v>11</v>
      </c>
      <c r="H108" s="26">
        <v>17</v>
      </c>
      <c r="I108" s="60">
        <v>6</v>
      </c>
      <c r="J108" s="129">
        <v>4</v>
      </c>
      <c r="K108" s="101">
        <v>107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1303</v>
      </c>
      <c r="D110" s="103">
        <f t="shared" ref="D110:I110" si="19">+SUM(D104:D109)</f>
        <v>1351</v>
      </c>
      <c r="E110" s="103">
        <f t="shared" si="19"/>
        <v>1941</v>
      </c>
      <c r="F110" s="103">
        <f t="shared" si="19"/>
        <v>1640</v>
      </c>
      <c r="G110" s="104">
        <f t="shared" si="19"/>
        <v>1612</v>
      </c>
      <c r="H110" s="104">
        <f t="shared" si="19"/>
        <v>1736</v>
      </c>
      <c r="I110" s="105">
        <f t="shared" si="19"/>
        <v>1380</v>
      </c>
      <c r="J110" s="130">
        <f>+SUM(J104:J109)</f>
        <v>2201</v>
      </c>
      <c r="K110" s="106">
        <f t="shared" ref="K110" si="20">+SUM(K104:K109)</f>
        <v>2260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0.16</v>
      </c>
      <c r="D115" s="67">
        <v>0.13500000000000001</v>
      </c>
      <c r="E115" s="67">
        <v>0.155</v>
      </c>
      <c r="F115" s="67">
        <v>0.12</v>
      </c>
      <c r="G115" s="67">
        <v>0.10780000000000001</v>
      </c>
      <c r="H115" s="68">
        <v>0.12139999999999999</v>
      </c>
      <c r="I115" s="68">
        <v>9.8699999999999996E-2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LA GUAJIRA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1111</v>
      </c>
      <c r="C12" s="33">
        <f>+IFERROR((VLOOKUP(A12,Hoja3!$A$2:$J$841,5,FALSE)),"")</f>
        <v>1111</v>
      </c>
      <c r="D12" s="34" t="str">
        <f>+IFERROR((VLOOKUP(A12,Hoja3!$A$2:$J$841,6,FALSE)),"")</f>
        <v>UNIVERSIDAD TECNOLOGICA DE PEREIRA - UTP</v>
      </c>
      <c r="E12" s="35"/>
      <c r="F12" s="36"/>
      <c r="G12" s="33" t="str">
        <f>+IFERROR((VLOOKUP(A12,Hoja3!$A$2:$J$841,7,FALSE)),"")</f>
        <v>RISARALDA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100</v>
      </c>
    </row>
    <row r="13" spans="1:10" x14ac:dyDescent="0.25">
      <c r="A13" s="134">
        <v>2</v>
      </c>
      <c r="B13" s="32">
        <f>+IFERROR((VLOOKUP(A13,Hoja3!$A$2:$J$841,4,FALSE)),"")</f>
        <v>1212</v>
      </c>
      <c r="C13" s="33">
        <f>+IFERROR((VLOOKUP(A13,Hoja3!$A$2:$J$841,5,FALSE)),"")</f>
        <v>1212</v>
      </c>
      <c r="D13" s="34" t="str">
        <f>+IFERROR((VLOOKUP(A13,Hoja3!$A$2:$J$841,6,FALSE)),"")</f>
        <v>UNIVERSIDAD DE PAMPLONA</v>
      </c>
      <c r="E13" s="35"/>
      <c r="F13" s="36"/>
      <c r="G13" s="33" t="str">
        <f>+IFERROR((VLOOKUP(A13,Hoja3!$A$2:$J$841,7,FALSE)),"")</f>
        <v>NORTE DE SANTANDER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30</v>
      </c>
    </row>
    <row r="14" spans="1:10" x14ac:dyDescent="0.25">
      <c r="A14" s="134">
        <v>3</v>
      </c>
      <c r="B14" s="32">
        <f>+IFERROR((VLOOKUP(A14,Hoja3!$A$2:$J$841,4,FALSE)),"")</f>
        <v>1218</v>
      </c>
      <c r="C14" s="33">
        <f>+IFERROR((VLOOKUP(A14,Hoja3!$A$2:$J$841,5,FALSE)),"")</f>
        <v>1218</v>
      </c>
      <c r="D14" s="34" t="str">
        <f>+IFERROR((VLOOKUP(A14,Hoja3!$A$2:$J$841,6,FALSE)),"")</f>
        <v>UNIVERSIDAD DE LA GUAJIRA</v>
      </c>
      <c r="E14" s="35"/>
      <c r="F14" s="36"/>
      <c r="G14" s="33" t="str">
        <f>+IFERROR((VLOOKUP(A14,Hoja3!$A$2:$J$841,7,FALSE)),"")</f>
        <v>GUAJIRA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14674</v>
      </c>
    </row>
    <row r="15" spans="1:10" x14ac:dyDescent="0.25">
      <c r="A15" s="134">
        <v>4</v>
      </c>
      <c r="B15" s="32">
        <f>+IFERROR((VLOOKUP(A15,Hoja3!$A$2:$J$841,4,FALSE)),"")</f>
        <v>1711</v>
      </c>
      <c r="C15" s="33">
        <f>+IFERROR((VLOOKUP(A15,Hoja3!$A$2:$J$841,5,FALSE)),"")</f>
        <v>1711</v>
      </c>
      <c r="D15" s="34" t="str">
        <f>+IFERROR((VLOOKUP(A15,Hoja3!$A$2:$J$841,6,FALSE)),"")</f>
        <v>UNIVERSIDAD DE LA SABANA</v>
      </c>
      <c r="E15" s="35"/>
      <c r="F15" s="36"/>
      <c r="G15" s="33" t="str">
        <f>+IFERROR((VLOOKUP(A15,Hoja3!$A$2:$J$841,7,FALSE)),"")</f>
        <v>CUNDINAMARCA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67</v>
      </c>
    </row>
    <row r="16" spans="1:10" x14ac:dyDescent="0.25">
      <c r="A16" s="134">
        <v>5</v>
      </c>
      <c r="B16" s="32">
        <f>+IFERROR((VLOOKUP(A16,Hoja3!$A$2:$J$841,4,FALSE)),"")</f>
        <v>1713</v>
      </c>
      <c r="C16" s="33">
        <f>+IFERROR((VLOOKUP(A16,Hoja3!$A$2:$J$841,5,FALSE)),"")</f>
        <v>1713</v>
      </c>
      <c r="D16" s="34" t="str">
        <f>+IFERROR((VLOOKUP(A16,Hoja3!$A$2:$J$841,6,FALSE)),"")</f>
        <v>UNIVERSIDAD DEL NORTE</v>
      </c>
      <c r="E16" s="35"/>
      <c r="F16" s="36"/>
      <c r="G16" s="33" t="str">
        <f>+IFERROR((VLOOKUP(A16,Hoja3!$A$2:$J$841,7,FALSE)),"")</f>
        <v>ATLANTICO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42</v>
      </c>
    </row>
    <row r="17" spans="1:10" x14ac:dyDescent="0.25">
      <c r="A17" s="134">
        <v>6</v>
      </c>
      <c r="B17" s="32">
        <f>+IFERROR((VLOOKUP(A17,Hoja3!$A$2:$J$841,4,FALSE)),"")</f>
        <v>1826</v>
      </c>
      <c r="C17" s="33">
        <f>+IFERROR((VLOOKUP(A17,Hoja3!$A$2:$J$841,5,FALSE)),"")</f>
        <v>1826</v>
      </c>
      <c r="D17" s="35" t="str">
        <f>+IFERROR((VLOOKUP(A17,Hoja3!$A$2:$J$841,6,FALSE)),"")</f>
        <v>UNIVERSIDAD ANTONIO NARI¿O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404</v>
      </c>
    </row>
    <row r="18" spans="1:10" x14ac:dyDescent="0.25">
      <c r="A18" s="134">
        <v>7</v>
      </c>
      <c r="B18" s="32">
        <f>+IFERROR((VLOOKUP(A18,Hoja3!$A$2:$J$841,4,FALSE)),"")</f>
        <v>2102</v>
      </c>
      <c r="C18" s="33">
        <f>+IFERROR((VLOOKUP(A18,Hoja3!$A$2:$J$841,5,FALSE)),"")</f>
        <v>2102</v>
      </c>
      <c r="D18" s="35" t="str">
        <f>+IFERROR((VLOOKUP(A18,Hoja3!$A$2:$J$841,6,FALSE)),"")</f>
        <v>UNIVERSIDAD NACIONAL ABIERTA Y A DISTANCIA UNAD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662</v>
      </c>
    </row>
    <row r="19" spans="1:10" x14ac:dyDescent="0.25">
      <c r="A19" s="134">
        <v>8</v>
      </c>
      <c r="B19" s="32">
        <f>+IFERROR((VLOOKUP(A19,Hoja3!$A$2:$J$841,4,FALSE)),"")</f>
        <v>2709</v>
      </c>
      <c r="C19" s="33">
        <f>+IFERROR((VLOOKUP(A19,Hoja3!$A$2:$J$841,5,FALSE)),"")</f>
        <v>2709</v>
      </c>
      <c r="D19" s="35" t="str">
        <f>+IFERROR((VLOOKUP(A19,Hoja3!$A$2:$J$841,6,FALSE)),"")</f>
        <v>FUNDACION UNIVERSITARIA SAN MARTIN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Institución Universitaria/Escuela Tecnológica</v>
      </c>
      <c r="J19" s="135">
        <f>+IFERROR((VLOOKUP(A19,Hoja3!$A$2:$J$841,10,FALSE)),"")</f>
        <v>31</v>
      </c>
    </row>
    <row r="20" spans="1:10" x14ac:dyDescent="0.25">
      <c r="A20" s="134">
        <v>9</v>
      </c>
      <c r="B20" s="32">
        <f>+IFERROR((VLOOKUP(A20,Hoja3!$A$2:$J$841,4,FALSE)),"")</f>
        <v>4102</v>
      </c>
      <c r="C20" s="33">
        <f>+IFERROR((VLOOKUP(A20,Hoja3!$A$2:$J$841,5,FALSE)),"")</f>
        <v>4102</v>
      </c>
      <c r="D20" s="35" t="str">
        <f>+IFERROR((VLOOKUP(A20,Hoja3!$A$2:$J$841,6,FALSE)),"")</f>
        <v>INSTITUTO NACIONAL DE FORMACION TECNICA PROFESIONAL DE SAN JUAN DEL CESAR</v>
      </c>
      <c r="E20" s="35"/>
      <c r="F20" s="36"/>
      <c r="G20" s="33" t="str">
        <f>+IFERROR((VLOOKUP(A20,Hoja3!$A$2:$J$841,7,FALSE)),"")</f>
        <v>GUAJIRA</v>
      </c>
      <c r="H20" s="33" t="str">
        <f>+IFERROR((VLOOKUP(A20,Hoja3!$A$2:$J$841,8,FALSE)),"")</f>
        <v>OFICIAL</v>
      </c>
      <c r="I20" s="37" t="str">
        <f>+IFERROR((VLOOKUP(A20,Hoja3!$A$2:$J$841,9,FALSE)),"")</f>
        <v>Institución Técnica Profesional</v>
      </c>
      <c r="J20" s="135">
        <f>+IFERROR((VLOOKUP(A20,Hoja3!$A$2:$J$841,10,FALSE)),"")</f>
        <v>283</v>
      </c>
    </row>
    <row r="21" spans="1:10" x14ac:dyDescent="0.25">
      <c r="A21" s="134">
        <v>10</v>
      </c>
      <c r="B21" s="32">
        <f>+IFERROR((VLOOKUP(A21,Hoja3!$A$2:$J$841,4,FALSE)),"")</f>
        <v>9110</v>
      </c>
      <c r="C21" s="33">
        <f>+IFERROR((VLOOKUP(A21,Hoja3!$A$2:$J$841,5,FALSE)),"")</f>
        <v>9110</v>
      </c>
      <c r="D21" s="35" t="str">
        <f>+IFERROR((VLOOKUP(A21,Hoja3!$A$2:$J$841,6,FALSE)),"")</f>
        <v>SERVICIO NACIONAL DE APRENDIZAJE-SENA-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Institución Tecnológica</v>
      </c>
      <c r="J21" s="135">
        <f>+IFERROR((VLOOKUP(A21,Hoja3!$A$2:$J$841,10,FALSE)),"")</f>
        <v>5239</v>
      </c>
    </row>
    <row r="22" spans="1:10" x14ac:dyDescent="0.25">
      <c r="A22" s="134">
        <v>11</v>
      </c>
      <c r="B22" s="32">
        <f>+IFERROR((VLOOKUP(A22,Hoja3!$A$2:$J$841,4,FALSE)),"")</f>
        <v>9116</v>
      </c>
      <c r="C22" s="33">
        <f>+IFERROR((VLOOKUP(A22,Hoja3!$A$2:$J$841,5,FALSE)),"")</f>
        <v>9116</v>
      </c>
      <c r="D22" s="35" t="str">
        <f>+IFERROR((VLOOKUP(A22,Hoja3!$A$2:$J$841,6,FALSE)),"")</f>
        <v>FUNDACION UNIVERSITARIA CLARETIANA - UNICLARETIANA</v>
      </c>
      <c r="E22" s="35"/>
      <c r="F22" s="36"/>
      <c r="G22" s="33" t="str">
        <f>+IFERROR((VLOOKUP(A22,Hoja3!$A$2:$J$841,7,FALSE)),"")</f>
        <v>CHOCO</v>
      </c>
      <c r="H22" s="33" t="str">
        <f>+IFERROR((VLOOKUP(A22,Hoja3!$A$2:$J$841,8,FALSE)),"")</f>
        <v>PRIVADA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34</v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LA GUAJIRA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44001</v>
      </c>
      <c r="C12" s="39" t="str">
        <f>+IFERROR((VLOOKUP(A12,Hoja4!$A$2:$M$1051,5,FALSE)),"")</f>
        <v>RIOHACHA</v>
      </c>
      <c r="D12" s="40">
        <f>+IFERROR((VLOOKUP(A12,Hoja4!$A$2:$AA$1051,6,FALSE)),"")</f>
        <v>8369</v>
      </c>
      <c r="E12" s="40">
        <f>+IFERROR((VLOOKUP(A12,Hoja4!$A$2:$AA$1051,7,FALSE)),"")</f>
        <v>8518</v>
      </c>
      <c r="F12" s="40">
        <f>+IFERROR((VLOOKUP(A12,Hoja4!$A$2:$AA$1051,8,FALSE)),"")</f>
        <v>8610</v>
      </c>
      <c r="G12" s="40">
        <f>+IFERROR((VLOOKUP(A12,Hoja4!$A$2:$AA$1051,9,FALSE)),"")</f>
        <v>8485</v>
      </c>
      <c r="H12" s="40">
        <f>+IFERROR((VLOOKUP(A12,Hoja4!$A$2:$AA$1051,10,FALSE)),"")</f>
        <v>10246</v>
      </c>
      <c r="I12" s="40">
        <f>+IFERROR((VLOOKUP(A12,Hoja4!$A$2:$AA$1051,11,FALSE)),"")</f>
        <v>11464</v>
      </c>
      <c r="J12" s="40">
        <f>+IFERROR((VLOOKUP(A12,Hoja4!$A$2:$AA$1051,12,FALSE)),"")</f>
        <v>11687</v>
      </c>
      <c r="K12" s="149">
        <f>+IFERROR((VLOOKUP(A12,Hoja4!$A$2:$AA$1051,13,FALSE)),"")</f>
        <v>12139</v>
      </c>
      <c r="L12" s="144">
        <f>+IFERROR((VLOOKUP(A12,Hoja4!$A$2:$AA$1051,14,FALSE)),"")</f>
        <v>12763</v>
      </c>
    </row>
    <row r="13" spans="1:12" x14ac:dyDescent="0.25">
      <c r="A13" s="145">
        <v>2</v>
      </c>
      <c r="B13" s="41">
        <f>+IFERROR((VLOOKUP(A13,Hoja4!$A$2:$M$1051,4,FALSE)),"")</f>
        <v>44035</v>
      </c>
      <c r="C13" s="41" t="str">
        <f>+IFERROR((VLOOKUP(A13,Hoja4!$A$2:$M$1051,5,FALSE)),"")</f>
        <v>ALBANIA</v>
      </c>
      <c r="D13" s="42">
        <f>+IFERROR((VLOOKUP(A13,Hoja4!$A$2:$AA$1051,6,FALSE)),"")</f>
        <v>445</v>
      </c>
      <c r="E13" s="42">
        <f>+IFERROR((VLOOKUP(A13,Hoja4!$A$2:$AA$1051,7,FALSE)),"")</f>
        <v>165</v>
      </c>
      <c r="F13" s="42">
        <f>+IFERROR((VLOOKUP(A13,Hoja4!$A$2:$AA$1051,8,FALSE)),"")</f>
        <v>221</v>
      </c>
      <c r="G13" s="42">
        <f>+IFERROR((VLOOKUP(A13,Hoja4!$A$2:$AA$1051,9,FALSE)),"")</f>
        <v>90</v>
      </c>
      <c r="H13" s="42">
        <f>+IFERROR((VLOOKUP(A13,Hoja4!$A$2:$AA$1051,10,FALSE)),"")</f>
        <v>43</v>
      </c>
      <c r="I13" s="42">
        <f>+IFERROR((VLOOKUP(A13,Hoja4!$A$2:$AA$1051,11,FALSE)),"")</f>
        <v>3</v>
      </c>
      <c r="J13" s="42">
        <f>+IFERROR((VLOOKUP(A13,Hoja4!$A$2:$AA$1051,12,FALSE)),"")</f>
        <v>29</v>
      </c>
      <c r="K13" s="149">
        <f>+IFERROR((VLOOKUP(A13,Hoja4!$A$2:$AA$1051,13,FALSE)),"")</f>
        <v>46</v>
      </c>
      <c r="L13" s="144">
        <f>+IFERROR((VLOOKUP(A13,Hoja4!$A$2:$AA$1051,14,FALSE)),"")</f>
        <v>17</v>
      </c>
    </row>
    <row r="14" spans="1:12" x14ac:dyDescent="0.25">
      <c r="A14" s="145">
        <v>3</v>
      </c>
      <c r="B14" s="41">
        <f>+IFERROR((VLOOKUP(A14,Hoja4!$A$2:$M$1051,4,FALSE)),"")</f>
        <v>44078</v>
      </c>
      <c r="C14" s="41" t="str">
        <f>+IFERROR((VLOOKUP(A14,Hoja4!$A$2:$M$1051,5,FALSE)),"")</f>
        <v>BARRANCAS</v>
      </c>
      <c r="D14" s="42">
        <f>+IFERROR((VLOOKUP(A14,Hoja4!$A$2:$AA$1051,6,FALSE)),"")</f>
        <v>57</v>
      </c>
      <c r="E14" s="42" t="str">
        <f>+IFERROR((VLOOKUP(A14,Hoja4!$A$2:$AA$1051,7,FALSE)),"")</f>
        <v>-</v>
      </c>
      <c r="F14" s="42">
        <f>+IFERROR((VLOOKUP(A14,Hoja4!$A$2:$AA$1051,8,FALSE)),"")</f>
        <v>100</v>
      </c>
      <c r="G14" s="42">
        <f>+IFERROR((VLOOKUP(A14,Hoja4!$A$2:$AA$1051,9,FALSE)),"")</f>
        <v>117</v>
      </c>
      <c r="H14" s="42">
        <f>+IFERROR((VLOOKUP(A14,Hoja4!$A$2:$AA$1051,10,FALSE)),"")</f>
        <v>85</v>
      </c>
      <c r="I14" s="42">
        <f>+IFERROR((VLOOKUP(A14,Hoja4!$A$2:$AA$1051,11,FALSE)),"")</f>
        <v>36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44090</v>
      </c>
      <c r="C15" s="41" t="str">
        <f>+IFERROR((VLOOKUP(A15,Hoja4!$A$2:$M$1051,5,FALSE)),"")</f>
        <v>DIBULLA</v>
      </c>
      <c r="D15" s="42">
        <f>+IFERROR((VLOOKUP(A15,Hoja4!$A$2:$AA$1051,6,FALSE)),"")</f>
        <v>139</v>
      </c>
      <c r="E15" s="42">
        <f>+IFERROR((VLOOKUP(A15,Hoja4!$A$2:$AA$1051,7,FALSE)),"")</f>
        <v>10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44098</v>
      </c>
      <c r="C16" s="41" t="str">
        <f>+IFERROR((VLOOKUP(A16,Hoja4!$A$2:$M$1051,5,FALSE)),"")</f>
        <v>DISTRACCION</v>
      </c>
      <c r="D16" s="42">
        <f>+IFERROR((VLOOKUP(A16,Hoja4!$A$2:$AA$1051,6,FALSE)),"")</f>
        <v>107</v>
      </c>
      <c r="E16" s="42">
        <f>+IFERROR((VLOOKUP(A16,Hoja4!$A$2:$AA$1051,7,FALSE)),"")</f>
        <v>134</v>
      </c>
      <c r="F16" s="42">
        <f>+IFERROR((VLOOKUP(A16,Hoja4!$A$2:$AA$1051,8,FALSE)),"")</f>
        <v>125</v>
      </c>
      <c r="G16" s="42">
        <f>+IFERROR((VLOOKUP(A16,Hoja4!$A$2:$AA$1051,9,FALSE)),"")</f>
        <v>37</v>
      </c>
      <c r="H16" s="42" t="str">
        <f>+IFERROR((VLOOKUP(A16,Hoja4!$A$2:$AA$1051,10,FALSE)),"")</f>
        <v>-</v>
      </c>
      <c r="I16" s="42">
        <f>+IFERROR((VLOOKUP(A16,Hoja4!$A$2:$AA$1051,11,FALSE)),"")</f>
        <v>33</v>
      </c>
      <c r="J16" s="42">
        <f>+IFERROR((VLOOKUP(A16,Hoja4!$A$2:$AA$1051,12,FALSE)),"")</f>
        <v>10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44110</v>
      </c>
      <c r="C17" s="41" t="str">
        <f>+IFERROR((VLOOKUP(A17,Hoja4!$A$2:$M$1051,5,FALSE)),"")</f>
        <v>EL MOLINO</v>
      </c>
      <c r="D17" s="42">
        <f>+IFERROR((VLOOKUP(A17,Hoja4!$A$2:$AA$1051,6,FALSE)),"")</f>
        <v>1</v>
      </c>
      <c r="E17" s="42">
        <f>+IFERROR((VLOOKUP(A17,Hoja4!$A$2:$AA$1051,7,FALSE)),"")</f>
        <v>36</v>
      </c>
      <c r="F17" s="42">
        <f>+IFERROR((VLOOKUP(A17,Hoja4!$A$2:$AA$1051,8,FALSE)),"")</f>
        <v>37</v>
      </c>
      <c r="G17" s="42">
        <f>+IFERROR((VLOOKUP(A17,Hoja4!$A$2:$AA$1051,9,FALSE)),"")</f>
        <v>37</v>
      </c>
      <c r="H17" s="42">
        <f>+IFERROR((VLOOKUP(A17,Hoja4!$A$2:$AA$1051,10,FALSE)),"")</f>
        <v>20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44279</v>
      </c>
      <c r="C18" s="41" t="str">
        <f>+IFERROR((VLOOKUP(A18,Hoja4!$A$2:$M$1051,5,FALSE)),"")</f>
        <v>FONSECA</v>
      </c>
      <c r="D18" s="42">
        <f>+IFERROR((VLOOKUP(A18,Hoja4!$A$2:$AA$1051,6,FALSE)),"")</f>
        <v>1595</v>
      </c>
      <c r="E18" s="42">
        <f>+IFERROR((VLOOKUP(A18,Hoja4!$A$2:$AA$1051,7,FALSE)),"")</f>
        <v>1183</v>
      </c>
      <c r="F18" s="42">
        <f>+IFERROR((VLOOKUP(A18,Hoja4!$A$2:$AA$1051,8,FALSE)),"")</f>
        <v>1339</v>
      </c>
      <c r="G18" s="42">
        <f>+IFERROR((VLOOKUP(A18,Hoja4!$A$2:$AA$1051,9,FALSE)),"")</f>
        <v>1741</v>
      </c>
      <c r="H18" s="42">
        <f>+IFERROR((VLOOKUP(A18,Hoja4!$A$2:$AA$1051,10,FALSE)),"")</f>
        <v>2767</v>
      </c>
      <c r="I18" s="42">
        <f>+IFERROR((VLOOKUP(A18,Hoja4!$A$2:$AA$1051,11,FALSE)),"")</f>
        <v>4052</v>
      </c>
      <c r="J18" s="42">
        <f>+IFERROR((VLOOKUP(A18,Hoja4!$A$2:$AA$1051,12,FALSE)),"")</f>
        <v>4312</v>
      </c>
      <c r="K18" s="149">
        <f>+IFERROR((VLOOKUP(A18,Hoja4!$A$2:$AA$1051,13,FALSE)),"")</f>
        <v>4536</v>
      </c>
      <c r="L18" s="144">
        <f>+IFERROR((VLOOKUP(A18,Hoja4!$A$2:$AA$1051,14,FALSE)),"")</f>
        <v>4488</v>
      </c>
    </row>
    <row r="19" spans="1:12" x14ac:dyDescent="0.25">
      <c r="A19" s="145">
        <v>8</v>
      </c>
      <c r="B19" s="41">
        <f>+IFERROR((VLOOKUP(A19,Hoja4!$A$2:$M$1051,4,FALSE)),"")</f>
        <v>44378</v>
      </c>
      <c r="C19" s="41" t="str">
        <f>+IFERROR((VLOOKUP(A19,Hoja4!$A$2:$M$1051,5,FALSE)),"")</f>
        <v>HATONUEVO</v>
      </c>
      <c r="D19" s="42" t="str">
        <f>+IFERROR((VLOOKUP(A19,Hoja4!$A$2:$AA$1051,6,FALSE)),"")</f>
        <v>-</v>
      </c>
      <c r="E19" s="42">
        <f>+IFERROR((VLOOKUP(A19,Hoja4!$A$2:$AA$1051,7,FALSE)),"")</f>
        <v>38</v>
      </c>
      <c r="F19" s="42">
        <f>+IFERROR((VLOOKUP(A19,Hoja4!$A$2:$AA$1051,8,FALSE)),"")</f>
        <v>38</v>
      </c>
      <c r="G19" s="42">
        <f>+IFERROR((VLOOKUP(A19,Hoja4!$A$2:$AA$1051,9,FALSE)),"")</f>
        <v>37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44420</v>
      </c>
      <c r="C20" s="41" t="str">
        <f>+IFERROR((VLOOKUP(A20,Hoja4!$A$2:$M$1051,5,FALSE)),"")</f>
        <v>LA JAGUA DEL PILAR</v>
      </c>
      <c r="D20" s="42" t="str">
        <f>+IFERROR((VLOOKUP(A20,Hoja4!$A$2:$AA$1051,6,FALSE)),"")</f>
        <v>-</v>
      </c>
      <c r="E20" s="42">
        <f>+IFERROR((VLOOKUP(A20,Hoja4!$A$2:$AA$1051,7,FALSE)),"")</f>
        <v>25</v>
      </c>
      <c r="F20" s="42">
        <f>+IFERROR((VLOOKUP(A20,Hoja4!$A$2:$AA$1051,8,FALSE)),"")</f>
        <v>61</v>
      </c>
      <c r="G20" s="42">
        <f>+IFERROR((VLOOKUP(A20,Hoja4!$A$2:$AA$1051,9,FALSE)),"")</f>
        <v>61</v>
      </c>
      <c r="H20" s="42">
        <f>+IFERROR((VLOOKUP(A20,Hoja4!$A$2:$AA$1051,10,FALSE)),"")</f>
        <v>24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44430</v>
      </c>
      <c r="C21" s="41" t="str">
        <f>+IFERROR((VLOOKUP(A21,Hoja4!$A$2:$M$1051,5,FALSE)),"")</f>
        <v>MAICAO</v>
      </c>
      <c r="D21" s="42">
        <f>+IFERROR((VLOOKUP(A21,Hoja4!$A$2:$AA$1051,6,FALSE)),"")</f>
        <v>1645</v>
      </c>
      <c r="E21" s="42">
        <f>+IFERROR((VLOOKUP(A21,Hoja4!$A$2:$AA$1051,7,FALSE)),"")</f>
        <v>1565</v>
      </c>
      <c r="F21" s="42">
        <f>+IFERROR((VLOOKUP(A21,Hoja4!$A$2:$AA$1051,8,FALSE)),"")</f>
        <v>1637</v>
      </c>
      <c r="G21" s="42">
        <f>+IFERROR((VLOOKUP(A21,Hoja4!$A$2:$AA$1051,9,FALSE)),"")</f>
        <v>1439</v>
      </c>
      <c r="H21" s="42">
        <f>+IFERROR((VLOOKUP(A21,Hoja4!$A$2:$AA$1051,10,FALSE)),"")</f>
        <v>1671</v>
      </c>
      <c r="I21" s="42">
        <f>+IFERROR((VLOOKUP(A21,Hoja4!$A$2:$AA$1051,11,FALSE)),"")</f>
        <v>2668</v>
      </c>
      <c r="J21" s="42">
        <f>+IFERROR((VLOOKUP(A21,Hoja4!$A$2:$AA$1051,12,FALSE)),"")</f>
        <v>2557</v>
      </c>
      <c r="K21" s="149">
        <f>+IFERROR((VLOOKUP(A21,Hoja4!$A$2:$AA$1051,13,FALSE)),"")</f>
        <v>2640</v>
      </c>
      <c r="L21" s="144">
        <f>+IFERROR((VLOOKUP(A21,Hoja4!$A$2:$AA$1051,14,FALSE)),"")</f>
        <v>2704</v>
      </c>
    </row>
    <row r="22" spans="1:12" x14ac:dyDescent="0.25">
      <c r="A22" s="145">
        <v>11</v>
      </c>
      <c r="B22" s="41">
        <f>+IFERROR((VLOOKUP(A22,Hoja4!$A$2:$M$1051,4,FALSE)),"")</f>
        <v>44560</v>
      </c>
      <c r="C22" s="41" t="str">
        <f>+IFERROR((VLOOKUP(A22,Hoja4!$A$2:$M$1051,5,FALSE)),"")</f>
        <v>MANAURE</v>
      </c>
      <c r="D22" s="42">
        <f>+IFERROR((VLOOKUP(A22,Hoja4!$A$2:$AA$1051,6,FALSE)),"")</f>
        <v>89</v>
      </c>
      <c r="E22" s="42">
        <f>+IFERROR((VLOOKUP(A22,Hoja4!$A$2:$AA$1051,7,FALSE)),"")</f>
        <v>65</v>
      </c>
      <c r="F22" s="42">
        <f>+IFERROR((VLOOKUP(A22,Hoja4!$A$2:$AA$1051,8,FALSE)),"")</f>
        <v>80</v>
      </c>
      <c r="G22" s="42">
        <f>+IFERROR((VLOOKUP(A22,Hoja4!$A$2:$AA$1051,9,FALSE)),"")</f>
        <v>48</v>
      </c>
      <c r="H22" s="42">
        <f>+IFERROR((VLOOKUP(A22,Hoja4!$A$2:$AA$1051,10,FALSE)),"")</f>
        <v>220</v>
      </c>
      <c r="I22" s="42">
        <f>+IFERROR((VLOOKUP(A22,Hoja4!$A$2:$AA$1051,11,FALSE)),"")</f>
        <v>378</v>
      </c>
      <c r="J22" s="42">
        <f>+IFERROR((VLOOKUP(A22,Hoja4!$A$2:$AA$1051,12,FALSE)),"")</f>
        <v>399</v>
      </c>
      <c r="K22" s="149">
        <f>+IFERROR((VLOOKUP(A22,Hoja4!$A$2:$AA$1051,13,FALSE)),"")</f>
        <v>506</v>
      </c>
      <c r="L22" s="144">
        <f>+IFERROR((VLOOKUP(A22,Hoja4!$A$2:$AA$1051,14,FALSE)),"")</f>
        <v>346</v>
      </c>
    </row>
    <row r="23" spans="1:12" x14ac:dyDescent="0.25">
      <c r="A23" s="145">
        <v>12</v>
      </c>
      <c r="B23" s="41">
        <f>+IFERROR((VLOOKUP(A23,Hoja4!$A$2:$M$1051,4,FALSE)),"")</f>
        <v>44650</v>
      </c>
      <c r="C23" s="41" t="str">
        <f>+IFERROR((VLOOKUP(A23,Hoja4!$A$2:$M$1051,5,FALSE)),"")</f>
        <v>SAN JUAN DEL CESAR</v>
      </c>
      <c r="D23" s="42">
        <f>+IFERROR((VLOOKUP(A23,Hoja4!$A$2:$AA$1051,6,FALSE)),"")</f>
        <v>986</v>
      </c>
      <c r="E23" s="42">
        <f>+IFERROR((VLOOKUP(A23,Hoja4!$A$2:$AA$1051,7,FALSE)),"")</f>
        <v>921</v>
      </c>
      <c r="F23" s="42">
        <f>+IFERROR((VLOOKUP(A23,Hoja4!$A$2:$AA$1051,8,FALSE)),"")</f>
        <v>333</v>
      </c>
      <c r="G23" s="42">
        <f>+IFERROR((VLOOKUP(A23,Hoja4!$A$2:$AA$1051,9,FALSE)),"")</f>
        <v>1059</v>
      </c>
      <c r="H23" s="42">
        <f>+IFERROR((VLOOKUP(A23,Hoja4!$A$2:$AA$1051,10,FALSE)),"")</f>
        <v>871</v>
      </c>
      <c r="I23" s="42">
        <f>+IFERROR((VLOOKUP(A23,Hoja4!$A$2:$AA$1051,11,FALSE)),"")</f>
        <v>583</v>
      </c>
      <c r="J23" s="42">
        <f>+IFERROR((VLOOKUP(A23,Hoja4!$A$2:$AA$1051,12,FALSE)),"")</f>
        <v>360</v>
      </c>
      <c r="K23" s="149">
        <f>+IFERROR((VLOOKUP(A23,Hoja4!$A$2:$AA$1051,13,FALSE)),"")</f>
        <v>252</v>
      </c>
      <c r="L23" s="144">
        <f>+IFERROR((VLOOKUP(A23,Hoja4!$A$2:$AA$1051,14,FALSE)),"")</f>
        <v>283</v>
      </c>
    </row>
    <row r="24" spans="1:12" x14ac:dyDescent="0.25">
      <c r="A24" s="145">
        <v>13</v>
      </c>
      <c r="B24" s="41">
        <f>+IFERROR((VLOOKUP(A24,Hoja4!$A$2:$M$1051,4,FALSE)),"")</f>
        <v>44847</v>
      </c>
      <c r="C24" s="41" t="str">
        <f>+IFERROR((VLOOKUP(A24,Hoja4!$A$2:$M$1051,5,FALSE)),"")</f>
        <v>URIBIA</v>
      </c>
      <c r="D24" s="42">
        <f>+IFERROR((VLOOKUP(A24,Hoja4!$A$2:$AA$1051,6,FALSE)),"")</f>
        <v>166</v>
      </c>
      <c r="E24" s="42">
        <f>+IFERROR((VLOOKUP(A24,Hoja4!$A$2:$AA$1051,7,FALSE)),"")</f>
        <v>142</v>
      </c>
      <c r="F24" s="42">
        <f>+IFERROR((VLOOKUP(A24,Hoja4!$A$2:$AA$1051,8,FALSE)),"")</f>
        <v>123</v>
      </c>
      <c r="G24" s="42">
        <f>+IFERROR((VLOOKUP(A24,Hoja4!$A$2:$AA$1051,9,FALSE)),"")</f>
        <v>132</v>
      </c>
      <c r="H24" s="42">
        <f>+IFERROR((VLOOKUP(A24,Hoja4!$A$2:$AA$1051,10,FALSE)),"")</f>
        <v>89</v>
      </c>
      <c r="I24" s="42">
        <f>+IFERROR((VLOOKUP(A24,Hoja4!$A$2:$AA$1051,11,FALSE)),"")</f>
        <v>79</v>
      </c>
      <c r="J24" s="42" t="str">
        <f>+IFERROR((VLOOKUP(A24,Hoja4!$A$2:$AA$1051,12,FALSE)),"")</f>
        <v>-</v>
      </c>
      <c r="K24" s="149">
        <f>+IFERROR((VLOOKUP(A24,Hoja4!$A$2:$AA$1051,13,FALSE)),"")</f>
        <v>51</v>
      </c>
      <c r="L24" s="144">
        <f>+IFERROR((VLOOKUP(A24,Hoja4!$A$2:$AA$1051,14,FALSE)),"")</f>
        <v>34</v>
      </c>
    </row>
    <row r="25" spans="1:12" x14ac:dyDescent="0.25">
      <c r="A25" s="145">
        <v>14</v>
      </c>
      <c r="B25" s="41">
        <f>+IFERROR((VLOOKUP(A25,Hoja4!$A$2:$M$1051,4,FALSE)),"")</f>
        <v>44855</v>
      </c>
      <c r="C25" s="41" t="str">
        <f>+IFERROR((VLOOKUP(A25,Hoja4!$A$2:$M$1051,5,FALSE)),"")</f>
        <v>URUMITA</v>
      </c>
      <c r="D25" s="42">
        <f>+IFERROR((VLOOKUP(A25,Hoja4!$A$2:$AA$1051,6,FALSE)),"")</f>
        <v>135</v>
      </c>
      <c r="E25" s="42">
        <f>+IFERROR((VLOOKUP(A25,Hoja4!$A$2:$AA$1051,7,FALSE)),"")</f>
        <v>134</v>
      </c>
      <c r="F25" s="42">
        <f>+IFERROR((VLOOKUP(A25,Hoja4!$A$2:$AA$1051,8,FALSE)),"")</f>
        <v>35</v>
      </c>
      <c r="G25" s="42" t="str">
        <f>+IFERROR((VLOOKUP(A25,Hoja4!$A$2:$AA$1051,9,FALSE)),"")</f>
        <v>-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44874</v>
      </c>
      <c r="C26" s="41" t="str">
        <f>+IFERROR((VLOOKUP(A26,Hoja4!$A$2:$M$1051,5,FALSE)),"")</f>
        <v>VILLANUEVA</v>
      </c>
      <c r="D26" s="42">
        <f>+IFERROR((VLOOKUP(A26,Hoja4!$A$2:$AA$1051,6,FALSE)),"")</f>
        <v>607</v>
      </c>
      <c r="E26" s="42">
        <f>+IFERROR((VLOOKUP(A26,Hoja4!$A$2:$AA$1051,7,FALSE)),"")</f>
        <v>462</v>
      </c>
      <c r="F26" s="42">
        <f>+IFERROR((VLOOKUP(A26,Hoja4!$A$2:$AA$1051,8,FALSE)),"")</f>
        <v>539</v>
      </c>
      <c r="G26" s="42">
        <f>+IFERROR((VLOOKUP(A26,Hoja4!$A$2:$AA$1051,9,FALSE)),"")</f>
        <v>501</v>
      </c>
      <c r="H26" s="42">
        <f>+IFERROR((VLOOKUP(A26,Hoja4!$A$2:$AA$1051,10,FALSE)),"")</f>
        <v>634</v>
      </c>
      <c r="I26" s="42">
        <f>+IFERROR((VLOOKUP(A26,Hoja4!$A$2:$AA$1051,11,FALSE)),"")</f>
        <v>985</v>
      </c>
      <c r="J26" s="42">
        <f>+IFERROR((VLOOKUP(A26,Hoja4!$A$2:$AA$1051,12,FALSE)),"")</f>
        <v>833</v>
      </c>
      <c r="K26" s="149">
        <f>+IFERROR((VLOOKUP(A26,Hoja4!$A$2:$AA$1051,13,FALSE)),"")</f>
        <v>900</v>
      </c>
      <c r="L26" s="144">
        <f>+IFERROR((VLOOKUP(A26,Hoja4!$A$2:$AA$1051,14,FALSE)),"")</f>
        <v>931</v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LA GUAJIRA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44001</v>
      </c>
      <c r="C12" s="39" t="str">
        <f>+IFERROR(VLOOKUP($A12,Hoja5!$A$2:$M$2116,4,FALSE),"")</f>
        <v>RIOHACHA</v>
      </c>
      <c r="D12" s="163">
        <f>+IFERROR(VLOOKUP($A12,Hoja5!$A$2:$M$2116,5,FALSE),"")</f>
        <v>0.40213417646477623</v>
      </c>
      <c r="E12" s="163">
        <f>+IFERROR(VLOOKUP($A12,Hoja5!$A$2:$M$2116,6,FALSE),"")</f>
        <v>0.40980487804878046</v>
      </c>
      <c r="F12" s="163">
        <f>+IFERROR(VLOOKUP($A12,Hoja5!$A$2:$M$2116,7,FALSE),"")</f>
        <v>0.39960535181441909</v>
      </c>
      <c r="G12" s="163">
        <f>+IFERROR(VLOOKUP($A12,Hoja5!$A$2:$M$2116,8,FALSE),"")</f>
        <v>0.39604945289185733</v>
      </c>
      <c r="H12" s="163">
        <f>+IFERROR(VLOOKUP($A12,Hoja5!$A$2:$M$2116,9,FALSE),"")</f>
        <v>0.46766861489934131</v>
      </c>
      <c r="I12" s="163">
        <f>+IFERROR(VLOOKUP($A12,Hoja5!$A$2:$M$2116,10,FALSE),"")</f>
        <v>0.51354157262796785</v>
      </c>
      <c r="J12" s="163">
        <f>+IFERROR(VLOOKUP($A12,Hoja5!$A$2:$M$2116,11,FALSE),"")</f>
        <v>0.49501328339358042</v>
      </c>
      <c r="K12" s="164">
        <f>+IFERROR(VLOOKUP($A12,Hoja5!$A$2:$M$2116,12,FALSE),"")</f>
        <v>0.48649324662331167</v>
      </c>
      <c r="L12" s="165">
        <f>+IFERROR(VLOOKUP($A12,Hoja5!$A$2:$M$2116,13,FALSE),"")</f>
        <v>0.4772916254207088</v>
      </c>
    </row>
    <row r="13" spans="1:12" x14ac:dyDescent="0.25">
      <c r="A13" s="145">
        <v>2</v>
      </c>
      <c r="B13" s="41">
        <f>+IFERROR(VLOOKUP($A13,Hoja5!$A$2:$M$2116,3,FALSE),"")</f>
        <v>44035</v>
      </c>
      <c r="C13" s="41" t="str">
        <f>+IFERROR(VLOOKUP($A13,Hoja5!$A$2:$M$2116,4,FALSE),"")</f>
        <v>ALBANIA</v>
      </c>
      <c r="D13" s="166">
        <f>+IFERROR(VLOOKUP($A13,Hoja5!$A$2:$M$2116,5,FALSE),"")</f>
        <v>0.18784297171802447</v>
      </c>
      <c r="E13" s="166">
        <f>+IFERROR(VLOOKUP($A13,Hoja5!$A$2:$M$2116,6,FALSE),"")</f>
        <v>6.8125516102394715E-2</v>
      </c>
      <c r="F13" s="166">
        <f>+IFERROR(VLOOKUP($A13,Hoja5!$A$2:$M$2116,7,FALSE),"")</f>
        <v>8.9076985086658608E-2</v>
      </c>
      <c r="G13" s="166">
        <f>+IFERROR(VLOOKUP($A13,Hoja5!$A$2:$M$2116,8,FALSE),"")</f>
        <v>3.5377358490566037E-2</v>
      </c>
      <c r="H13" s="166">
        <f>+IFERROR(VLOOKUP($A13,Hoja5!$A$2:$M$2116,9,FALSE),"")</f>
        <v>1.6506717850287907E-2</v>
      </c>
      <c r="I13" s="166">
        <f>+IFERROR(VLOOKUP($A13,Hoja5!$A$2:$M$2116,10,FALSE),"")</f>
        <v>1.1269722013523666E-3</v>
      </c>
      <c r="J13" s="166">
        <f>+IFERROR(VLOOKUP($A13,Hoja5!$A$2:$M$2116,11,FALSE),"")</f>
        <v>1.0701107011070111E-2</v>
      </c>
      <c r="K13" s="164">
        <f>+IFERROR(VLOOKUP($A13,Hoja5!$A$2:$M$2116,12,FALSE),"")</f>
        <v>1.6745540589734254E-2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44078</v>
      </c>
      <c r="C14" s="41" t="str">
        <f>+IFERROR(VLOOKUP($A14,Hoja5!$A$2:$M$2116,4,FALSE),"")</f>
        <v>BARRANCAS</v>
      </c>
      <c r="D14" s="166">
        <f>+IFERROR(VLOOKUP($A14,Hoja5!$A$2:$M$2116,5,FALSE),"")</f>
        <v>1.8158649251353933E-2</v>
      </c>
      <c r="E14" s="166">
        <f>+IFERROR(VLOOKUP($A14,Hoja5!$A$2:$M$2116,6,FALSE),"")</f>
        <v>0</v>
      </c>
      <c r="F14" s="166">
        <f>+IFERROR(VLOOKUP($A14,Hoja5!$A$2:$M$2116,7,FALSE),"")</f>
        <v>3.0248033877797943E-2</v>
      </c>
      <c r="G14" s="166">
        <f>+IFERROR(VLOOKUP($A14,Hoja5!$A$2:$M$2116,8,FALSE),"")</f>
        <v>3.4615384615384617E-2</v>
      </c>
      <c r="H14" s="166">
        <f>+IFERROR(VLOOKUP($A14,Hoja5!$A$2:$M$2116,9,FALSE),"")</f>
        <v>2.4637681159420291E-2</v>
      </c>
      <c r="I14" s="166">
        <f>+IFERROR(VLOOKUP($A14,Hoja5!$A$2:$M$2116,10,FALSE),"")</f>
        <v>1.0218563724098779E-2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44090</v>
      </c>
      <c r="C15" s="41" t="str">
        <f>+IFERROR(VLOOKUP($A15,Hoja5!$A$2:$M$2116,4,FALSE),"")</f>
        <v>DIBULLA</v>
      </c>
      <c r="D15" s="166">
        <f>+IFERROR(VLOOKUP($A15,Hoja5!$A$2:$M$2116,5,FALSE),"")</f>
        <v>5.2334337349397589E-2</v>
      </c>
      <c r="E15" s="166">
        <f>+IFERROR(VLOOKUP($A15,Hoja5!$A$2:$M$2116,6,FALSE),"")</f>
        <v>3.619254433586681E-3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44098</v>
      </c>
      <c r="C16" s="41" t="str">
        <f>+IFERROR(VLOOKUP($A16,Hoja5!$A$2:$M$2116,4,FALSE),"")</f>
        <v>DISTRACCION</v>
      </c>
      <c r="D16" s="166">
        <f>+IFERROR(VLOOKUP($A16,Hoja5!$A$2:$M$2116,5,FALSE),"")</f>
        <v>6.3842482100238657E-2</v>
      </c>
      <c r="E16" s="166">
        <f>+IFERROR(VLOOKUP($A16,Hoja5!$A$2:$M$2116,6,FALSE),"")</f>
        <v>7.817969661610269E-2</v>
      </c>
      <c r="F16" s="166">
        <f>+IFERROR(VLOOKUP($A16,Hoja5!$A$2:$M$2116,7,FALSE),"")</f>
        <v>7.1428571428571425E-2</v>
      </c>
      <c r="G16" s="166">
        <f>+IFERROR(VLOOKUP($A16,Hoja5!$A$2:$M$2116,8,FALSE),"")</f>
        <v>2.0763187429854096E-2</v>
      </c>
      <c r="H16" s="166">
        <f>+IFERROR(VLOOKUP($A16,Hoja5!$A$2:$M$2116,9,FALSE),"")</f>
        <v>0</v>
      </c>
      <c r="I16" s="166">
        <f>+IFERROR(VLOOKUP($A16,Hoja5!$A$2:$M$2116,10,FALSE),"")</f>
        <v>1.7847485127095726E-2</v>
      </c>
      <c r="J16" s="166">
        <f>+IFERROR(VLOOKUP($A16,Hoja5!$A$2:$M$2116,11,FALSE),"")</f>
        <v>5.3276505061267982E-3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44110</v>
      </c>
      <c r="C17" s="41" t="str">
        <f>+IFERROR(VLOOKUP($A17,Hoja5!$A$2:$M$2116,4,FALSE),"")</f>
        <v>EL MOLINO</v>
      </c>
      <c r="D17" s="166">
        <f>+IFERROR(VLOOKUP($A17,Hoja5!$A$2:$M$2116,5,FALSE),"")</f>
        <v>1.152073732718894E-3</v>
      </c>
      <c r="E17" s="166">
        <f>+IFERROR(VLOOKUP($A17,Hoja5!$A$2:$M$2116,6,FALSE),"")</f>
        <v>4.195804195804196E-2</v>
      </c>
      <c r="F17" s="166">
        <f>+IFERROR(VLOOKUP($A17,Hoja5!$A$2:$M$2116,7,FALSE),"")</f>
        <v>4.4364508393285373E-2</v>
      </c>
      <c r="G17" s="166">
        <f>+IFERROR(VLOOKUP($A17,Hoja5!$A$2:$M$2116,8,FALSE),"")</f>
        <v>4.5962732919254658E-2</v>
      </c>
      <c r="H17" s="166">
        <f>+IFERROR(VLOOKUP($A17,Hoja5!$A$2:$M$2116,9,FALSE),"")</f>
        <v>2.570694087403599E-2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44279</v>
      </c>
      <c r="C18" s="41" t="str">
        <f>+IFERROR(VLOOKUP($A18,Hoja5!$A$2:$M$2116,4,FALSE),"")</f>
        <v>FONSECA</v>
      </c>
      <c r="D18" s="166">
        <f>+IFERROR(VLOOKUP($A18,Hoja5!$A$2:$M$2116,5,FALSE),"")</f>
        <v>0.47626157061809493</v>
      </c>
      <c r="E18" s="166">
        <f>+IFERROR(VLOOKUP($A18,Hoja5!$A$2:$M$2116,6,FALSE),"")</f>
        <v>0.35419161676646704</v>
      </c>
      <c r="F18" s="166">
        <f>+IFERROR(VLOOKUP($A18,Hoja5!$A$2:$M$2116,7,FALSE),"")</f>
        <v>0.40551181102362205</v>
      </c>
      <c r="G18" s="166">
        <f>+IFERROR(VLOOKUP($A18,Hoja5!$A$2:$M$2116,8,FALSE),"")</f>
        <v>0.53900928792569658</v>
      </c>
      <c r="H18" s="166">
        <f>+IFERROR(VLOOKUP($A18,Hoja5!$A$2:$M$2116,9,FALSE),"")</f>
        <v>0.87785532994923854</v>
      </c>
      <c r="I18" s="166">
        <f>+IFERROR(VLOOKUP($A18,Hoja5!$A$2:$M$2116,10,FALSE),"")</f>
        <v>1.3177235772357723</v>
      </c>
      <c r="J18" s="166">
        <f>+IFERROR(VLOOKUP($A18,Hoja5!$A$2:$M$2116,11,FALSE),"")</f>
        <v>1.433034230641409</v>
      </c>
      <c r="K18" s="164">
        <f>+IFERROR(VLOOKUP($A18,Hoja5!$A$2:$M$2116,12,FALSE),"")</f>
        <v>1.5308808639892002</v>
      </c>
      <c r="L18" s="165">
        <f>+IFERROR(VLOOKUP($A18,Hoja5!$A$2:$M$2116,13,FALSE),"")</f>
        <v>1.5260115606936415</v>
      </c>
    </row>
    <row r="19" spans="1:12" x14ac:dyDescent="0.25">
      <c r="A19" s="145">
        <v>8</v>
      </c>
      <c r="B19" s="41">
        <f>+IFERROR(VLOOKUP($A19,Hoja5!$A$2:$M$2116,3,FALSE),"")</f>
        <v>44378</v>
      </c>
      <c r="C19" s="41" t="str">
        <f>+IFERROR(VLOOKUP($A19,Hoja5!$A$2:$M$2116,4,FALSE),"")</f>
        <v>HATONUEVO</v>
      </c>
      <c r="D19" s="166">
        <f>+IFERROR(VLOOKUP($A19,Hoja5!$A$2:$M$2116,5,FALSE),"")</f>
        <v>0</v>
      </c>
      <c r="E19" s="166">
        <f>+IFERROR(VLOOKUP($A19,Hoja5!$A$2:$M$2116,6,FALSE),"")</f>
        <v>1.7463235294117647E-2</v>
      </c>
      <c r="F19" s="166">
        <f>+IFERROR(VLOOKUP($A19,Hoja5!$A$2:$M$2116,7,FALSE),"")</f>
        <v>1.680672268907563E-2</v>
      </c>
      <c r="G19" s="166">
        <f>+IFERROR(VLOOKUP($A19,Hoja5!$A$2:$M$2116,8,FALSE),"")</f>
        <v>1.5845824411134905E-2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44420</v>
      </c>
      <c r="C20" s="41" t="str">
        <f>+IFERROR(VLOOKUP($A20,Hoja5!$A$2:$M$2116,4,FALSE),"")</f>
        <v>LA JAGUA DEL PILAR</v>
      </c>
      <c r="D20" s="166">
        <f>+IFERROR(VLOOKUP($A20,Hoja5!$A$2:$M$2116,5,FALSE),"")</f>
        <v>0</v>
      </c>
      <c r="E20" s="166">
        <f>+IFERROR(VLOOKUP($A20,Hoja5!$A$2:$M$2116,6,FALSE),"")</f>
        <v>8.4175084175084181E-2</v>
      </c>
      <c r="F20" s="166">
        <f>+IFERROR(VLOOKUP($A20,Hoja5!$A$2:$M$2116,7,FALSE),"")</f>
        <v>0.20608108108108109</v>
      </c>
      <c r="G20" s="166">
        <f>+IFERROR(VLOOKUP($A20,Hoja5!$A$2:$M$2116,8,FALSE),"")</f>
        <v>0.20962199312714777</v>
      </c>
      <c r="H20" s="166">
        <f>+IFERROR(VLOOKUP($A20,Hoja5!$A$2:$M$2116,9,FALSE),"")</f>
        <v>8.3623693379790948E-2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44430</v>
      </c>
      <c r="C21" s="41" t="str">
        <f>+IFERROR(VLOOKUP($A21,Hoja5!$A$2:$M$2116,4,FALSE),"")</f>
        <v>MAICAO</v>
      </c>
      <c r="D21" s="166">
        <f>+IFERROR(VLOOKUP($A21,Hoja5!$A$2:$M$2116,5,FALSE),"")</f>
        <v>0.12222304777472323</v>
      </c>
      <c r="E21" s="166">
        <f>+IFERROR(VLOOKUP($A21,Hoja5!$A$2:$M$2116,6,FALSE),"")</f>
        <v>0.1129345069371923</v>
      </c>
      <c r="F21" s="166">
        <f>+IFERROR(VLOOKUP($A21,Hoja5!$A$2:$M$2116,7,FALSE),"")</f>
        <v>0.12257581430175964</v>
      </c>
      <c r="G21" s="166">
        <f>+IFERROR(VLOOKUP($A21,Hoja5!$A$2:$M$2116,8,FALSE),"")</f>
        <v>0.10782256855986813</v>
      </c>
      <c r="H21" s="166">
        <f>+IFERROR(VLOOKUP($A21,Hoja5!$A$2:$M$2116,9,FALSE),"")</f>
        <v>0.12474804031354983</v>
      </c>
      <c r="I21" s="166">
        <f>+IFERROR(VLOOKUP($A21,Hoja5!$A$2:$M$2116,10,FALSE),"")</f>
        <v>0.19706034419085605</v>
      </c>
      <c r="J21" s="166">
        <f>+IFERROR(VLOOKUP($A21,Hoja5!$A$2:$M$2116,11,FALSE),"")</f>
        <v>0.18498950568140696</v>
      </c>
      <c r="K21" s="164">
        <f>+IFERROR(VLOOKUP($A21,Hoja5!$A$2:$M$2116,12,FALSE),"")</f>
        <v>0.18566706519445811</v>
      </c>
      <c r="L21" s="165">
        <f>+IFERROR(VLOOKUP($A21,Hoja5!$A$2:$M$2116,13,FALSE),"")</f>
        <v>0.18334689449416869</v>
      </c>
    </row>
    <row r="22" spans="1:12" x14ac:dyDescent="0.25">
      <c r="A22" s="145">
        <v>11</v>
      </c>
      <c r="B22" s="41">
        <f>+IFERROR(VLOOKUP($A22,Hoja5!$A$2:$M$2116,3,FALSE),"")</f>
        <v>44560</v>
      </c>
      <c r="C22" s="41" t="str">
        <f>+IFERROR(VLOOKUP($A22,Hoja5!$A$2:$M$2116,4,FALSE),"")</f>
        <v>MANAURE</v>
      </c>
      <c r="D22" s="166">
        <f>+IFERROR(VLOOKUP($A22,Hoja5!$A$2:$M$2116,5,FALSE),"")</f>
        <v>1.0901518863302304E-2</v>
      </c>
      <c r="E22" s="166">
        <f>+IFERROR(VLOOKUP($A22,Hoja5!$A$2:$M$2116,6,FALSE),"")</f>
        <v>7.5801749271137029E-3</v>
      </c>
      <c r="F22" s="166">
        <f>+IFERROR(VLOOKUP($A22,Hoja5!$A$2:$M$2116,7,FALSE),"")</f>
        <v>8.867213478164486E-3</v>
      </c>
      <c r="G22" s="166">
        <f>+IFERROR(VLOOKUP($A22,Hoja5!$A$2:$M$2116,8,FALSE),"")</f>
        <v>5.054759898904802E-3</v>
      </c>
      <c r="H22" s="166">
        <f>+IFERROR(VLOOKUP($A22,Hoja5!$A$2:$M$2116,9,FALSE),"")</f>
        <v>2.2011005502751375E-2</v>
      </c>
      <c r="I22" s="166">
        <f>+IFERROR(VLOOKUP($A22,Hoja5!$A$2:$M$2116,10,FALSE),"")</f>
        <v>3.5952063914780293E-2</v>
      </c>
      <c r="J22" s="166">
        <f>+IFERROR(VLOOKUP($A22,Hoja5!$A$2:$M$2116,11,FALSE),"")</f>
        <v>3.6318951392681598E-2</v>
      </c>
      <c r="K22" s="164">
        <f>+IFERROR(VLOOKUP($A22,Hoja5!$A$2:$M$2116,12,FALSE),"")</f>
        <v>4.4253979359804095E-2</v>
      </c>
      <c r="L22" s="165">
        <f>+IFERROR(VLOOKUP($A22,Hoja5!$A$2:$M$2116,13,FALSE),"")</f>
        <v>2.9292245174398917E-2</v>
      </c>
    </row>
    <row r="23" spans="1:12" x14ac:dyDescent="0.25">
      <c r="A23" s="145">
        <v>12</v>
      </c>
      <c r="B23" s="41">
        <f>+IFERROR(VLOOKUP($A23,Hoja5!$A$2:$M$2116,3,FALSE),"")</f>
        <v>44650</v>
      </c>
      <c r="C23" s="41" t="str">
        <f>+IFERROR(VLOOKUP($A23,Hoja5!$A$2:$M$2116,4,FALSE),"")</f>
        <v>SAN JUAN DEL CESAR</v>
      </c>
      <c r="D23" s="166">
        <f>+IFERROR(VLOOKUP($A23,Hoja5!$A$2:$M$2116,5,FALSE),"")</f>
        <v>0.28300803673938002</v>
      </c>
      <c r="E23" s="166">
        <f>+IFERROR(VLOOKUP($A23,Hoja5!$A$2:$M$2116,6,FALSE),"")</f>
        <v>0.26526497695852536</v>
      </c>
      <c r="F23" s="166">
        <f>+IFERROR(VLOOKUP($A23,Hoja5!$A$2:$M$2116,7,FALSE),"")</f>
        <v>9.6943231441048036E-2</v>
      </c>
      <c r="G23" s="166">
        <f>+IFERROR(VLOOKUP($A23,Hoja5!$A$2:$M$2116,8,FALSE),"")</f>
        <v>0.31301775147928995</v>
      </c>
      <c r="H23" s="166">
        <f>+IFERROR(VLOOKUP($A23,Hoja5!$A$2:$M$2116,9,FALSE),"")</f>
        <v>0.26195488721804511</v>
      </c>
      <c r="I23" s="166">
        <f>+IFERROR(VLOOKUP($A23,Hoja5!$A$2:$M$2116,10,FALSE),"")</f>
        <v>0.17801526717557251</v>
      </c>
      <c r="J23" s="166">
        <f>+IFERROR(VLOOKUP($A23,Hoja5!$A$2:$M$2116,11,FALSE),"")</f>
        <v>0.1111111111111111</v>
      </c>
      <c r="K23" s="164">
        <f>+IFERROR(VLOOKUP($A23,Hoja5!$A$2:$M$2116,12,FALSE),"")</f>
        <v>7.8725398313027176E-2</v>
      </c>
      <c r="L23" s="165">
        <f>+IFERROR(VLOOKUP($A23,Hoja5!$A$2:$M$2116,13,FALSE),"")</f>
        <v>8.8603631809643077E-2</v>
      </c>
    </row>
    <row r="24" spans="1:12" x14ac:dyDescent="0.25">
      <c r="A24" s="145">
        <v>13</v>
      </c>
      <c r="B24" s="41">
        <f>+IFERROR(VLOOKUP($A24,Hoja5!$A$2:$M$2116,3,FALSE),"")</f>
        <v>44847</v>
      </c>
      <c r="C24" s="41" t="str">
        <f>+IFERROR(VLOOKUP($A24,Hoja5!$A$2:$M$2116,4,FALSE),"")</f>
        <v>URIBIA</v>
      </c>
      <c r="D24" s="166">
        <f>+IFERROR(VLOOKUP($A24,Hoja5!$A$2:$M$2116,5,FALSE),"")</f>
        <v>1.159379801648275E-2</v>
      </c>
      <c r="E24" s="166">
        <f>+IFERROR(VLOOKUP($A24,Hoja5!$A$2:$M$2116,6,FALSE),"")</f>
        <v>9.492613142589746E-3</v>
      </c>
      <c r="F24" s="166">
        <f>+IFERROR(VLOOKUP($A24,Hoja5!$A$2:$M$2116,7,FALSE),"")</f>
        <v>7.8574166347259479E-3</v>
      </c>
      <c r="G24" s="166">
        <f>+IFERROR(VLOOKUP($A24,Hoja5!$A$2:$M$2116,8,FALSE),"")</f>
        <v>8.0536912751677861E-3</v>
      </c>
      <c r="H24" s="166">
        <f>+IFERROR(VLOOKUP($A24,Hoja5!$A$2:$M$2116,9,FALSE),"")</f>
        <v>5.1892017958136555E-3</v>
      </c>
      <c r="I24" s="166">
        <f>+IFERROR(VLOOKUP($A24,Hoja5!$A$2:$M$2116,10,FALSE),"")</f>
        <v>4.4092202935759337E-3</v>
      </c>
      <c r="J24" s="166">
        <f>+IFERROR(VLOOKUP($A24,Hoja5!$A$2:$M$2116,11,FALSE),"")</f>
        <v>0</v>
      </c>
      <c r="K24" s="164">
        <f>+IFERROR(VLOOKUP($A24,Hoja5!$A$2:$M$2116,12,FALSE),"")</f>
        <v>2.6579111944965606E-3</v>
      </c>
      <c r="L24" s="165">
        <f>+IFERROR(VLOOKUP($A24,Hoja5!$A$2:$M$2116,13,FALSE),"")</f>
        <v>1.7280813214739516E-3</v>
      </c>
    </row>
    <row r="25" spans="1:12" x14ac:dyDescent="0.25">
      <c r="A25" s="145">
        <v>14</v>
      </c>
      <c r="B25" s="41">
        <f>+IFERROR(VLOOKUP($A25,Hoja5!$A$2:$M$2116,3,FALSE),"")</f>
        <v>44855</v>
      </c>
      <c r="C25" s="41" t="str">
        <f>+IFERROR(VLOOKUP($A25,Hoja5!$A$2:$M$2116,4,FALSE),"")</f>
        <v>URUMITA</v>
      </c>
      <c r="D25" s="166">
        <f>+IFERROR(VLOOKUP($A25,Hoja5!$A$2:$M$2116,5,FALSE),"")</f>
        <v>8.6538461538461536E-2</v>
      </c>
      <c r="E25" s="166">
        <f>+IFERROR(VLOOKUP($A25,Hoja5!$A$2:$M$2116,6,FALSE),"")</f>
        <v>8.4595959595959599E-2</v>
      </c>
      <c r="F25" s="166">
        <f>+IFERROR(VLOOKUP($A25,Hoja5!$A$2:$M$2116,7,FALSE),"")</f>
        <v>2.1984924623115579E-2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44874</v>
      </c>
      <c r="C26" s="41" t="str">
        <f>+IFERROR(VLOOKUP($A26,Hoja5!$A$2:$M$2116,4,FALSE),"")</f>
        <v>VILLANUEVA</v>
      </c>
      <c r="D26" s="166">
        <f>+IFERROR(VLOOKUP($A26,Hoja5!$A$2:$M$2116,5,FALSE),"")</f>
        <v>0.21501948281969535</v>
      </c>
      <c r="E26" s="166">
        <f>+IFERROR(VLOOKUP($A26,Hoja5!$A$2:$M$2116,6,FALSE),"")</f>
        <v>0.16541353383458646</v>
      </c>
      <c r="F26" s="166">
        <f>+IFERROR(VLOOKUP($A26,Hoja5!$A$2:$M$2116,7,FALSE),"")</f>
        <v>0.19721917306988657</v>
      </c>
      <c r="G26" s="166">
        <f>+IFERROR(VLOOKUP($A26,Hoja5!$A$2:$M$2116,8,FALSE),"")</f>
        <v>0.18905660377358491</v>
      </c>
      <c r="H26" s="166">
        <f>+IFERROR(VLOOKUP($A26,Hoja5!$A$2:$M$2116,9,FALSE),"")</f>
        <v>0.24707716289945442</v>
      </c>
      <c r="I26" s="166">
        <f>+IFERROR(VLOOKUP($A26,Hoja5!$A$2:$M$2116,10,FALSE),"")</f>
        <v>0.39653784219001609</v>
      </c>
      <c r="J26" s="166">
        <f>+IFERROR(VLOOKUP($A26,Hoja5!$A$2:$M$2116,11,FALSE),"")</f>
        <v>0.34549979261717129</v>
      </c>
      <c r="K26" s="164">
        <f>+IFERROR(VLOOKUP($A26,Hoja5!$A$2:$M$2116,12,FALSE),"")</f>
        <v>0.38297872340425532</v>
      </c>
      <c r="L26" s="165">
        <f>+IFERROR(VLOOKUP($A26,Hoja5!$A$2:$M$2116,13,FALSE),"")</f>
        <v>0.40460669274228594</v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LA GUAJIRA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44001</v>
      </c>
      <c r="C12" s="39" t="str">
        <f>+UPPER(IFERROR(VLOOKUP($A12,Hoja6!$A$3:$P$1124,4,FALSE),""))</f>
        <v xml:space="preserve">RIOHACHA  </v>
      </c>
      <c r="D12" s="40">
        <f>+IFERROR(VLOOKUP($A12,Hoja6!$A$3:$P$1124,8,FALSE),"")</f>
        <v>1566</v>
      </c>
      <c r="E12" s="40">
        <f>+IFERROR(VLOOKUP($A12,Hoja6!$A$3:$P$1124,9,FALSE),"")</f>
        <v>853</v>
      </c>
      <c r="F12" s="163">
        <f>+IFERROR(VLOOKUP($A12,Hoja6!$A$3:$P$1124,10,FALSE),"")</f>
        <v>0.54469987228607919</v>
      </c>
      <c r="G12" s="40">
        <f>+IFERROR(VLOOKUP($A12,Hoja6!$A$3:$P$1124,11,FALSE),"")</f>
        <v>1514</v>
      </c>
      <c r="H12" s="40">
        <f>+IFERROR(VLOOKUP($A12,Hoja6!$A$3:$P$1124,12,FALSE),"")</f>
        <v>944</v>
      </c>
      <c r="I12" s="163">
        <f>+IFERROR(VLOOKUP($A12,Hoja6!$A$3:$P$1124,13,FALSE),"")</f>
        <v>0.62351387054161167</v>
      </c>
      <c r="J12" s="40">
        <f>+IFERROR(VLOOKUP($A12,Hoja6!$A$3:$P$1124,14,FALSE),"")</f>
        <v>1737</v>
      </c>
      <c r="K12" s="149">
        <f>+IFERROR(VLOOKUP($A12,Hoja6!$A$3:$P$1124,15,FALSE),"")</f>
        <v>1021</v>
      </c>
      <c r="L12" s="165">
        <f>+IFERROR(VLOOKUP($A12,Hoja6!$A$3:$P$1124,16,FALSE),"")</f>
        <v>0.58779504893494527</v>
      </c>
    </row>
    <row r="13" spans="1:12" x14ac:dyDescent="0.25">
      <c r="A13" s="145">
        <v>2</v>
      </c>
      <c r="B13" s="39">
        <f>+IFERROR(VLOOKUP($A13,Hoja6!$A$3:$P$1124,3,FALSE),"")</f>
        <v>44035</v>
      </c>
      <c r="C13" s="39" t="str">
        <f>+UPPER(IFERROR(VLOOKUP($A13,Hoja6!$A$3:$P$1124,4,FALSE),""))</f>
        <v>ALBANIA</v>
      </c>
      <c r="D13" s="40">
        <f>+IFERROR(VLOOKUP($A13,Hoja6!$A$3:$P$1124,8,FALSE),"")</f>
        <v>209</v>
      </c>
      <c r="E13" s="40">
        <f>+IFERROR(VLOOKUP($A13,Hoja6!$A$3:$P$1124,9,FALSE),"")</f>
        <v>38</v>
      </c>
      <c r="F13" s="163">
        <f>+IFERROR(VLOOKUP($A13,Hoja6!$A$3:$P$1124,10,FALSE),"")</f>
        <v>0.18181818181818182</v>
      </c>
      <c r="G13" s="40">
        <f>+IFERROR(VLOOKUP($A13,Hoja6!$A$3:$P$1124,11,FALSE),"")</f>
        <v>278</v>
      </c>
      <c r="H13" s="40">
        <f>+IFERROR(VLOOKUP($A13,Hoja6!$A$3:$P$1124,12,FALSE),"")</f>
        <v>76</v>
      </c>
      <c r="I13" s="163">
        <f>+IFERROR(VLOOKUP($A13,Hoja6!$A$3:$P$1124,13,FALSE),"")</f>
        <v>0.2733812949640288</v>
      </c>
      <c r="J13" s="40">
        <f>+IFERROR(VLOOKUP($A13,Hoja6!$A$3:$P$1124,14,FALSE),"")</f>
        <v>295</v>
      </c>
      <c r="K13" s="149">
        <f>+IFERROR(VLOOKUP($A13,Hoja6!$A$3:$P$1124,15,FALSE),"")</f>
        <v>79</v>
      </c>
      <c r="L13" s="165">
        <f>+IFERROR(VLOOKUP($A13,Hoja6!$A$3:$P$1124,16,FALSE),"")</f>
        <v>0.26779661016949152</v>
      </c>
    </row>
    <row r="14" spans="1:12" x14ac:dyDescent="0.25">
      <c r="A14" s="145">
        <v>3</v>
      </c>
      <c r="B14" s="39">
        <f>+IFERROR(VLOOKUP($A14,Hoja6!$A$3:$P$1124,3,FALSE),"")</f>
        <v>44078</v>
      </c>
      <c r="C14" s="39" t="str">
        <f>+UPPER(IFERROR(VLOOKUP($A14,Hoja6!$A$3:$P$1124,4,FALSE),""))</f>
        <v xml:space="preserve">BARRANCAS  </v>
      </c>
      <c r="D14" s="40">
        <f>+IFERROR(VLOOKUP($A14,Hoja6!$A$3:$P$1124,8,FALSE),"")</f>
        <v>291</v>
      </c>
      <c r="E14" s="40">
        <f>+IFERROR(VLOOKUP($A14,Hoja6!$A$3:$P$1124,9,FALSE),"")</f>
        <v>122</v>
      </c>
      <c r="F14" s="163">
        <f>+IFERROR(VLOOKUP($A14,Hoja6!$A$3:$P$1124,10,FALSE),"")</f>
        <v>0.41924398625429554</v>
      </c>
      <c r="G14" s="40">
        <f>+IFERROR(VLOOKUP($A14,Hoja6!$A$3:$P$1124,11,FALSE),"")</f>
        <v>332</v>
      </c>
      <c r="H14" s="40">
        <f>+IFERROR(VLOOKUP($A14,Hoja6!$A$3:$P$1124,12,FALSE),"")</f>
        <v>134</v>
      </c>
      <c r="I14" s="163">
        <f>+IFERROR(VLOOKUP($A14,Hoja6!$A$3:$P$1124,13,FALSE),"")</f>
        <v>0.40361445783132532</v>
      </c>
      <c r="J14" s="40">
        <f>+IFERROR(VLOOKUP($A14,Hoja6!$A$3:$P$1124,14,FALSE),"")</f>
        <v>290</v>
      </c>
      <c r="K14" s="149">
        <f>+IFERROR(VLOOKUP($A14,Hoja6!$A$3:$P$1124,15,FALSE),"")</f>
        <v>117</v>
      </c>
      <c r="L14" s="165">
        <f>+IFERROR(VLOOKUP($A14,Hoja6!$A$3:$P$1124,16,FALSE),"")</f>
        <v>0.40344827586206894</v>
      </c>
    </row>
    <row r="15" spans="1:12" x14ac:dyDescent="0.25">
      <c r="A15" s="145">
        <v>4</v>
      </c>
      <c r="B15" s="39">
        <f>+IFERROR(VLOOKUP($A15,Hoja6!$A$3:$P$1124,3,FALSE),"")</f>
        <v>44090</v>
      </c>
      <c r="C15" s="39" t="str">
        <f>+UPPER(IFERROR(VLOOKUP($A15,Hoja6!$A$3:$P$1124,4,FALSE),""))</f>
        <v>DIBULLA</v>
      </c>
      <c r="D15" s="40">
        <f>+IFERROR(VLOOKUP($A15,Hoja6!$A$3:$P$1124,8,FALSE),"")</f>
        <v>192</v>
      </c>
      <c r="E15" s="40">
        <f>+IFERROR(VLOOKUP($A15,Hoja6!$A$3:$P$1124,9,FALSE),"")</f>
        <v>30</v>
      </c>
      <c r="F15" s="163">
        <f>+IFERROR(VLOOKUP($A15,Hoja6!$A$3:$P$1124,10,FALSE),"")</f>
        <v>0.15625</v>
      </c>
      <c r="G15" s="40">
        <f>+IFERROR(VLOOKUP($A15,Hoja6!$A$3:$P$1124,11,FALSE),"")</f>
        <v>233</v>
      </c>
      <c r="H15" s="40">
        <f>+IFERROR(VLOOKUP($A15,Hoja6!$A$3:$P$1124,12,FALSE),"")</f>
        <v>58</v>
      </c>
      <c r="I15" s="163">
        <f>+IFERROR(VLOOKUP($A15,Hoja6!$A$3:$P$1124,13,FALSE),"")</f>
        <v>0.24892703862660945</v>
      </c>
      <c r="J15" s="40">
        <f>+IFERROR(VLOOKUP($A15,Hoja6!$A$3:$P$1124,14,FALSE),"")</f>
        <v>237</v>
      </c>
      <c r="K15" s="149">
        <f>+IFERROR(VLOOKUP($A15,Hoja6!$A$3:$P$1124,15,FALSE),"")</f>
        <v>81</v>
      </c>
      <c r="L15" s="165">
        <f>+IFERROR(VLOOKUP($A15,Hoja6!$A$3:$P$1124,16,FALSE),"")</f>
        <v>0.34177215189873417</v>
      </c>
    </row>
    <row r="16" spans="1:12" x14ac:dyDescent="0.25">
      <c r="A16" s="145">
        <v>5</v>
      </c>
      <c r="B16" s="39">
        <f>+IFERROR(VLOOKUP($A16,Hoja6!$A$3:$P$1124,3,FALSE),"")</f>
        <v>44098</v>
      </c>
      <c r="C16" s="39" t="str">
        <f>+UPPER(IFERROR(VLOOKUP($A16,Hoja6!$A$3:$P$1124,4,FALSE),""))</f>
        <v>DISTRACCIÓN</v>
      </c>
      <c r="D16" s="40">
        <f>+IFERROR(VLOOKUP($A16,Hoja6!$A$3:$P$1124,8,FALSE),"")</f>
        <v>65</v>
      </c>
      <c r="E16" s="40">
        <f>+IFERROR(VLOOKUP($A16,Hoja6!$A$3:$P$1124,9,FALSE),"")</f>
        <v>25</v>
      </c>
      <c r="F16" s="163">
        <f>+IFERROR(VLOOKUP($A16,Hoja6!$A$3:$P$1124,10,FALSE),"")</f>
        <v>0.38461538461538464</v>
      </c>
      <c r="G16" s="40">
        <f>+IFERROR(VLOOKUP($A16,Hoja6!$A$3:$P$1124,11,FALSE),"")</f>
        <v>94</v>
      </c>
      <c r="H16" s="40">
        <f>+IFERROR(VLOOKUP($A16,Hoja6!$A$3:$P$1124,12,FALSE),"")</f>
        <v>34</v>
      </c>
      <c r="I16" s="163">
        <f>+IFERROR(VLOOKUP($A16,Hoja6!$A$3:$P$1124,13,FALSE),"")</f>
        <v>0.36170212765957449</v>
      </c>
      <c r="J16" s="40">
        <f>+IFERROR(VLOOKUP($A16,Hoja6!$A$3:$P$1124,14,FALSE),"")</f>
        <v>83</v>
      </c>
      <c r="K16" s="149">
        <f>+IFERROR(VLOOKUP($A16,Hoja6!$A$3:$P$1124,15,FALSE),"")</f>
        <v>25</v>
      </c>
      <c r="L16" s="165">
        <f>+IFERROR(VLOOKUP($A16,Hoja6!$A$3:$P$1124,16,FALSE),"")</f>
        <v>0.30120481927710846</v>
      </c>
    </row>
    <row r="17" spans="1:12" x14ac:dyDescent="0.25">
      <c r="A17" s="145">
        <v>6</v>
      </c>
      <c r="B17" s="39">
        <f>+IFERROR(VLOOKUP($A17,Hoja6!$A$3:$P$1124,3,FALSE),"")</f>
        <v>44110</v>
      </c>
      <c r="C17" s="39" t="str">
        <f>+UPPER(IFERROR(VLOOKUP($A17,Hoja6!$A$3:$P$1124,4,FALSE),""))</f>
        <v>EL MOLINO</v>
      </c>
      <c r="D17" s="40">
        <f>+IFERROR(VLOOKUP($A17,Hoja6!$A$3:$P$1124,8,FALSE),"")</f>
        <v>58</v>
      </c>
      <c r="E17" s="40">
        <f>+IFERROR(VLOOKUP($A17,Hoja6!$A$3:$P$1124,9,FALSE),"")</f>
        <v>14</v>
      </c>
      <c r="F17" s="163">
        <f>+IFERROR(VLOOKUP($A17,Hoja6!$A$3:$P$1124,10,FALSE),"")</f>
        <v>0.2413793103448276</v>
      </c>
      <c r="G17" s="40">
        <f>+IFERROR(VLOOKUP($A17,Hoja6!$A$3:$P$1124,11,FALSE),"")</f>
        <v>51</v>
      </c>
      <c r="H17" s="40">
        <f>+IFERROR(VLOOKUP($A17,Hoja6!$A$3:$P$1124,12,FALSE),"")</f>
        <v>15</v>
      </c>
      <c r="I17" s="163">
        <f>+IFERROR(VLOOKUP($A17,Hoja6!$A$3:$P$1124,13,FALSE),"")</f>
        <v>0.29411764705882354</v>
      </c>
      <c r="J17" s="40">
        <f>+IFERROR(VLOOKUP($A17,Hoja6!$A$3:$P$1124,14,FALSE),"")</f>
        <v>43</v>
      </c>
      <c r="K17" s="149">
        <f>+IFERROR(VLOOKUP($A17,Hoja6!$A$3:$P$1124,15,FALSE),"")</f>
        <v>20</v>
      </c>
      <c r="L17" s="165">
        <f>+IFERROR(VLOOKUP($A17,Hoja6!$A$3:$P$1124,16,FALSE),"")</f>
        <v>0.46511627906976744</v>
      </c>
    </row>
    <row r="18" spans="1:12" x14ac:dyDescent="0.25">
      <c r="A18" s="145">
        <v>7</v>
      </c>
      <c r="B18" s="39">
        <f>+IFERROR(VLOOKUP($A18,Hoja6!$A$3:$P$1124,3,FALSE),"")</f>
        <v>44279</v>
      </c>
      <c r="C18" s="39" t="str">
        <f>+UPPER(IFERROR(VLOOKUP($A18,Hoja6!$A$3:$P$1124,4,FALSE),""))</f>
        <v xml:space="preserve">FONSECA  </v>
      </c>
      <c r="D18" s="40">
        <f>+IFERROR(VLOOKUP($A18,Hoja6!$A$3:$P$1124,8,FALSE),"")</f>
        <v>427</v>
      </c>
      <c r="E18" s="40">
        <f>+IFERROR(VLOOKUP($A18,Hoja6!$A$3:$P$1124,9,FALSE),"")</f>
        <v>225</v>
      </c>
      <c r="F18" s="163">
        <f>+IFERROR(VLOOKUP($A18,Hoja6!$A$3:$P$1124,10,FALSE),"")</f>
        <v>0.52693208430913352</v>
      </c>
      <c r="G18" s="40">
        <f>+IFERROR(VLOOKUP($A18,Hoja6!$A$3:$P$1124,11,FALSE),"")</f>
        <v>438</v>
      </c>
      <c r="H18" s="40">
        <f>+IFERROR(VLOOKUP($A18,Hoja6!$A$3:$P$1124,12,FALSE),"")</f>
        <v>228</v>
      </c>
      <c r="I18" s="163">
        <f>+IFERROR(VLOOKUP($A18,Hoja6!$A$3:$P$1124,13,FALSE),"")</f>
        <v>0.52054794520547942</v>
      </c>
      <c r="J18" s="40">
        <f>+IFERROR(VLOOKUP($A18,Hoja6!$A$3:$P$1124,14,FALSE),"")</f>
        <v>394</v>
      </c>
      <c r="K18" s="149">
        <f>+IFERROR(VLOOKUP($A18,Hoja6!$A$3:$P$1124,15,FALSE),"")</f>
        <v>192</v>
      </c>
      <c r="L18" s="165">
        <f>+IFERROR(VLOOKUP($A18,Hoja6!$A$3:$P$1124,16,FALSE),"")</f>
        <v>0.48730964467005078</v>
      </c>
    </row>
    <row r="19" spans="1:12" x14ac:dyDescent="0.25">
      <c r="A19" s="145">
        <v>8</v>
      </c>
      <c r="B19" s="39">
        <f>+IFERROR(VLOOKUP($A19,Hoja6!$A$3:$P$1124,3,FALSE),"")</f>
        <v>44378</v>
      </c>
      <c r="C19" s="39" t="str">
        <f>+UPPER(IFERROR(VLOOKUP($A19,Hoja6!$A$3:$P$1124,4,FALSE),""))</f>
        <v>HATONUEVO</v>
      </c>
      <c r="D19" s="40">
        <f>+IFERROR(VLOOKUP($A19,Hoja6!$A$3:$P$1124,8,FALSE),"")</f>
        <v>161</v>
      </c>
      <c r="E19" s="40">
        <f>+IFERROR(VLOOKUP($A19,Hoja6!$A$3:$P$1124,9,FALSE),"")</f>
        <v>47</v>
      </c>
      <c r="F19" s="163">
        <f>+IFERROR(VLOOKUP($A19,Hoja6!$A$3:$P$1124,10,FALSE),"")</f>
        <v>0.29192546583850931</v>
      </c>
      <c r="G19" s="40">
        <f>+IFERROR(VLOOKUP($A19,Hoja6!$A$3:$P$1124,11,FALSE),"")</f>
        <v>207</v>
      </c>
      <c r="H19" s="40">
        <f>+IFERROR(VLOOKUP($A19,Hoja6!$A$3:$P$1124,12,FALSE),"")</f>
        <v>43</v>
      </c>
      <c r="I19" s="163">
        <f>+IFERROR(VLOOKUP($A19,Hoja6!$A$3:$P$1124,13,FALSE),"")</f>
        <v>0.20772946859903382</v>
      </c>
      <c r="J19" s="40">
        <f>+IFERROR(VLOOKUP($A19,Hoja6!$A$3:$P$1124,14,FALSE),"")</f>
        <v>184</v>
      </c>
      <c r="K19" s="149">
        <f>+IFERROR(VLOOKUP($A19,Hoja6!$A$3:$P$1124,15,FALSE),"")</f>
        <v>50</v>
      </c>
      <c r="L19" s="165">
        <f>+IFERROR(VLOOKUP($A19,Hoja6!$A$3:$P$1124,16,FALSE),"")</f>
        <v>0.27173913043478259</v>
      </c>
    </row>
    <row r="20" spans="1:12" x14ac:dyDescent="0.25">
      <c r="A20" s="145">
        <v>9</v>
      </c>
      <c r="B20" s="39">
        <f>+IFERROR(VLOOKUP($A20,Hoja6!$A$3:$P$1124,3,FALSE),"")</f>
        <v>44420</v>
      </c>
      <c r="C20" s="39" t="str">
        <f>+UPPER(IFERROR(VLOOKUP($A20,Hoja6!$A$3:$P$1124,4,FALSE),""))</f>
        <v>LA JAGUA DEL PILAR</v>
      </c>
      <c r="D20" s="40">
        <f>+IFERROR(VLOOKUP($A20,Hoja6!$A$3:$P$1124,8,FALSE),"")</f>
        <v>18</v>
      </c>
      <c r="E20" s="40">
        <f>+IFERROR(VLOOKUP($A20,Hoja6!$A$3:$P$1124,9,FALSE),"")</f>
        <v>5</v>
      </c>
      <c r="F20" s="163">
        <f>+IFERROR(VLOOKUP($A20,Hoja6!$A$3:$P$1124,10,FALSE),"")</f>
        <v>0.27777777777777779</v>
      </c>
      <c r="G20" s="40">
        <f>+IFERROR(VLOOKUP($A20,Hoja6!$A$3:$P$1124,11,FALSE),"")</f>
        <v>28</v>
      </c>
      <c r="H20" s="40">
        <f>+IFERROR(VLOOKUP($A20,Hoja6!$A$3:$P$1124,12,FALSE),"")</f>
        <v>8</v>
      </c>
      <c r="I20" s="163">
        <f>+IFERROR(VLOOKUP($A20,Hoja6!$A$3:$P$1124,13,FALSE),"")</f>
        <v>0.2857142857142857</v>
      </c>
      <c r="J20" s="40">
        <f>+IFERROR(VLOOKUP($A20,Hoja6!$A$3:$P$1124,14,FALSE),"")</f>
        <v>19</v>
      </c>
      <c r="K20" s="149">
        <f>+IFERROR(VLOOKUP($A20,Hoja6!$A$3:$P$1124,15,FALSE),"")</f>
        <v>11</v>
      </c>
      <c r="L20" s="165">
        <f>+IFERROR(VLOOKUP($A20,Hoja6!$A$3:$P$1124,16,FALSE),"")</f>
        <v>0.57894736842105265</v>
      </c>
    </row>
    <row r="21" spans="1:12" x14ac:dyDescent="0.25">
      <c r="A21" s="145">
        <v>10</v>
      </c>
      <c r="B21" s="39">
        <f>+IFERROR(VLOOKUP($A21,Hoja6!$A$3:$P$1124,3,FALSE),"")</f>
        <v>44430</v>
      </c>
      <c r="C21" s="39" t="str">
        <f>+UPPER(IFERROR(VLOOKUP($A21,Hoja6!$A$3:$P$1124,4,FALSE),""))</f>
        <v xml:space="preserve">MAICAO  </v>
      </c>
      <c r="D21" s="40">
        <f>+IFERROR(VLOOKUP($A21,Hoja6!$A$3:$P$1124,8,FALSE),"")</f>
        <v>1329</v>
      </c>
      <c r="E21" s="40">
        <f>+IFERROR(VLOOKUP($A21,Hoja6!$A$3:$P$1124,9,FALSE),"")</f>
        <v>421</v>
      </c>
      <c r="F21" s="163">
        <f>+IFERROR(VLOOKUP($A21,Hoja6!$A$3:$P$1124,10,FALSE),"")</f>
        <v>0.31677953348382243</v>
      </c>
      <c r="G21" s="40">
        <f>+IFERROR(VLOOKUP($A21,Hoja6!$A$3:$P$1124,11,FALSE),"")</f>
        <v>1462</v>
      </c>
      <c r="H21" s="40">
        <f>+IFERROR(VLOOKUP($A21,Hoja6!$A$3:$P$1124,12,FALSE),"")</f>
        <v>477</v>
      </c>
      <c r="I21" s="163">
        <f>+IFERROR(VLOOKUP($A21,Hoja6!$A$3:$P$1124,13,FALSE),"")</f>
        <v>0.32626538987688097</v>
      </c>
      <c r="J21" s="40">
        <f>+IFERROR(VLOOKUP($A21,Hoja6!$A$3:$P$1124,14,FALSE),"")</f>
        <v>1610</v>
      </c>
      <c r="K21" s="149">
        <f>+IFERROR(VLOOKUP($A21,Hoja6!$A$3:$P$1124,15,FALSE),"")</f>
        <v>501</v>
      </c>
      <c r="L21" s="165">
        <f>+IFERROR(VLOOKUP($A21,Hoja6!$A$3:$P$1124,16,FALSE),"")</f>
        <v>0.31118012422360247</v>
      </c>
    </row>
    <row r="22" spans="1:12" x14ac:dyDescent="0.25">
      <c r="A22" s="145">
        <v>11</v>
      </c>
      <c r="B22" s="39">
        <f>+IFERROR(VLOOKUP($A22,Hoja6!$A$3:$P$1124,3,FALSE),"")</f>
        <v>44560</v>
      </c>
      <c r="C22" s="39" t="str">
        <f>+UPPER(IFERROR(VLOOKUP($A22,Hoja6!$A$3:$P$1124,4,FALSE),""))</f>
        <v>MANAURE</v>
      </c>
      <c r="D22" s="40">
        <f>+IFERROR(VLOOKUP($A22,Hoja6!$A$3:$P$1124,8,FALSE),"")</f>
        <v>220</v>
      </c>
      <c r="E22" s="40">
        <f>+IFERROR(VLOOKUP($A22,Hoja6!$A$3:$P$1124,9,FALSE),"")</f>
        <v>39</v>
      </c>
      <c r="F22" s="163">
        <f>+IFERROR(VLOOKUP($A22,Hoja6!$A$3:$P$1124,10,FALSE),"")</f>
        <v>0.17727272727272728</v>
      </c>
      <c r="G22" s="40">
        <f>+IFERROR(VLOOKUP($A22,Hoja6!$A$3:$P$1124,11,FALSE),"")</f>
        <v>260</v>
      </c>
      <c r="H22" s="40">
        <f>+IFERROR(VLOOKUP($A22,Hoja6!$A$3:$P$1124,12,FALSE),"")</f>
        <v>53</v>
      </c>
      <c r="I22" s="163">
        <f>+IFERROR(VLOOKUP($A22,Hoja6!$A$3:$P$1124,13,FALSE),"")</f>
        <v>0.20384615384615384</v>
      </c>
      <c r="J22" s="40">
        <f>+IFERROR(VLOOKUP($A22,Hoja6!$A$3:$P$1124,14,FALSE),"")</f>
        <v>272</v>
      </c>
      <c r="K22" s="149">
        <f>+IFERROR(VLOOKUP($A22,Hoja6!$A$3:$P$1124,15,FALSE),"")</f>
        <v>68</v>
      </c>
      <c r="L22" s="165">
        <f>+IFERROR(VLOOKUP($A22,Hoja6!$A$3:$P$1124,16,FALSE),"")</f>
        <v>0.25</v>
      </c>
    </row>
    <row r="23" spans="1:12" x14ac:dyDescent="0.25">
      <c r="A23" s="145">
        <v>12</v>
      </c>
      <c r="B23" s="39">
        <f>+IFERROR(VLOOKUP($A23,Hoja6!$A$3:$P$1124,3,FALSE),"")</f>
        <v>44650</v>
      </c>
      <c r="C23" s="39" t="str">
        <f>+UPPER(IFERROR(VLOOKUP($A23,Hoja6!$A$3:$P$1124,4,FALSE),""))</f>
        <v>SAN JUAN DEL CESAR</v>
      </c>
      <c r="D23" s="40">
        <f>+IFERROR(VLOOKUP($A23,Hoja6!$A$3:$P$1124,8,FALSE),"")</f>
        <v>480</v>
      </c>
      <c r="E23" s="40">
        <f>+IFERROR(VLOOKUP($A23,Hoja6!$A$3:$P$1124,9,FALSE),"")</f>
        <v>198</v>
      </c>
      <c r="F23" s="163">
        <f>+IFERROR(VLOOKUP($A23,Hoja6!$A$3:$P$1124,10,FALSE),"")</f>
        <v>0.41249999999999998</v>
      </c>
      <c r="G23" s="40">
        <f>+IFERROR(VLOOKUP($A23,Hoja6!$A$3:$P$1124,11,FALSE),"")</f>
        <v>490</v>
      </c>
      <c r="H23" s="40">
        <f>+IFERROR(VLOOKUP($A23,Hoja6!$A$3:$P$1124,12,FALSE),"")</f>
        <v>222</v>
      </c>
      <c r="I23" s="163">
        <f>+IFERROR(VLOOKUP($A23,Hoja6!$A$3:$P$1124,13,FALSE),"")</f>
        <v>0.45306122448979591</v>
      </c>
      <c r="J23" s="40">
        <f>+IFERROR(VLOOKUP($A23,Hoja6!$A$3:$P$1124,14,FALSE),"")</f>
        <v>485</v>
      </c>
      <c r="K23" s="149">
        <f>+IFERROR(VLOOKUP($A23,Hoja6!$A$3:$P$1124,15,FALSE),"")</f>
        <v>221</v>
      </c>
      <c r="L23" s="165">
        <f>+IFERROR(VLOOKUP($A23,Hoja6!$A$3:$P$1124,16,FALSE),"")</f>
        <v>0.4556701030927835</v>
      </c>
    </row>
    <row r="24" spans="1:12" x14ac:dyDescent="0.25">
      <c r="A24" s="145">
        <v>13</v>
      </c>
      <c r="B24" s="39">
        <f>+IFERROR(VLOOKUP($A24,Hoja6!$A$3:$P$1124,3,FALSE),"")</f>
        <v>44847</v>
      </c>
      <c r="C24" s="39" t="str">
        <f>+UPPER(IFERROR(VLOOKUP($A24,Hoja6!$A$3:$P$1124,4,FALSE),""))</f>
        <v>URIBIA</v>
      </c>
      <c r="D24" s="40">
        <f>+IFERROR(VLOOKUP($A24,Hoja6!$A$3:$P$1124,8,FALSE),"")</f>
        <v>382</v>
      </c>
      <c r="E24" s="40">
        <f>+IFERROR(VLOOKUP($A24,Hoja6!$A$3:$P$1124,9,FALSE),"")</f>
        <v>75</v>
      </c>
      <c r="F24" s="163">
        <f>+IFERROR(VLOOKUP($A24,Hoja6!$A$3:$P$1124,10,FALSE),"")</f>
        <v>0.19633507853403143</v>
      </c>
      <c r="G24" s="40">
        <f>+IFERROR(VLOOKUP($A24,Hoja6!$A$3:$P$1124,11,FALSE),"")</f>
        <v>437</v>
      </c>
      <c r="H24" s="40">
        <f>+IFERROR(VLOOKUP($A24,Hoja6!$A$3:$P$1124,12,FALSE),"")</f>
        <v>85</v>
      </c>
      <c r="I24" s="163">
        <f>+IFERROR(VLOOKUP($A24,Hoja6!$A$3:$P$1124,13,FALSE),"")</f>
        <v>0.19450800915331809</v>
      </c>
      <c r="J24" s="40">
        <f>+IFERROR(VLOOKUP($A24,Hoja6!$A$3:$P$1124,14,FALSE),"")</f>
        <v>534</v>
      </c>
      <c r="K24" s="149">
        <f>+IFERROR(VLOOKUP($A24,Hoja6!$A$3:$P$1124,15,FALSE),"")</f>
        <v>93</v>
      </c>
      <c r="L24" s="165">
        <f>+IFERROR(VLOOKUP($A24,Hoja6!$A$3:$P$1124,16,FALSE),"")</f>
        <v>0.17415730337078653</v>
      </c>
    </row>
    <row r="25" spans="1:12" x14ac:dyDescent="0.25">
      <c r="A25" s="145">
        <v>14</v>
      </c>
      <c r="B25" s="39">
        <f>+IFERROR(VLOOKUP($A25,Hoja6!$A$3:$P$1124,3,FALSE),"")</f>
        <v>44855</v>
      </c>
      <c r="C25" s="39" t="str">
        <f>+UPPER(IFERROR(VLOOKUP($A25,Hoja6!$A$3:$P$1124,4,FALSE),""))</f>
        <v xml:space="preserve">URUMITA  </v>
      </c>
      <c r="D25" s="40">
        <f>+IFERROR(VLOOKUP($A25,Hoja6!$A$3:$P$1124,8,FALSE),"")</f>
        <v>128</v>
      </c>
      <c r="E25" s="40">
        <f>+IFERROR(VLOOKUP($A25,Hoja6!$A$3:$P$1124,9,FALSE),"")</f>
        <v>57</v>
      </c>
      <c r="F25" s="163">
        <f>+IFERROR(VLOOKUP($A25,Hoja6!$A$3:$P$1124,10,FALSE),"")</f>
        <v>0.4453125</v>
      </c>
      <c r="G25" s="40">
        <f>+IFERROR(VLOOKUP($A25,Hoja6!$A$3:$P$1124,11,FALSE),"")</f>
        <v>96</v>
      </c>
      <c r="H25" s="40">
        <f>+IFERROR(VLOOKUP($A25,Hoja6!$A$3:$P$1124,12,FALSE),"")</f>
        <v>38</v>
      </c>
      <c r="I25" s="163">
        <f>+IFERROR(VLOOKUP($A25,Hoja6!$A$3:$P$1124,13,FALSE),"")</f>
        <v>0.39583333333333331</v>
      </c>
      <c r="J25" s="40">
        <f>+IFERROR(VLOOKUP($A25,Hoja6!$A$3:$P$1124,14,FALSE),"")</f>
        <v>146</v>
      </c>
      <c r="K25" s="149">
        <f>+IFERROR(VLOOKUP($A25,Hoja6!$A$3:$P$1124,15,FALSE),"")</f>
        <v>54</v>
      </c>
      <c r="L25" s="165">
        <f>+IFERROR(VLOOKUP($A25,Hoja6!$A$3:$P$1124,16,FALSE),"")</f>
        <v>0.36986301369863012</v>
      </c>
    </row>
    <row r="26" spans="1:12" x14ac:dyDescent="0.25">
      <c r="A26" s="145">
        <v>15</v>
      </c>
      <c r="B26" s="39">
        <f>+IFERROR(VLOOKUP($A26,Hoja6!$A$3:$P$1124,3,FALSE),"")</f>
        <v>44874</v>
      </c>
      <c r="C26" s="39" t="str">
        <f>+UPPER(IFERROR(VLOOKUP($A26,Hoja6!$A$3:$P$1124,4,FALSE),""))</f>
        <v xml:space="preserve">VILLANUEVA  </v>
      </c>
      <c r="D26" s="40">
        <f>+IFERROR(VLOOKUP($A26,Hoja6!$A$3:$P$1124,8,FALSE),"")</f>
        <v>237</v>
      </c>
      <c r="E26" s="40">
        <f>+IFERROR(VLOOKUP($A26,Hoja6!$A$3:$P$1124,9,FALSE),"")</f>
        <v>80</v>
      </c>
      <c r="F26" s="163">
        <f>+IFERROR(VLOOKUP($A26,Hoja6!$A$3:$P$1124,10,FALSE),"")</f>
        <v>0.33755274261603374</v>
      </c>
      <c r="G26" s="40">
        <f>+IFERROR(VLOOKUP($A26,Hoja6!$A$3:$P$1124,11,FALSE),"")</f>
        <v>266</v>
      </c>
      <c r="H26" s="40">
        <f>+IFERROR(VLOOKUP($A26,Hoja6!$A$3:$P$1124,12,FALSE),"")</f>
        <v>128</v>
      </c>
      <c r="I26" s="163">
        <f>+IFERROR(VLOOKUP($A26,Hoja6!$A$3:$P$1124,13,FALSE),"")</f>
        <v>0.48120300751879697</v>
      </c>
      <c r="J26" s="40">
        <f>+IFERROR(VLOOKUP($A26,Hoja6!$A$3:$P$1124,14,FALSE),"")</f>
        <v>280</v>
      </c>
      <c r="K26" s="149">
        <f>+IFERROR(VLOOKUP($A26,Hoja6!$A$3:$P$1124,15,FALSE),"")</f>
        <v>124</v>
      </c>
      <c r="L26" s="165">
        <f>+IFERROR(VLOOKUP($A26,Hoja6!$A$3:$P$1124,16,FALSE),"")</f>
        <v>0.44285714285714284</v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1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2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3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4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5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6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7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8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9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10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11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11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11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11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11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11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11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11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11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11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11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11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11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11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11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11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11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11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11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11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11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11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11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11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11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11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11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11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11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11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11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11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11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11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11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11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11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11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11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11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11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11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11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11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11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11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11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11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11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11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11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11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11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11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11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11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11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11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11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11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11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11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11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11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11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11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11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11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11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11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11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11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11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11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11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11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11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11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11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11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11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11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11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11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11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11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11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11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11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11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11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11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11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11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11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11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11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11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11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11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11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11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11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11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11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11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11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11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11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11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11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11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11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11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11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11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11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11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11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11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11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11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11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11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11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11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11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11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11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11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11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11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11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11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11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11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11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11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11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11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11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11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11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11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11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11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11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11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11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11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11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11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11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11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11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11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11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11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11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11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11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11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11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11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11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11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11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11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11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11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11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11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11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11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11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11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11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11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11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11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11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11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11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11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11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11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11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11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11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11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11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11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11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11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11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11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11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11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11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11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11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11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11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11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11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11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11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11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11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11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11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11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11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11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11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11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11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11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11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11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11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11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11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11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11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11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11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11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11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11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11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11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11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11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11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11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11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11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11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11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11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11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11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11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11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11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11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11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11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11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11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11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11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11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11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11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11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11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11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11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11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11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11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11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11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11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11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11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11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11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11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11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11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11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11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11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11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11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11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11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11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11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11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11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11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11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11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11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11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11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11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11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11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11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11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11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11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11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11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11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11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11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11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11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11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11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11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11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11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11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11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11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11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11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11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11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11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11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11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11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11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11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11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11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11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11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11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11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11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11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11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11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11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11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1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2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3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4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5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6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7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8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9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10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11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12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13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14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15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15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15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15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15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15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15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15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15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15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15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15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15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15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15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15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15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15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15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15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15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15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15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15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15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15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15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15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15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15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15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15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15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15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15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15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15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15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15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15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15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15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15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15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15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15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15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15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15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15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15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15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15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15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15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15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15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15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15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15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15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15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15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15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15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15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15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15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15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15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15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15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15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15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15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15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15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15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15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15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15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15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15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15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15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15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15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15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15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15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15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15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15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15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15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15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15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15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15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15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15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15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15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15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15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15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15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15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15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15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15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15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15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15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15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15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15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15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15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15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15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15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15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15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15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15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15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15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15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15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15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15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15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15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15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15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15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15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15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15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15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15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15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15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15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15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15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15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15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15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15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15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15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15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15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15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15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15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15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15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15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15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15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15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15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15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15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15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15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15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15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15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15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15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15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15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15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15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15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15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15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15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15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15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15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15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15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15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15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15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15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15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15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15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15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15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15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15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15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15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15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15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15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15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15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15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15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15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15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15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15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15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15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15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15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15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15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15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15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15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15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15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15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15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15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15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15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15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15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15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15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15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15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15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15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15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15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15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15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15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15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15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15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15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15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15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15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15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15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15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15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15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15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15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15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15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15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15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15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15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15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15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15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15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15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15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15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15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15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15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15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15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15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15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15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15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15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15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15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15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15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15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15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15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15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15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15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15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15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15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15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15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15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15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15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15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15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15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15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15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15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15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15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15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15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15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15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15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15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15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15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15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15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15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15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15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15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15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15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15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15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15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15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15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15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15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15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15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15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15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15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15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15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15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15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15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15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15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15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15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15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15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15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15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15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15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15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15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15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15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15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15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15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15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15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15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15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15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15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15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15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15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15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15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15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15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15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15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15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15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15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15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15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15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15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15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15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15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15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15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15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15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15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15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15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15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15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15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15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15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15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15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15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15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15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15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15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15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15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15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15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15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15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15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15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15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15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15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15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15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15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15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15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15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15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15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15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15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15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15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15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15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15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15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15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15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15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15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15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15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1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2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3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4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5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6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7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8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9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10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11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12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13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14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15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15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15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15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15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15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15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15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15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15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15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15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15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15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15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15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15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15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15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15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15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15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15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15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15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15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15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15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15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15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15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15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15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15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15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15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15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15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15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15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15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15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15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15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15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15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15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15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15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15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15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15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15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15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15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15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15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15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15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15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15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15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15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15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15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15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15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15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15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15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15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15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15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15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15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15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15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15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15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15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15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15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15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15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15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15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15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15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15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15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15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15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15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15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15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15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15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15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15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15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15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15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15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15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15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15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15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15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15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15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15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15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15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15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15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15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15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15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15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15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15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15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15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15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15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15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15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15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15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15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15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15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15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15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15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15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15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15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15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15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15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15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15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15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15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15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15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15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15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15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15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15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15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15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15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15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15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15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15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15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15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15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15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15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15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15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15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15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15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15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15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15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15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15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15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15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15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15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15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15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15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15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15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15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15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15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15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15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15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15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15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15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15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15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15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15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15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15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15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15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15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15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15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15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15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15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15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15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15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15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15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15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15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15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15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15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15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15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15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15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15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15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15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15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15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15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15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15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15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15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15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15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15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15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15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15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15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15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15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15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15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15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15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15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15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15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15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15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15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15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15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15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15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15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15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15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15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15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15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15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15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15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15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15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15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15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15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15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15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15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15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15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15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15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15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15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15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15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15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15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15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15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15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15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15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15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15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15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15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15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15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15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15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15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15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15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15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15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15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15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15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15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15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15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15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15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15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15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15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15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15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15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15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15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15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15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15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15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15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15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15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15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15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15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15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15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15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15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15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15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15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15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15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15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15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15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15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15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15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15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15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15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15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15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15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15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15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15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15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15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15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15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15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15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15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15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15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15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15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15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15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15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15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15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15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15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15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15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15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15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15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15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15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15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15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15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15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15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15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15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15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15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15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15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15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15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15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15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15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15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15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15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15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15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15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15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15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15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15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15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15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15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15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15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15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15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15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15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15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15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15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15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15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15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15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15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15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15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15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15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15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15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15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15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15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15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15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15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15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15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15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15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15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15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15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15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15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15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15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15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15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15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15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15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15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15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15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15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15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15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15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15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15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15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15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15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15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15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15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15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15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15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15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15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15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15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15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1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2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3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4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5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6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7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8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9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10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11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12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13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14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15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15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15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15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15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15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15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15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15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15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15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15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15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15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15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15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15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15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15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15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15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15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15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15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15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15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15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15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15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15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15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15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15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15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15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15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15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15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15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15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15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15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15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15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15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15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15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15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15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15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15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15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15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15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15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15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15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15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15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15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15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15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15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15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15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15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15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15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15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15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15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15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15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15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15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15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15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15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15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15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15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15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15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15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15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15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15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15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15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15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15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15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15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15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15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15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15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15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15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15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15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15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15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15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15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15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15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15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15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15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15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15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15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15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15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15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15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15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15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15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15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15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15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15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15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15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15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15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15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15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15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15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15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15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15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15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15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15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15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15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15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15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15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15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15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15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15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15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15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15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15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15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15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15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15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15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15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15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15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15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15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15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15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15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15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15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15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15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15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15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15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15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15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15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15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15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15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15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15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15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15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15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15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15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15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15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15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15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15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15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15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15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15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15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15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15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15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15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15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15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15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15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15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15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15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15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15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15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15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15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15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15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15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15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15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15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15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15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15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15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15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15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15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15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15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15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15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15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15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15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15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15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15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15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15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15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15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15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15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15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15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15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15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15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15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15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15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15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15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15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15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15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15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15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15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15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15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15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15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15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15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15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15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15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15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15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15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15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15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15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15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15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15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15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15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15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15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15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15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15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15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15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15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15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15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15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15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15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15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15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15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15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15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15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15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15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15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15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15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15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15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15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15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15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15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15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15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15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15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15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15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15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15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15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15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15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15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15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15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15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15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15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15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15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15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15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15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15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15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15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15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15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15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15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15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15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15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15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15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15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15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15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15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15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15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15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15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15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15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15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15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15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15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15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15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15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15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15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15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15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15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15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15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15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15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15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15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15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15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15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15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15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15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15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15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15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15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15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15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15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15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15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15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15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15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15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15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15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15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15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15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15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15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15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15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15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15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15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15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15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15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15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15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15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15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15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15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15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15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15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15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15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15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15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15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15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15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15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15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15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15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15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15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15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15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15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15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15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15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15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15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15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15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15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15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15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15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15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15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15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15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15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15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15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15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15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15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15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15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15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15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15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15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15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15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15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15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15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15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15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15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15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15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15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15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15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15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2020-03-03T19:20:18Z</dcterms:modified>
</cp:coreProperties>
</file>