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8EFD1E17-7367-4780-B9CA-184A59AC6BE6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<sst xmlns="http://schemas.openxmlformats.org/spreadsheetml/2006/main" count="11658" uniqueCount="2539">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</sst>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HUILA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333</v>
      </c>
      <c r="B9" s="5">
        <v>41</v>
      </c>
      <c r="C9" s="3" t="s">
        <v>333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41</v>
      </c>
      <c r="B11" s="6"/>
      <c r="C11" s="11" t="str">
        <f>+C9</f>
        <v>HUILA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HUILA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40462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38787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1675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0.34714005710040902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0.42249931737507962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0.25757025363027541</v>
      </c>
      <c r="D25" s="190">
        <v>0.27110867879782918</v>
      </c>
      <c r="E25" s="190">
        <v>0.29027709166030446</v>
      </c>
      <c r="F25" s="190">
        <v>0.30443758286543099</v>
      </c>
      <c r="G25" s="190">
        <v>0.30838594126826502</v>
      </c>
      <c r="H25" s="191">
        <v>0.3267831795599716</v>
      </c>
      <c r="I25" s="191">
        <v>0.33994800847533074</v>
      </c>
      <c r="J25" s="192">
        <v>0.35339037547783214</v>
      </c>
      <c r="K25" s="75">
        <v>0.34714005710040902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10847</v>
      </c>
      <c r="D33" s="74">
        <v>4732</v>
      </c>
      <c r="E33" s="75">
        <v>0.43624965428229001</v>
      </c>
      <c r="F33" s="73">
        <v>10896</v>
      </c>
      <c r="G33" s="74">
        <v>5139</v>
      </c>
      <c r="H33" s="75">
        <v>0.47164096916299558</v>
      </c>
      <c r="I33" s="73">
        <v>10987</v>
      </c>
      <c r="J33" s="74">
        <v>4642</v>
      </c>
      <c r="K33" s="75">
        <v>0.42249931737507962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19836</v>
      </c>
      <c r="D40" s="85">
        <v>20690</v>
      </c>
      <c r="E40" s="85">
        <v>22030</v>
      </c>
      <c r="F40" s="85">
        <v>24214</v>
      </c>
      <c r="G40" s="85">
        <v>24224</v>
      </c>
      <c r="H40" s="86">
        <v>26018</v>
      </c>
      <c r="I40" s="86">
        <v>27015</v>
      </c>
      <c r="J40" s="87">
        <v>28694</v>
      </c>
      <c r="K40" s="88">
        <v>28800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8663</v>
      </c>
      <c r="D41" s="21">
        <v>9890</v>
      </c>
      <c r="E41" s="21">
        <v>11050</v>
      </c>
      <c r="F41" s="21">
        <v>10995</v>
      </c>
      <c r="G41" s="21">
        <v>11683</v>
      </c>
      <c r="H41" s="22">
        <v>12014</v>
      </c>
      <c r="I41" s="22">
        <v>12515</v>
      </c>
      <c r="J41" s="59">
        <v>12318</v>
      </c>
      <c r="K41" s="89">
        <v>11662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28499</v>
      </c>
      <c r="D42" s="91">
        <f t="shared" ref="D42:K42" si="0">+SUM(D40:D41)</f>
        <v>30580</v>
      </c>
      <c r="E42" s="91">
        <f t="shared" si="0"/>
        <v>33080</v>
      </c>
      <c r="F42" s="91">
        <f t="shared" si="0"/>
        <v>35209</v>
      </c>
      <c r="G42" s="91">
        <f t="shared" si="0"/>
        <v>35907</v>
      </c>
      <c r="H42" s="92">
        <f t="shared" si="0"/>
        <v>38032</v>
      </c>
      <c r="I42" s="92">
        <f t="shared" si="0"/>
        <v>39530</v>
      </c>
      <c r="J42" s="93">
        <f t="shared" ref="J42" si="1">+SUM(J40:J41)</f>
        <v>41012</v>
      </c>
      <c r="K42" s="94">
        <f t="shared" si="0"/>
        <v>40462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27653</v>
      </c>
      <c r="D47" s="85">
        <f t="shared" ref="D47:K47" si="2">+SUM(D54:D56)</f>
        <v>29723</v>
      </c>
      <c r="E47" s="85">
        <f t="shared" si="2"/>
        <v>32318</v>
      </c>
      <c r="F47" s="85">
        <f t="shared" si="2"/>
        <v>34213</v>
      </c>
      <c r="G47" s="85">
        <f t="shared" si="2"/>
        <v>34781</v>
      </c>
      <c r="H47" s="86">
        <f t="shared" si="2"/>
        <v>36835</v>
      </c>
      <c r="I47" s="86">
        <f t="shared" si="2"/>
        <v>38185</v>
      </c>
      <c r="J47" s="87">
        <f t="shared" ref="J47" si="3">+SUM(J54:J56)</f>
        <v>39567</v>
      </c>
      <c r="K47" s="88">
        <f t="shared" si="2"/>
        <v>38787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846</v>
      </c>
      <c r="D48" s="21">
        <f t="shared" ref="D48:K48" si="4">+SUM(D57:D59)</f>
        <v>857</v>
      </c>
      <c r="E48" s="21">
        <f t="shared" si="4"/>
        <v>762</v>
      </c>
      <c r="F48" s="21">
        <f t="shared" si="4"/>
        <v>996</v>
      </c>
      <c r="G48" s="21">
        <f t="shared" si="4"/>
        <v>1126</v>
      </c>
      <c r="H48" s="22">
        <f t="shared" si="4"/>
        <v>1197</v>
      </c>
      <c r="I48" s="22">
        <f t="shared" si="4"/>
        <v>1345</v>
      </c>
      <c r="J48" s="59">
        <f t="shared" ref="J48" si="5">+SUM(J57:J59)</f>
        <v>1445</v>
      </c>
      <c r="K48" s="89">
        <f t="shared" si="4"/>
        <v>1675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28499</v>
      </c>
      <c r="D49" s="91">
        <f t="shared" ref="D49:K49" si="6">+SUM(D47:D48)</f>
        <v>30580</v>
      </c>
      <c r="E49" s="91">
        <f t="shared" si="6"/>
        <v>33080</v>
      </c>
      <c r="F49" s="91">
        <f t="shared" si="6"/>
        <v>35209</v>
      </c>
      <c r="G49" s="91">
        <f t="shared" si="6"/>
        <v>35907</v>
      </c>
      <c r="H49" s="92">
        <f t="shared" si="6"/>
        <v>38032</v>
      </c>
      <c r="I49" s="92">
        <f t="shared" si="6"/>
        <v>39530</v>
      </c>
      <c r="J49" s="93">
        <f t="shared" ref="J49" si="7">+SUM(J47:J48)</f>
        <v>41012</v>
      </c>
      <c r="K49" s="94">
        <f t="shared" si="6"/>
        <v>40462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956</v>
      </c>
      <c r="D54" s="96">
        <v>425</v>
      </c>
      <c r="E54" s="96">
        <v>473</v>
      </c>
      <c r="F54" s="96">
        <v>717</v>
      </c>
      <c r="G54" s="96">
        <v>1035</v>
      </c>
      <c r="H54" s="97">
        <v>1101</v>
      </c>
      <c r="I54" s="97">
        <v>777</v>
      </c>
      <c r="J54" s="98">
        <v>630</v>
      </c>
      <c r="K54" s="99">
        <v>534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7384</v>
      </c>
      <c r="D55" s="25">
        <v>7630</v>
      </c>
      <c r="E55" s="25">
        <v>8174</v>
      </c>
      <c r="F55" s="25">
        <v>10158</v>
      </c>
      <c r="G55" s="25">
        <v>10042</v>
      </c>
      <c r="H55" s="26">
        <v>11433</v>
      </c>
      <c r="I55" s="26">
        <v>12329</v>
      </c>
      <c r="J55" s="60">
        <v>13104</v>
      </c>
      <c r="K55" s="101">
        <v>12613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19313</v>
      </c>
      <c r="D56" s="25">
        <v>21668</v>
      </c>
      <c r="E56" s="25">
        <v>23671</v>
      </c>
      <c r="F56" s="25">
        <v>23338</v>
      </c>
      <c r="G56" s="25">
        <v>23704</v>
      </c>
      <c r="H56" s="26">
        <v>24301</v>
      </c>
      <c r="I56" s="26">
        <v>25079</v>
      </c>
      <c r="J56" s="60">
        <v>25833</v>
      </c>
      <c r="K56" s="101">
        <v>25640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730</v>
      </c>
      <c r="D57" s="25">
        <v>740</v>
      </c>
      <c r="E57" s="25">
        <v>633</v>
      </c>
      <c r="F57" s="25">
        <v>892</v>
      </c>
      <c r="G57" s="25">
        <v>854</v>
      </c>
      <c r="H57" s="26">
        <v>768</v>
      </c>
      <c r="I57" s="26">
        <v>896</v>
      </c>
      <c r="J57" s="60">
        <v>804</v>
      </c>
      <c r="K57" s="101">
        <v>799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116</v>
      </c>
      <c r="D58" s="25">
        <v>117</v>
      </c>
      <c r="E58" s="25">
        <v>129</v>
      </c>
      <c r="F58" s="25">
        <v>104</v>
      </c>
      <c r="G58" s="25">
        <v>272</v>
      </c>
      <c r="H58" s="26">
        <v>422</v>
      </c>
      <c r="I58" s="26">
        <v>440</v>
      </c>
      <c r="J58" s="60">
        <v>618</v>
      </c>
      <c r="K58" s="101">
        <v>847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7</v>
      </c>
      <c r="I59" s="26">
        <v>9</v>
      </c>
      <c r="J59" s="60">
        <v>23</v>
      </c>
      <c r="K59" s="101">
        <v>29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28499</v>
      </c>
      <c r="D60" s="103">
        <f t="shared" ref="D60:I60" si="8">+SUM(D54:D59)</f>
        <v>30580</v>
      </c>
      <c r="E60" s="103">
        <f t="shared" si="8"/>
        <v>33080</v>
      </c>
      <c r="F60" s="103">
        <f t="shared" si="8"/>
        <v>35209</v>
      </c>
      <c r="G60" s="103">
        <f t="shared" si="8"/>
        <v>35907</v>
      </c>
      <c r="H60" s="104">
        <f t="shared" si="8"/>
        <v>38032</v>
      </c>
      <c r="I60" s="104">
        <f t="shared" si="8"/>
        <v>39530</v>
      </c>
      <c r="J60" s="105">
        <f t="shared" ref="J60" si="9">+SUM(J54:J59)</f>
        <v>41012</v>
      </c>
      <c r="K60" s="106">
        <f t="shared" ref="K60" si="10">+SUM(K54:K59)</f>
        <v>40462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1645</v>
      </c>
      <c r="D65" s="96">
        <v>1900</v>
      </c>
      <c r="E65" s="96">
        <v>1741</v>
      </c>
      <c r="F65" s="96">
        <v>1838</v>
      </c>
      <c r="G65" s="96">
        <v>1612</v>
      </c>
      <c r="H65" s="97">
        <v>1725</v>
      </c>
      <c r="I65" s="97">
        <v>1666</v>
      </c>
      <c r="J65" s="98">
        <v>1918</v>
      </c>
      <c r="K65" s="99">
        <v>1987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109</v>
      </c>
      <c r="D66" s="25">
        <v>95</v>
      </c>
      <c r="E66" s="25">
        <v>173</v>
      </c>
      <c r="F66" s="25">
        <v>120</v>
      </c>
      <c r="G66" s="25">
        <v>182</v>
      </c>
      <c r="H66" s="26">
        <v>200</v>
      </c>
      <c r="I66" s="26">
        <v>204</v>
      </c>
      <c r="J66" s="60">
        <v>220</v>
      </c>
      <c r="K66" s="101">
        <v>257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2657</v>
      </c>
      <c r="D67" s="25">
        <v>3130</v>
      </c>
      <c r="E67" s="25">
        <v>2930</v>
      </c>
      <c r="F67" s="25">
        <v>2816</v>
      </c>
      <c r="G67" s="25">
        <v>2937</v>
      </c>
      <c r="H67" s="26">
        <v>3046</v>
      </c>
      <c r="I67" s="26">
        <v>3089</v>
      </c>
      <c r="J67" s="60">
        <v>3179</v>
      </c>
      <c r="K67" s="101">
        <v>3384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2088</v>
      </c>
      <c r="D68" s="25">
        <v>2300</v>
      </c>
      <c r="E68" s="25">
        <v>2806</v>
      </c>
      <c r="F68" s="25">
        <v>2542</v>
      </c>
      <c r="G68" s="25">
        <v>2342</v>
      </c>
      <c r="H68" s="26">
        <v>1970</v>
      </c>
      <c r="I68" s="26">
        <v>2394</v>
      </c>
      <c r="J68" s="60">
        <v>2494</v>
      </c>
      <c r="K68" s="101">
        <v>2691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3348</v>
      </c>
      <c r="D69" s="25">
        <v>3563</v>
      </c>
      <c r="E69" s="25">
        <v>3687</v>
      </c>
      <c r="F69" s="25">
        <v>3983</v>
      </c>
      <c r="G69" s="25">
        <v>4196</v>
      </c>
      <c r="H69" s="26">
        <v>4721</v>
      </c>
      <c r="I69" s="26">
        <v>4793</v>
      </c>
      <c r="J69" s="60">
        <v>5060</v>
      </c>
      <c r="K69" s="101">
        <v>5340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9153</v>
      </c>
      <c r="D70" s="25">
        <v>9074</v>
      </c>
      <c r="E70" s="25">
        <v>9191</v>
      </c>
      <c r="F70" s="25">
        <v>10574</v>
      </c>
      <c r="G70" s="25">
        <v>10721</v>
      </c>
      <c r="H70" s="26">
        <v>11271</v>
      </c>
      <c r="I70" s="26">
        <v>12052</v>
      </c>
      <c r="J70" s="60">
        <v>12735</v>
      </c>
      <c r="K70" s="101">
        <v>12209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9289</v>
      </c>
      <c r="D71" s="25">
        <v>10275</v>
      </c>
      <c r="E71" s="25">
        <v>12156</v>
      </c>
      <c r="F71" s="25">
        <v>12926</v>
      </c>
      <c r="G71" s="25">
        <v>13503</v>
      </c>
      <c r="H71" s="26">
        <v>14708</v>
      </c>
      <c r="I71" s="26">
        <v>14914</v>
      </c>
      <c r="J71" s="60">
        <v>14946</v>
      </c>
      <c r="K71" s="101">
        <v>14081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210</v>
      </c>
      <c r="D72" s="25">
        <v>243</v>
      </c>
      <c r="E72" s="25">
        <v>396</v>
      </c>
      <c r="F72" s="25">
        <v>410</v>
      </c>
      <c r="G72" s="25">
        <v>414</v>
      </c>
      <c r="H72" s="26">
        <v>391</v>
      </c>
      <c r="I72" s="26">
        <v>418</v>
      </c>
      <c r="J72" s="60">
        <v>460</v>
      </c>
      <c r="K72" s="101">
        <v>513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28499</v>
      </c>
      <c r="D73" s="103">
        <f t="shared" ref="D73:K73" si="11">+SUM(D65:D72)</f>
        <v>30580</v>
      </c>
      <c r="E73" s="103">
        <f t="shared" si="11"/>
        <v>33080</v>
      </c>
      <c r="F73" s="103">
        <f t="shared" si="11"/>
        <v>35209</v>
      </c>
      <c r="G73" s="103">
        <f t="shared" si="11"/>
        <v>35907</v>
      </c>
      <c r="H73" s="104">
        <f t="shared" si="11"/>
        <v>38032</v>
      </c>
      <c r="I73" s="104">
        <f t="shared" si="11"/>
        <v>39530</v>
      </c>
      <c r="J73" s="105">
        <f t="shared" ref="J73" si="12">+SUM(J65:J72)</f>
        <v>41012</v>
      </c>
      <c r="K73" s="106">
        <f t="shared" si="11"/>
        <v>40462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23875</v>
      </c>
      <c r="D78" s="96">
        <v>24419</v>
      </c>
      <c r="E78" s="96">
        <v>26531</v>
      </c>
      <c r="F78" s="96">
        <v>28789</v>
      </c>
      <c r="G78" s="96">
        <v>29512</v>
      </c>
      <c r="H78" s="97">
        <v>32407</v>
      </c>
      <c r="I78" s="97">
        <v>33048</v>
      </c>
      <c r="J78" s="97">
        <v>34236</v>
      </c>
      <c r="K78" s="99">
        <v>34219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4557</v>
      </c>
      <c r="D79" s="25">
        <v>6142</v>
      </c>
      <c r="E79" s="25">
        <v>6439</v>
      </c>
      <c r="F79" s="25">
        <v>6220</v>
      </c>
      <c r="G79" s="25">
        <v>6134</v>
      </c>
      <c r="H79" s="26">
        <v>5378</v>
      </c>
      <c r="I79" s="26">
        <v>5068</v>
      </c>
      <c r="J79" s="26">
        <v>5006</v>
      </c>
      <c r="K79" s="101">
        <v>4361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67</v>
      </c>
      <c r="D80" s="25">
        <v>19</v>
      </c>
      <c r="E80" s="25">
        <v>110</v>
      </c>
      <c r="F80" s="25">
        <v>200</v>
      </c>
      <c r="G80" s="25">
        <v>261</v>
      </c>
      <c r="H80" s="26">
        <v>247</v>
      </c>
      <c r="I80" s="26">
        <v>1414</v>
      </c>
      <c r="J80" s="26">
        <v>1770</v>
      </c>
      <c r="K80" s="101">
        <v>1882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28499</v>
      </c>
      <c r="D81" s="103">
        <f t="shared" ref="D81:K81" si="13">+SUM(D78:D80)</f>
        <v>30580</v>
      </c>
      <c r="E81" s="103">
        <f t="shared" si="13"/>
        <v>33080</v>
      </c>
      <c r="F81" s="103">
        <f t="shared" si="13"/>
        <v>35209</v>
      </c>
      <c r="G81" s="103">
        <f t="shared" si="13"/>
        <v>35907</v>
      </c>
      <c r="H81" s="104">
        <f t="shared" si="13"/>
        <v>38032</v>
      </c>
      <c r="I81" s="104">
        <f t="shared" si="13"/>
        <v>39530</v>
      </c>
      <c r="J81" s="104">
        <f t="shared" ref="J81" si="14">+SUM(J78:J80)</f>
        <v>41012</v>
      </c>
      <c r="K81" s="106">
        <f t="shared" si="13"/>
        <v>40462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12914</v>
      </c>
      <c r="D86" s="85">
        <v>13911</v>
      </c>
      <c r="E86" s="85">
        <v>15193</v>
      </c>
      <c r="F86" s="85">
        <v>16123</v>
      </c>
      <c r="G86" s="85">
        <v>16700</v>
      </c>
      <c r="H86" s="86">
        <v>18131</v>
      </c>
      <c r="I86" s="86">
        <v>18959</v>
      </c>
      <c r="J86" s="87">
        <v>19791</v>
      </c>
      <c r="K86" s="88">
        <v>19460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15585</v>
      </c>
      <c r="D87" s="21">
        <v>16669</v>
      </c>
      <c r="E87" s="21">
        <v>17887</v>
      </c>
      <c r="F87" s="21">
        <v>19086</v>
      </c>
      <c r="G87" s="21">
        <v>19207</v>
      </c>
      <c r="H87" s="22">
        <v>19901</v>
      </c>
      <c r="I87" s="22">
        <v>20571</v>
      </c>
      <c r="J87" s="59">
        <v>21221</v>
      </c>
      <c r="K87" s="89">
        <v>21002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28499</v>
      </c>
      <c r="D88" s="91">
        <f t="shared" ref="D88:K88" si="15">+SUM(D86:D87)</f>
        <v>30580</v>
      </c>
      <c r="E88" s="91">
        <f t="shared" si="15"/>
        <v>33080</v>
      </c>
      <c r="F88" s="91">
        <f t="shared" si="15"/>
        <v>35209</v>
      </c>
      <c r="G88" s="91">
        <f t="shared" si="15"/>
        <v>35907</v>
      </c>
      <c r="H88" s="92">
        <f t="shared" si="15"/>
        <v>38032</v>
      </c>
      <c r="I88" s="92">
        <f t="shared" si="15"/>
        <v>39530</v>
      </c>
      <c r="J88" s="93">
        <f t="shared" ref="J88" si="16">+SUM(J86:J87)</f>
        <v>41012</v>
      </c>
      <c r="K88" s="94">
        <f t="shared" si="15"/>
        <v>40462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534</v>
      </c>
      <c r="D93" s="110">
        <v>0</v>
      </c>
      <c r="E93" s="111">
        <f>+IF(C93=0,"",(D93/C93))</f>
        <v>0</v>
      </c>
      <c r="F93" s="2"/>
      <c r="G93" s="253" t="s">
        <v>34</v>
      </c>
      <c r="H93" s="255"/>
      <c r="I93" s="116">
        <v>11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12613</v>
      </c>
      <c r="D94" s="112">
        <v>366</v>
      </c>
      <c r="E94" s="113">
        <f t="shared" ref="E94:E99" si="18">+IF(C94=0,"",(D94/C94))</f>
        <v>2.9017680171251881E-2</v>
      </c>
      <c r="F94" s="2"/>
      <c r="G94" s="256" t="s">
        <v>35</v>
      </c>
      <c r="H94" s="258"/>
      <c r="I94" s="117">
        <v>89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25640</v>
      </c>
      <c r="D95" s="112">
        <v>13078</v>
      </c>
      <c r="E95" s="113">
        <f t="shared" si="18"/>
        <v>0.5100624024960998</v>
      </c>
      <c r="F95" s="2"/>
      <c r="G95" s="256" t="s">
        <v>36</v>
      </c>
      <c r="H95" s="258"/>
      <c r="I95" s="117">
        <v>149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799</v>
      </c>
      <c r="D96" s="112">
        <v>435</v>
      </c>
      <c r="E96" s="113">
        <f t="shared" si="18"/>
        <v>0.54443053817271592</v>
      </c>
      <c r="F96" s="2"/>
      <c r="G96" s="256" t="s">
        <v>37</v>
      </c>
      <c r="H96" s="258"/>
      <c r="I96" s="117">
        <v>39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847</v>
      </c>
      <c r="D97" s="112">
        <v>761</v>
      </c>
      <c r="E97" s="113">
        <f t="shared" si="18"/>
        <v>0.89846517119244396</v>
      </c>
      <c r="F97" s="2"/>
      <c r="G97" s="256" t="s">
        <v>38</v>
      </c>
      <c r="H97" s="258"/>
      <c r="I97" s="117">
        <v>22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29</v>
      </c>
      <c r="D98" s="112">
        <v>29</v>
      </c>
      <c r="E98" s="113">
        <f t="shared" si="18"/>
        <v>1</v>
      </c>
      <c r="F98" s="2"/>
      <c r="G98" s="256" t="s">
        <v>39</v>
      </c>
      <c r="H98" s="258"/>
      <c r="I98" s="117">
        <v>3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40462</v>
      </c>
      <c r="D99" s="114">
        <f>+SUM(D93:D98)</f>
        <v>14669</v>
      </c>
      <c r="E99" s="115">
        <f t="shared" si="18"/>
        <v>0.36253768968414807</v>
      </c>
      <c r="F99" s="2"/>
      <c r="G99" s="259" t="s">
        <v>26</v>
      </c>
      <c r="H99" s="261"/>
      <c r="I99" s="118">
        <f>+SUM(I93:I98)</f>
        <v>313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134</v>
      </c>
      <c r="D104" s="96">
        <v>172</v>
      </c>
      <c r="E104" s="96">
        <v>137</v>
      </c>
      <c r="F104" s="96">
        <v>151</v>
      </c>
      <c r="G104" s="97">
        <v>124</v>
      </c>
      <c r="H104" s="97">
        <v>134</v>
      </c>
      <c r="I104" s="98">
        <v>227</v>
      </c>
      <c r="J104" s="128">
        <v>239</v>
      </c>
      <c r="K104" s="99">
        <v>199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160</v>
      </c>
      <c r="D105" s="25">
        <v>1284</v>
      </c>
      <c r="E105" s="25">
        <v>1510</v>
      </c>
      <c r="F105" s="25">
        <v>1549</v>
      </c>
      <c r="G105" s="26">
        <v>1832</v>
      </c>
      <c r="H105" s="26">
        <v>1736</v>
      </c>
      <c r="I105" s="60">
        <v>2306</v>
      </c>
      <c r="J105" s="129">
        <v>2785</v>
      </c>
      <c r="K105" s="101">
        <v>2752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1558</v>
      </c>
      <c r="D106" s="25">
        <v>2137</v>
      </c>
      <c r="E106" s="25">
        <v>2347</v>
      </c>
      <c r="F106" s="25">
        <v>2723</v>
      </c>
      <c r="G106" s="26">
        <v>2906</v>
      </c>
      <c r="H106" s="26">
        <v>2949</v>
      </c>
      <c r="I106" s="60">
        <v>3423</v>
      </c>
      <c r="J106" s="129">
        <v>2850</v>
      </c>
      <c r="K106" s="101">
        <v>3337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445</v>
      </c>
      <c r="D107" s="25">
        <v>666</v>
      </c>
      <c r="E107" s="25">
        <v>661</v>
      </c>
      <c r="F107" s="25">
        <v>443</v>
      </c>
      <c r="G107" s="26">
        <v>549</v>
      </c>
      <c r="H107" s="26">
        <v>449</v>
      </c>
      <c r="I107" s="60">
        <v>695</v>
      </c>
      <c r="J107" s="129">
        <v>563</v>
      </c>
      <c r="K107" s="101">
        <v>592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0</v>
      </c>
      <c r="D108" s="25">
        <v>31</v>
      </c>
      <c r="E108" s="25">
        <v>35</v>
      </c>
      <c r="F108" s="25">
        <v>30</v>
      </c>
      <c r="G108" s="26">
        <v>24</v>
      </c>
      <c r="H108" s="26">
        <v>52</v>
      </c>
      <c r="I108" s="60">
        <v>123</v>
      </c>
      <c r="J108" s="129">
        <v>83</v>
      </c>
      <c r="K108" s="101">
        <v>282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2297</v>
      </c>
      <c r="D110" s="103">
        <f t="shared" ref="D110:I110" si="19">+SUM(D104:D109)</f>
        <v>4290</v>
      </c>
      <c r="E110" s="103">
        <f t="shared" si="19"/>
        <v>4690</v>
      </c>
      <c r="F110" s="103">
        <f t="shared" si="19"/>
        <v>4896</v>
      </c>
      <c r="G110" s="104">
        <f t="shared" si="19"/>
        <v>5435</v>
      </c>
      <c r="H110" s="104">
        <f t="shared" si="19"/>
        <v>5320</v>
      </c>
      <c r="I110" s="105">
        <f t="shared" si="19"/>
        <v>6774</v>
      </c>
      <c r="J110" s="130">
        <f>+SUM(J104:J109)</f>
        <v>6520</v>
      </c>
      <c r="K110" s="106">
        <f t="shared" ref="K110" si="20">+SUM(K104:K109)</f>
        <v>7162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7.8E-2</v>
      </c>
      <c r="D115" s="67">
        <v>0.08</v>
      </c>
      <c r="E115" s="67">
        <v>7.8E-2</v>
      </c>
      <c r="F115" s="67">
        <v>8.2000000000000003E-2</v>
      </c>
      <c r="G115" s="67">
        <v>0.11840000000000001</v>
      </c>
      <c r="H115" s="68">
        <v>9.4700000000000006E-2</v>
      </c>
      <c r="I115" s="68">
        <v>8.6300000000000002E-2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HUILA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1114</v>
      </c>
      <c r="C12" s="33">
        <f>+IFERROR((VLOOKUP(A12,Hoja3!$A$2:$J$841,5,FALSE)),"")</f>
        <v>1114</v>
      </c>
      <c r="D12" s="34" t="str">
        <f>+IFERROR((VLOOKUP(A12,Hoja3!$A$2:$J$841,6,FALSE)),"")</f>
        <v>UNIVERSIDAD SURCOLOMBIANA</v>
      </c>
      <c r="E12" s="35"/>
      <c r="F12" s="36"/>
      <c r="G12" s="33" t="str">
        <f>+IFERROR((VLOOKUP(A12,Hoja3!$A$2:$J$841,7,FALSE)),"")</f>
        <v>HUILA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13134</v>
      </c>
    </row>
    <row r="13" spans="1:10" x14ac:dyDescent="0.25">
      <c r="A13" s="134">
        <v>2</v>
      </c>
      <c r="B13" s="32">
        <f>+IFERROR((VLOOKUP(A13,Hoja3!$A$2:$J$841,4,FALSE)),"")</f>
        <v>1115</v>
      </c>
      <c r="C13" s="33">
        <f>+IFERROR((VLOOKUP(A13,Hoja3!$A$2:$J$841,5,FALSE)),"")</f>
        <v>1115</v>
      </c>
      <c r="D13" s="34" t="str">
        <f>+IFERROR((VLOOKUP(A13,Hoja3!$A$2:$J$841,6,FALSE)),"")</f>
        <v>UNIVERSIDAD DE LA AMAZONIA</v>
      </c>
      <c r="E13" s="35"/>
      <c r="F13" s="36"/>
      <c r="G13" s="33" t="str">
        <f>+IFERROR((VLOOKUP(A13,Hoja3!$A$2:$J$841,7,FALSE)),"")</f>
        <v>CAQUETA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182</v>
      </c>
    </row>
    <row r="14" spans="1:10" x14ac:dyDescent="0.25">
      <c r="A14" s="134">
        <v>3</v>
      </c>
      <c r="B14" s="32">
        <f>+IFERROR((VLOOKUP(A14,Hoja3!$A$2:$J$841,4,FALSE)),"")</f>
        <v>1207</v>
      </c>
      <c r="C14" s="33">
        <f>+IFERROR((VLOOKUP(A14,Hoja3!$A$2:$J$841,5,FALSE)),"")</f>
        <v>1207</v>
      </c>
      <c r="D14" s="34" t="str">
        <f>+IFERROR((VLOOKUP(A14,Hoja3!$A$2:$J$841,6,FALSE)),"")</f>
        <v>UNIVERSIDAD DEL TOLIMA</v>
      </c>
      <c r="E14" s="35"/>
      <c r="F14" s="36"/>
      <c r="G14" s="33" t="str">
        <f>+IFERROR((VLOOKUP(A14,Hoja3!$A$2:$J$841,7,FALSE)),"")</f>
        <v>TOLIMA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424</v>
      </c>
    </row>
    <row r="15" spans="1:10" x14ac:dyDescent="0.25">
      <c r="A15" s="134">
        <v>4</v>
      </c>
      <c r="B15" s="32">
        <f>+IFERROR((VLOOKUP(A15,Hoja3!$A$2:$J$841,4,FALSE)),"")</f>
        <v>1209</v>
      </c>
      <c r="C15" s="33">
        <f>+IFERROR((VLOOKUP(A15,Hoja3!$A$2:$J$841,5,FALSE)),"")</f>
        <v>1209</v>
      </c>
      <c r="D15" s="34" t="str">
        <f>+IFERROR((VLOOKUP(A15,Hoja3!$A$2:$J$841,6,FALSE)),"")</f>
        <v>UNIVERSIDAD FRANCISCO DE PAULA SANTANDER</v>
      </c>
      <c r="E15" s="35"/>
      <c r="F15" s="36"/>
      <c r="G15" s="33" t="str">
        <f>+IFERROR((VLOOKUP(A15,Hoja3!$A$2:$J$841,7,FALSE)),"")</f>
        <v>NORTE DE SANTANDER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7</v>
      </c>
    </row>
    <row r="16" spans="1:10" x14ac:dyDescent="0.25">
      <c r="A16" s="134">
        <v>5</v>
      </c>
      <c r="B16" s="32">
        <f>+IFERROR((VLOOKUP(A16,Hoja3!$A$2:$J$841,4,FALSE)),"")</f>
        <v>1704</v>
      </c>
      <c r="C16" s="33">
        <f>+IFERROR((VLOOKUP(A16,Hoja3!$A$2:$J$841,5,FALSE)),"")</f>
        <v>1704</v>
      </c>
      <c r="D16" s="34" t="str">
        <f>+IFERROR((VLOOKUP(A16,Hoja3!$A$2:$J$841,6,FALSE)),"")</f>
        <v>UNIVERSIDAD SANTO TOMAS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93</v>
      </c>
    </row>
    <row r="17" spans="1:10" x14ac:dyDescent="0.25">
      <c r="A17" s="134">
        <v>6</v>
      </c>
      <c r="B17" s="32">
        <f>+IFERROR((VLOOKUP(A17,Hoja3!$A$2:$J$841,4,FALSE)),"")</f>
        <v>1707</v>
      </c>
      <c r="C17" s="33">
        <f>+IFERROR((VLOOKUP(A17,Hoja3!$A$2:$J$841,5,FALSE)),"")</f>
        <v>1707</v>
      </c>
      <c r="D17" s="35" t="str">
        <f>+IFERROR((VLOOKUP(A17,Hoja3!$A$2:$J$841,6,FALSE)),"")</f>
        <v>FUNDACION UNIVERSIDAD DE BOGOTA - JORGE TADEO LOZANO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122</v>
      </c>
    </row>
    <row r="18" spans="1:10" x14ac:dyDescent="0.25">
      <c r="A18" s="134">
        <v>7</v>
      </c>
      <c r="B18" s="32">
        <f>+IFERROR((VLOOKUP(A18,Hoja3!$A$2:$J$841,4,FALSE)),"")</f>
        <v>1711</v>
      </c>
      <c r="C18" s="33">
        <f>+IFERROR((VLOOKUP(A18,Hoja3!$A$2:$J$841,5,FALSE)),"")</f>
        <v>1711</v>
      </c>
      <c r="D18" s="35" t="str">
        <f>+IFERROR((VLOOKUP(A18,Hoja3!$A$2:$J$841,6,FALSE)),"")</f>
        <v>UNIVERSIDAD DE LA SABANA</v>
      </c>
      <c r="E18" s="35"/>
      <c r="F18" s="36"/>
      <c r="G18" s="33" t="str">
        <f>+IFERROR((VLOOKUP(A18,Hoja3!$A$2:$J$841,7,FALSE)),"")</f>
        <v>CUNDINAMARCA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24</v>
      </c>
    </row>
    <row r="19" spans="1:10" x14ac:dyDescent="0.25">
      <c r="A19" s="134">
        <v>8</v>
      </c>
      <c r="B19" s="32">
        <f>+IFERROR((VLOOKUP(A19,Hoja3!$A$2:$J$841,4,FALSE)),"")</f>
        <v>1720</v>
      </c>
      <c r="C19" s="33">
        <f>+IFERROR((VLOOKUP(A19,Hoja3!$A$2:$J$841,5,FALSE)),"")</f>
        <v>1720</v>
      </c>
      <c r="D19" s="35" t="str">
        <f>+IFERROR((VLOOKUP(A19,Hoja3!$A$2:$J$841,6,FALSE)),"")</f>
        <v>UNIVERSIDAD MARIANA</v>
      </c>
      <c r="E19" s="35"/>
      <c r="F19" s="36"/>
      <c r="G19" s="33" t="str">
        <f>+IFERROR((VLOOKUP(A19,Hoja3!$A$2:$J$841,7,FALSE)),"")</f>
        <v>NARIÑO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65</v>
      </c>
    </row>
    <row r="20" spans="1:10" x14ac:dyDescent="0.25">
      <c r="A20" s="134">
        <v>9</v>
      </c>
      <c r="B20" s="32">
        <f>+IFERROR((VLOOKUP(A20,Hoja3!$A$2:$J$841,4,FALSE)),"")</f>
        <v>1722</v>
      </c>
      <c r="C20" s="33">
        <f>+IFERROR((VLOOKUP(A20,Hoja3!$A$2:$J$841,5,FALSE)),"")</f>
        <v>1722</v>
      </c>
      <c r="D20" s="35" t="str">
        <f>+IFERROR((VLOOKUP(A20,Hoja3!$A$2:$J$841,6,FALSE)),"")</f>
        <v>UNIVERSIDAD DE MANIZALES</v>
      </c>
      <c r="E20" s="35"/>
      <c r="F20" s="36"/>
      <c r="G20" s="33" t="str">
        <f>+IFERROR((VLOOKUP(A20,Hoja3!$A$2:$J$841,7,FALSE)),"")</f>
        <v>CALDAS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13</v>
      </c>
    </row>
    <row r="21" spans="1:10" x14ac:dyDescent="0.25">
      <c r="A21" s="134">
        <v>10</v>
      </c>
      <c r="B21" s="32">
        <f>+IFERROR((VLOOKUP(A21,Hoja3!$A$2:$J$841,4,FALSE)),"")</f>
        <v>1818</v>
      </c>
      <c r="C21" s="33">
        <f>+IFERROR((VLOOKUP(A21,Hoja3!$A$2:$J$841,5,FALSE)),"")</f>
        <v>1816</v>
      </c>
      <c r="D21" s="35" t="str">
        <f>+IFERROR((VLOOKUP(A21,Hoja3!$A$2:$J$841,6,FALSE)),"")</f>
        <v>UNIVERSIDAD COOPERATIVA DE COLOMBIA</v>
      </c>
      <c r="E21" s="35"/>
      <c r="F21" s="36"/>
      <c r="G21" s="33" t="str">
        <f>+IFERROR((VLOOKUP(A21,Hoja3!$A$2:$J$841,7,FALSE)),"")</f>
        <v>ANTIOQUIA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44</v>
      </c>
    </row>
    <row r="22" spans="1:10" x14ac:dyDescent="0.25">
      <c r="A22" s="134">
        <v>11</v>
      </c>
      <c r="B22" s="32">
        <f>+IFERROR((VLOOKUP(A22,Hoja3!$A$2:$J$841,4,FALSE)),"")</f>
        <v>1818</v>
      </c>
      <c r="C22" s="33">
        <f>+IFERROR((VLOOKUP(A22,Hoja3!$A$2:$J$841,5,FALSE)),"")</f>
        <v>1818</v>
      </c>
      <c r="D22" s="35" t="str">
        <f>+IFERROR((VLOOKUP(A22,Hoja3!$A$2:$J$841,6,FALSE)),"")</f>
        <v>UNIVERSIDAD COOPERATIVA DE COLOMBIA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2141</v>
      </c>
    </row>
    <row r="23" spans="1:10" x14ac:dyDescent="0.25">
      <c r="A23" s="134">
        <v>12</v>
      </c>
      <c r="B23" s="32">
        <f>+IFERROR((VLOOKUP(A23,Hoja3!$A$2:$J$841,4,FALSE)),"")</f>
        <v>1826</v>
      </c>
      <c r="C23" s="33">
        <f>+IFERROR((VLOOKUP(A23,Hoja3!$A$2:$J$841,5,FALSE)),"")</f>
        <v>1826</v>
      </c>
      <c r="D23" s="35" t="str">
        <f>+IFERROR((VLOOKUP(A23,Hoja3!$A$2:$J$841,6,FALSE)),"")</f>
        <v>UNIVERSIDAD ANTONIO NARI¿O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1438</v>
      </c>
    </row>
    <row r="24" spans="1:10" x14ac:dyDescent="0.25">
      <c r="A24" s="134">
        <v>13</v>
      </c>
      <c r="B24" s="32">
        <f>+IFERROR((VLOOKUP(A24,Hoja3!$A$2:$J$841,4,FALSE)),"")</f>
        <v>1827</v>
      </c>
      <c r="C24" s="33">
        <f>+IFERROR((VLOOKUP(A24,Hoja3!$A$2:$J$841,5,FALSE)),"")</f>
        <v>1827</v>
      </c>
      <c r="D24" s="35" t="str">
        <f>+IFERROR((VLOOKUP(A24,Hoja3!$A$2:$J$841,6,FALSE)),"")</f>
        <v>UNIVERSIDAD CATOLICA DE MANIZALES</v>
      </c>
      <c r="E24" s="35"/>
      <c r="F24" s="36"/>
      <c r="G24" s="33" t="str">
        <f>+IFERROR((VLOOKUP(A24,Hoja3!$A$2:$J$841,7,FALSE)),"")</f>
        <v>CALDAS</v>
      </c>
      <c r="H24" s="33" t="str">
        <f>+IFERROR((VLOOKUP(A24,Hoja3!$A$2:$J$841,8,FALSE)),"")</f>
        <v>PRIVADA</v>
      </c>
      <c r="I24" s="37" t="str">
        <f>+IFERROR((VLOOKUP(A24,Hoja3!$A$2:$J$841,9,FALSE)),"")</f>
        <v>Universidad</v>
      </c>
      <c r="J24" s="135">
        <f>+IFERROR((VLOOKUP(A24,Hoja3!$A$2:$J$841,10,FALSE)),"")</f>
        <v>50</v>
      </c>
    </row>
    <row r="25" spans="1:10" x14ac:dyDescent="0.25">
      <c r="A25" s="134">
        <v>14</v>
      </c>
      <c r="B25" s="32">
        <f>+IFERROR((VLOOKUP(A25,Hoja3!$A$2:$J$841,4,FALSE)),"")</f>
        <v>2102</v>
      </c>
      <c r="C25" s="33">
        <f>+IFERROR((VLOOKUP(A25,Hoja3!$A$2:$J$841,5,FALSE)),"")</f>
        <v>2102</v>
      </c>
      <c r="D25" s="35" t="str">
        <f>+IFERROR((VLOOKUP(A25,Hoja3!$A$2:$J$841,6,FALSE)),"")</f>
        <v>UNIVERSIDAD NACIONAL ABIERTA Y A DISTANCIA UNAD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OFICIAL</v>
      </c>
      <c r="I25" s="37" t="str">
        <f>+IFERROR((VLOOKUP(A25,Hoja3!$A$2:$J$841,9,FALSE)),"")</f>
        <v>Universidad</v>
      </c>
      <c r="J25" s="135">
        <f>+IFERROR((VLOOKUP(A25,Hoja3!$A$2:$J$841,10,FALSE)),"")</f>
        <v>2890</v>
      </c>
    </row>
    <row r="26" spans="1:10" x14ac:dyDescent="0.25">
      <c r="A26" s="134">
        <v>15</v>
      </c>
      <c r="B26" s="32">
        <f>+IFERROR((VLOOKUP(A26,Hoja3!$A$2:$J$841,4,FALSE)),"")</f>
        <v>2104</v>
      </c>
      <c r="C26" s="33">
        <f>+IFERROR((VLOOKUP(A26,Hoja3!$A$2:$J$841,5,FALSE)),"")</f>
        <v>2104</v>
      </c>
      <c r="D26" s="35" t="str">
        <f>+IFERROR((VLOOKUP(A26,Hoja3!$A$2:$J$841,6,FALSE)),"")</f>
        <v>ESCUELA SUPERIOR DE ADMINISTRACION PUBLICA-ESAP-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OFICIAL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529</v>
      </c>
    </row>
    <row r="27" spans="1:10" x14ac:dyDescent="0.25">
      <c r="A27" s="134">
        <v>16</v>
      </c>
      <c r="B27" s="32">
        <f>+IFERROR((VLOOKUP(A27,Hoja3!$A$2:$J$841,4,FALSE)),"")</f>
        <v>2721</v>
      </c>
      <c r="C27" s="33">
        <f>+IFERROR((VLOOKUP(A27,Hoja3!$A$2:$J$841,5,FALSE)),"")</f>
        <v>2721</v>
      </c>
      <c r="D27" s="35" t="str">
        <f>+IFERROR((VLOOKUP(A27,Hoja3!$A$2:$J$841,6,FALSE)),"")</f>
        <v>FUNDACION UNIVERSITARIA MARIA CANO</v>
      </c>
      <c r="E27" s="35"/>
      <c r="F27" s="36"/>
      <c r="G27" s="33" t="str">
        <f>+IFERROR((VLOOKUP(A27,Hoja3!$A$2:$J$841,7,FALSE)),"")</f>
        <v>ANTIOQUIA</v>
      </c>
      <c r="H27" s="33" t="str">
        <f>+IFERROR((VLOOKUP(A27,Hoja3!$A$2:$J$841,8,FALSE)),"")</f>
        <v>PRIVADA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251</v>
      </c>
    </row>
    <row r="28" spans="1:10" x14ac:dyDescent="0.25">
      <c r="A28" s="134">
        <v>17</v>
      </c>
      <c r="B28" s="32">
        <f>+IFERROR((VLOOKUP(A28,Hoja3!$A$2:$J$841,4,FALSE)),"")</f>
        <v>2812</v>
      </c>
      <c r="C28" s="33">
        <f>+IFERROR((VLOOKUP(A28,Hoja3!$A$2:$J$841,5,FALSE)),"")</f>
        <v>2812</v>
      </c>
      <c r="D28" s="35" t="str">
        <f>+IFERROR((VLOOKUP(A28,Hoja3!$A$2:$J$841,6,FALSE)),"")</f>
        <v>UNIVERSIDAD EAN</v>
      </c>
      <c r="E28" s="35"/>
      <c r="F28" s="36"/>
      <c r="G28" s="33" t="str">
        <f>+IFERROR((VLOOKUP(A28,Hoja3!$A$2:$J$841,7,FALSE)),"")</f>
        <v>BOGOTA D.C</v>
      </c>
      <c r="H28" s="33" t="str">
        <f>+IFERROR((VLOOKUP(A28,Hoja3!$A$2:$J$841,8,FALSE)),"")</f>
        <v>PRIVADA</v>
      </c>
      <c r="I28" s="37" t="str">
        <f>+IFERROR((VLOOKUP(A28,Hoja3!$A$2:$J$841,9,FALSE)),"")</f>
        <v>Universidad</v>
      </c>
      <c r="J28" s="135">
        <f>+IFERROR((VLOOKUP(A28,Hoja3!$A$2:$J$841,10,FALSE)),"")</f>
        <v>2</v>
      </c>
    </row>
    <row r="29" spans="1:10" x14ac:dyDescent="0.25">
      <c r="A29" s="134">
        <v>18</v>
      </c>
      <c r="B29" s="32">
        <f>+IFERROR((VLOOKUP(A29,Hoja3!$A$2:$J$841,4,FALSE)),"")</f>
        <v>2828</v>
      </c>
      <c r="C29" s="33">
        <f>+IFERROR((VLOOKUP(A29,Hoja3!$A$2:$J$841,5,FALSE)),"")</f>
        <v>2828</v>
      </c>
      <c r="D29" s="35" t="str">
        <f>+IFERROR((VLOOKUP(A29,Hoja3!$A$2:$J$841,6,FALSE)),"")</f>
        <v>CORPORACION UNIVERSITARIA DEL HUILA-CORHUILA-</v>
      </c>
      <c r="E29" s="35"/>
      <c r="F29" s="36"/>
      <c r="G29" s="33" t="str">
        <f>+IFERROR((VLOOKUP(A29,Hoja3!$A$2:$J$841,7,FALSE)),"")</f>
        <v>HUILA</v>
      </c>
      <c r="H29" s="33" t="str">
        <f>+IFERROR((VLOOKUP(A29,Hoja3!$A$2:$J$841,8,FALSE)),"")</f>
        <v>PRIVADA</v>
      </c>
      <c r="I29" s="37" t="str">
        <f>+IFERROR((VLOOKUP(A29,Hoja3!$A$2:$J$841,9,FALSE)),"")</f>
        <v>Institución Universitaria/Escuela Tecnológica</v>
      </c>
      <c r="J29" s="135">
        <f>+IFERROR((VLOOKUP(A29,Hoja3!$A$2:$J$841,10,FALSE)),"")</f>
        <v>4168</v>
      </c>
    </row>
    <row r="30" spans="1:10" x14ac:dyDescent="0.25">
      <c r="A30" s="134">
        <v>19</v>
      </c>
      <c r="B30" s="32">
        <f>+IFERROR((VLOOKUP(A30,Hoja3!$A$2:$J$841,4,FALSE)),"")</f>
        <v>2829</v>
      </c>
      <c r="C30" s="33">
        <f>+IFERROR((VLOOKUP(A30,Hoja3!$A$2:$J$841,5,FALSE)),"")</f>
        <v>2829</v>
      </c>
      <c r="D30" s="35" t="str">
        <f>+IFERROR((VLOOKUP(A30,Hoja3!$A$2:$J$841,6,FALSE)),"")</f>
        <v>CORPORACION UNIVERSITARIA MINUTO DE DIOS -UNIMINUTO-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PRIVADA</v>
      </c>
      <c r="I30" s="37" t="str">
        <f>+IFERROR((VLOOKUP(A30,Hoja3!$A$2:$J$841,9,FALSE)),"")</f>
        <v>Institución Universitaria/Escuela Tecnológica</v>
      </c>
      <c r="J30" s="135">
        <f>+IFERROR((VLOOKUP(A30,Hoja3!$A$2:$J$841,10,FALSE)),"")</f>
        <v>196</v>
      </c>
    </row>
    <row r="31" spans="1:10" x14ac:dyDescent="0.25">
      <c r="A31" s="134">
        <v>20</v>
      </c>
      <c r="B31" s="32">
        <f>+IFERROR((VLOOKUP(A31,Hoja3!$A$2:$J$841,4,FALSE)),"")</f>
        <v>2833</v>
      </c>
      <c r="C31" s="33">
        <f>+IFERROR((VLOOKUP(A31,Hoja3!$A$2:$J$841,5,FALSE)),"")</f>
        <v>2833</v>
      </c>
      <c r="D31" s="35" t="str">
        <f>+IFERROR((VLOOKUP(A31,Hoja3!$A$2:$J$841,6,FALSE)),"")</f>
        <v>CORPORACION UNIVERSITARIA REMINGTON</v>
      </c>
      <c r="E31" s="35"/>
      <c r="F31" s="36"/>
      <c r="G31" s="33" t="str">
        <f>+IFERROR((VLOOKUP(A31,Hoja3!$A$2:$J$841,7,FALSE)),"")</f>
        <v>ANTIOQUIA</v>
      </c>
      <c r="H31" s="33" t="str">
        <f>+IFERROR((VLOOKUP(A31,Hoja3!$A$2:$J$841,8,FALSE)),"")</f>
        <v>PRIVADA</v>
      </c>
      <c r="I31" s="37" t="str">
        <f>+IFERROR((VLOOKUP(A31,Hoja3!$A$2:$J$841,9,FALSE)),"")</f>
        <v>Institución Universitaria/Escuela Tecnológica</v>
      </c>
      <c r="J31" s="135">
        <f>+IFERROR((VLOOKUP(A31,Hoja3!$A$2:$J$841,10,FALSE)),"")</f>
        <v>103</v>
      </c>
    </row>
    <row r="32" spans="1:10" x14ac:dyDescent="0.25">
      <c r="A32" s="134">
        <v>21</v>
      </c>
      <c r="B32" s="32">
        <f>+IFERROR((VLOOKUP(A32,Hoja3!$A$2:$J$841,4,FALSE)),"")</f>
        <v>4813</v>
      </c>
      <c r="C32" s="33">
        <f>+IFERROR((VLOOKUP(A32,Hoja3!$A$2:$J$841,5,FALSE)),"")</f>
        <v>4813</v>
      </c>
      <c r="D32" s="35" t="str">
        <f>+IFERROR((VLOOKUP(A32,Hoja3!$A$2:$J$841,6,FALSE)),"")</f>
        <v>CORPORACION UNIFICADA NACIONAL DE EDUCACION SUPERIOR-CUN-</v>
      </c>
      <c r="E32" s="35"/>
      <c r="F32" s="36"/>
      <c r="G32" s="33" t="str">
        <f>+IFERROR((VLOOKUP(A32,Hoja3!$A$2:$J$841,7,FALSE)),"")</f>
        <v>BOGOTA D.C</v>
      </c>
      <c r="H32" s="33" t="str">
        <f>+IFERROR((VLOOKUP(A32,Hoja3!$A$2:$J$841,8,FALSE)),"")</f>
        <v>PRIVADA</v>
      </c>
      <c r="I32" s="37" t="str">
        <f>+IFERROR((VLOOKUP(A32,Hoja3!$A$2:$J$841,9,FALSE)),"")</f>
        <v>Institución Técnica Profesional</v>
      </c>
      <c r="J32" s="135">
        <f>+IFERROR((VLOOKUP(A32,Hoja3!$A$2:$J$841,10,FALSE)),"")</f>
        <v>358</v>
      </c>
    </row>
    <row r="33" spans="1:10" x14ac:dyDescent="0.25">
      <c r="A33" s="134">
        <v>22</v>
      </c>
      <c r="B33" s="32">
        <f>+IFERROR((VLOOKUP(A33,Hoja3!$A$2:$J$841,4,FALSE)),"")</f>
        <v>9110</v>
      </c>
      <c r="C33" s="33">
        <f>+IFERROR((VLOOKUP(A33,Hoja3!$A$2:$J$841,5,FALSE)),"")</f>
        <v>9110</v>
      </c>
      <c r="D33" s="35" t="str">
        <f>+IFERROR((VLOOKUP(A33,Hoja3!$A$2:$J$841,6,FALSE)),"")</f>
        <v>SERVICIO NACIONAL DE APRENDIZAJE-SENA-</v>
      </c>
      <c r="E33" s="35"/>
      <c r="F33" s="36"/>
      <c r="G33" s="33" t="str">
        <f>+IFERROR((VLOOKUP(A33,Hoja3!$A$2:$J$841,7,FALSE)),"")</f>
        <v>BOGOTA D.C</v>
      </c>
      <c r="H33" s="33" t="str">
        <f>+IFERROR((VLOOKUP(A33,Hoja3!$A$2:$J$841,8,FALSE)),"")</f>
        <v>OFICIAL</v>
      </c>
      <c r="I33" s="37" t="str">
        <f>+IFERROR((VLOOKUP(A33,Hoja3!$A$2:$J$841,9,FALSE)),"")</f>
        <v>Institución Tecnológica</v>
      </c>
      <c r="J33" s="135">
        <f>+IFERROR((VLOOKUP(A33,Hoja3!$A$2:$J$841,10,FALSE)),"")</f>
        <v>11634</v>
      </c>
    </row>
    <row r="34" spans="1:10" x14ac:dyDescent="0.25">
      <c r="A34" s="134">
        <v>23</v>
      </c>
      <c r="B34" s="32">
        <f>+IFERROR((VLOOKUP(A34,Hoja3!$A$2:$J$841,4,FALSE)),"")</f>
        <v>9116</v>
      </c>
      <c r="C34" s="33">
        <f>+IFERROR((VLOOKUP(A34,Hoja3!$A$2:$J$841,5,FALSE)),"")</f>
        <v>9116</v>
      </c>
      <c r="D34" s="35" t="str">
        <f>+IFERROR((VLOOKUP(A34,Hoja3!$A$2:$J$841,6,FALSE)),"")</f>
        <v>FUNDACION UNIVERSITARIA CLARETIANA - UNICLARETIANA</v>
      </c>
      <c r="E34" s="35"/>
      <c r="F34" s="36"/>
      <c r="G34" s="33" t="str">
        <f>+IFERROR((VLOOKUP(A34,Hoja3!$A$2:$J$841,7,FALSE)),"")</f>
        <v>CHOCO</v>
      </c>
      <c r="H34" s="33" t="str">
        <f>+IFERROR((VLOOKUP(A34,Hoja3!$A$2:$J$841,8,FALSE)),"")</f>
        <v>PRIVADA</v>
      </c>
      <c r="I34" s="37" t="str">
        <f>+IFERROR((VLOOKUP(A34,Hoja3!$A$2:$J$841,9,FALSE)),"")</f>
        <v>Institución Universitaria/Escuela Tecnológica</v>
      </c>
      <c r="J34" s="135">
        <f>+IFERROR((VLOOKUP(A34,Hoja3!$A$2:$J$841,10,FALSE)),"")</f>
        <v>218</v>
      </c>
    </row>
    <row r="35" spans="1:10" x14ac:dyDescent="0.25">
      <c r="A35" s="134">
        <v>24</v>
      </c>
      <c r="B35" s="32">
        <f>+IFERROR((VLOOKUP(A35,Hoja3!$A$2:$J$841,4,FALSE)),"")</f>
        <v>9905</v>
      </c>
      <c r="C35" s="33">
        <f>+IFERROR((VLOOKUP(A35,Hoja3!$A$2:$J$841,5,FALSE)),"")</f>
        <v>9905</v>
      </c>
      <c r="D35" s="35" t="str">
        <f>+IFERROR((VLOOKUP(A35,Hoja3!$A$2:$J$841,6,FALSE)),"")</f>
        <v>FUNDACION ESCUELA TECNOLOGICA DE NEIVA - JESUS OVIEDO PEREZ -FET</v>
      </c>
      <c r="E35" s="35"/>
      <c r="F35" s="36"/>
      <c r="G35" s="33" t="str">
        <f>+IFERROR((VLOOKUP(A35,Hoja3!$A$2:$J$841,7,FALSE)),"")</f>
        <v>HUILA</v>
      </c>
      <c r="H35" s="33" t="str">
        <f>+IFERROR((VLOOKUP(A35,Hoja3!$A$2:$J$841,8,FALSE)),"")</f>
        <v>PRIVADA</v>
      </c>
      <c r="I35" s="37" t="str">
        <f>+IFERROR((VLOOKUP(A35,Hoja3!$A$2:$J$841,9,FALSE)),"")</f>
        <v>Institución Universitaria/Escuela Tecnológica</v>
      </c>
      <c r="J35" s="135">
        <f>+IFERROR((VLOOKUP(A35,Hoja3!$A$2:$J$841,10,FALSE)),"")</f>
        <v>694</v>
      </c>
    </row>
    <row r="36" spans="1:10" x14ac:dyDescent="0.25">
      <c r="A36" s="134">
        <v>25</v>
      </c>
      <c r="B36" s="32">
        <f>+IFERROR((VLOOKUP(A36,Hoja3!$A$2:$J$841,4,FALSE)),"")</f>
        <v>9907</v>
      </c>
      <c r="C36" s="33">
        <f>+IFERROR((VLOOKUP(A36,Hoja3!$A$2:$J$841,5,FALSE)),"")</f>
        <v>9907</v>
      </c>
      <c r="D36" s="35" t="str">
        <f>+IFERROR((VLOOKUP(A36,Hoja3!$A$2:$J$841,6,FALSE)),"")</f>
        <v>FUNDACION UNIVERSITARIA NAVARRA - UNINAVARRA</v>
      </c>
      <c r="E36" s="35"/>
      <c r="F36" s="36"/>
      <c r="G36" s="33" t="str">
        <f>+IFERROR((VLOOKUP(A36,Hoja3!$A$2:$J$841,7,FALSE)),"")</f>
        <v>HUILA</v>
      </c>
      <c r="H36" s="33" t="str">
        <f>+IFERROR((VLOOKUP(A36,Hoja3!$A$2:$J$841,8,FALSE)),"")</f>
        <v>PRIVADA</v>
      </c>
      <c r="I36" s="37" t="str">
        <f>+IFERROR((VLOOKUP(A36,Hoja3!$A$2:$J$841,9,FALSE)),"")</f>
        <v>Institución Universitaria/Escuela Tecnológica</v>
      </c>
      <c r="J36" s="135">
        <f>+IFERROR((VLOOKUP(A36,Hoja3!$A$2:$J$841,10,FALSE)),"")</f>
        <v>1682</v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HUILA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41001</v>
      </c>
      <c r="C12" s="39" t="str">
        <f>+IFERROR((VLOOKUP(A12,Hoja4!$A$2:$M$1051,5,FALSE)),"")</f>
        <v>NEIVA</v>
      </c>
      <c r="D12" s="40">
        <f>+IFERROR((VLOOKUP(A12,Hoja4!$A$2:$AA$1051,6,FALSE)),"")</f>
        <v>20314</v>
      </c>
      <c r="E12" s="40">
        <f>+IFERROR((VLOOKUP(A12,Hoja4!$A$2:$AA$1051,7,FALSE)),"")</f>
        <v>22595</v>
      </c>
      <c r="F12" s="40">
        <f>+IFERROR((VLOOKUP(A12,Hoja4!$A$2:$AA$1051,8,FALSE)),"")</f>
        <v>24379</v>
      </c>
      <c r="G12" s="40">
        <f>+IFERROR((VLOOKUP(A12,Hoja4!$A$2:$AA$1051,9,FALSE)),"")</f>
        <v>25501</v>
      </c>
      <c r="H12" s="40">
        <f>+IFERROR((VLOOKUP(A12,Hoja4!$A$2:$AA$1051,10,FALSE)),"")</f>
        <v>25897</v>
      </c>
      <c r="I12" s="40">
        <f>+IFERROR((VLOOKUP(A12,Hoja4!$A$2:$AA$1051,11,FALSE)),"")</f>
        <v>26808</v>
      </c>
      <c r="J12" s="40">
        <f>+IFERROR((VLOOKUP(A12,Hoja4!$A$2:$AA$1051,12,FALSE)),"")</f>
        <v>27300</v>
      </c>
      <c r="K12" s="149">
        <f>+IFERROR((VLOOKUP(A12,Hoja4!$A$2:$AA$1051,13,FALSE)),"")</f>
        <v>27899</v>
      </c>
      <c r="L12" s="144">
        <f>+IFERROR((VLOOKUP(A12,Hoja4!$A$2:$AA$1051,14,FALSE)),"")</f>
        <v>27499</v>
      </c>
    </row>
    <row r="13" spans="1:12" x14ac:dyDescent="0.25">
      <c r="A13" s="145">
        <v>2</v>
      </c>
      <c r="B13" s="41">
        <f>+IFERROR((VLOOKUP(A13,Hoja4!$A$2:$M$1051,4,FALSE)),"")</f>
        <v>41006</v>
      </c>
      <c r="C13" s="41" t="str">
        <f>+IFERROR((VLOOKUP(A13,Hoja4!$A$2:$M$1051,5,FALSE)),"")</f>
        <v>ACEVEDO</v>
      </c>
      <c r="D13" s="42">
        <f>+IFERROR((VLOOKUP(A13,Hoja4!$A$2:$AA$1051,6,FALSE)),"")</f>
        <v>18</v>
      </c>
      <c r="E13" s="42">
        <f>+IFERROR((VLOOKUP(A13,Hoja4!$A$2:$AA$1051,7,FALSE)),"")</f>
        <v>6</v>
      </c>
      <c r="F13" s="42">
        <f>+IFERROR((VLOOKUP(A13,Hoja4!$A$2:$AA$1051,8,FALSE)),"")</f>
        <v>18</v>
      </c>
      <c r="G13" s="42">
        <f>+IFERROR((VLOOKUP(A13,Hoja4!$A$2:$AA$1051,9,FALSE)),"")</f>
        <v>18</v>
      </c>
      <c r="H13" s="42" t="str">
        <f>+IFERROR((VLOOKUP(A13,Hoja4!$A$2:$AA$1051,10,FALSE)),"")</f>
        <v>-</v>
      </c>
      <c r="I13" s="42" t="str">
        <f>+IFERROR((VLOOKUP(A13,Hoja4!$A$2:$AA$1051,11,FALSE)),"")</f>
        <v>-</v>
      </c>
      <c r="J13" s="42">
        <f>+IFERROR((VLOOKUP(A13,Hoja4!$A$2:$AA$1051,12,FALSE)),"")</f>
        <v>38</v>
      </c>
      <c r="K13" s="149">
        <f>+IFERROR((VLOOKUP(A13,Hoja4!$A$2:$AA$1051,13,FALSE)),"")</f>
        <v>37</v>
      </c>
      <c r="L13" s="144">
        <f>+IFERROR((VLOOKUP(A13,Hoja4!$A$2:$AA$1051,14,FALSE)),"")</f>
        <v>27</v>
      </c>
    </row>
    <row r="14" spans="1:12" x14ac:dyDescent="0.25">
      <c r="A14" s="145">
        <v>3</v>
      </c>
      <c r="B14" s="41">
        <f>+IFERROR((VLOOKUP(A14,Hoja4!$A$2:$M$1051,4,FALSE)),"")</f>
        <v>41013</v>
      </c>
      <c r="C14" s="41" t="str">
        <f>+IFERROR((VLOOKUP(A14,Hoja4!$A$2:$M$1051,5,FALSE)),"")</f>
        <v>AGRADO</v>
      </c>
      <c r="D14" s="42">
        <f>+IFERROR((VLOOKUP(A14,Hoja4!$A$2:$AA$1051,6,FALSE)),"")</f>
        <v>71</v>
      </c>
      <c r="E14" s="42">
        <f>+IFERROR((VLOOKUP(A14,Hoja4!$A$2:$AA$1051,7,FALSE)),"")</f>
        <v>29</v>
      </c>
      <c r="F14" s="42">
        <f>+IFERROR((VLOOKUP(A14,Hoja4!$A$2:$AA$1051,8,FALSE)),"")</f>
        <v>27</v>
      </c>
      <c r="G14" s="42">
        <f>+IFERROR((VLOOKUP(A14,Hoja4!$A$2:$AA$1051,9,FALSE)),"")</f>
        <v>27</v>
      </c>
      <c r="H14" s="42">
        <f>+IFERROR((VLOOKUP(A14,Hoja4!$A$2:$AA$1051,10,FALSE)),"")</f>
        <v>22</v>
      </c>
      <c r="I14" s="42">
        <f>+IFERROR((VLOOKUP(A14,Hoja4!$A$2:$AA$1051,11,FALSE)),"")</f>
        <v>1</v>
      </c>
      <c r="J14" s="42">
        <f>+IFERROR((VLOOKUP(A14,Hoja4!$A$2:$AA$1051,12,FALSE)),"")</f>
        <v>1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41016</v>
      </c>
      <c r="C15" s="41" t="str">
        <f>+IFERROR((VLOOKUP(A15,Hoja4!$A$2:$M$1051,5,FALSE)),"")</f>
        <v>AIPE</v>
      </c>
      <c r="D15" s="42">
        <f>+IFERROR((VLOOKUP(A15,Hoja4!$A$2:$AA$1051,6,FALSE)),"")</f>
        <v>37</v>
      </c>
      <c r="E15" s="42">
        <f>+IFERROR((VLOOKUP(A15,Hoja4!$A$2:$AA$1051,7,FALSE)),"")</f>
        <v>84</v>
      </c>
      <c r="F15" s="42">
        <f>+IFERROR((VLOOKUP(A15,Hoja4!$A$2:$AA$1051,8,FALSE)),"")</f>
        <v>59</v>
      </c>
      <c r="G15" s="42">
        <f>+IFERROR((VLOOKUP(A15,Hoja4!$A$2:$AA$1051,9,FALSE)),"")</f>
        <v>12</v>
      </c>
      <c r="H15" s="42" t="str">
        <f>+IFERROR((VLOOKUP(A15,Hoja4!$A$2:$AA$1051,10,FALSE)),"")</f>
        <v>-</v>
      </c>
      <c r="I15" s="42">
        <f>+IFERROR((VLOOKUP(A15,Hoja4!$A$2:$AA$1051,11,FALSE)),"")</f>
        <v>1</v>
      </c>
      <c r="J15" s="42" t="str">
        <f>+IFERROR((VLOOKUP(A15,Hoja4!$A$2:$AA$1051,12,FALSE)),"")</f>
        <v>-</v>
      </c>
      <c r="K15" s="149">
        <f>+IFERROR((VLOOKUP(A15,Hoja4!$A$2:$AA$1051,13,FALSE)),"")</f>
        <v>1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41020</v>
      </c>
      <c r="C16" s="41" t="str">
        <f>+IFERROR((VLOOKUP(A16,Hoja4!$A$2:$M$1051,5,FALSE)),"")</f>
        <v>ALGECIRAS</v>
      </c>
      <c r="D16" s="42">
        <f>+IFERROR((VLOOKUP(A16,Hoja4!$A$2:$AA$1051,6,FALSE)),"")</f>
        <v>84</v>
      </c>
      <c r="E16" s="42">
        <f>+IFERROR((VLOOKUP(A16,Hoja4!$A$2:$AA$1051,7,FALSE)),"")</f>
        <v>83</v>
      </c>
      <c r="F16" s="42">
        <f>+IFERROR((VLOOKUP(A16,Hoja4!$A$2:$AA$1051,8,FALSE)),"")</f>
        <v>86</v>
      </c>
      <c r="G16" s="42">
        <f>+IFERROR((VLOOKUP(A16,Hoja4!$A$2:$AA$1051,9,FALSE)),"")</f>
        <v>128</v>
      </c>
      <c r="H16" s="42">
        <f>+IFERROR((VLOOKUP(A16,Hoja4!$A$2:$AA$1051,10,FALSE)),"")</f>
        <v>87</v>
      </c>
      <c r="I16" s="42">
        <f>+IFERROR((VLOOKUP(A16,Hoja4!$A$2:$AA$1051,11,FALSE)),"")</f>
        <v>54</v>
      </c>
      <c r="J16" s="42">
        <f>+IFERROR((VLOOKUP(A16,Hoja4!$A$2:$AA$1051,12,FALSE)),"")</f>
        <v>62</v>
      </c>
      <c r="K16" s="149">
        <f>+IFERROR((VLOOKUP(A16,Hoja4!$A$2:$AA$1051,13,FALSE)),"")</f>
        <v>59</v>
      </c>
      <c r="L16" s="144">
        <f>+IFERROR((VLOOKUP(A16,Hoja4!$A$2:$AA$1051,14,FALSE)),"")</f>
        <v>46</v>
      </c>
    </row>
    <row r="17" spans="1:12" x14ac:dyDescent="0.25">
      <c r="A17" s="145">
        <v>6</v>
      </c>
      <c r="B17" s="41">
        <f>+IFERROR((VLOOKUP(A17,Hoja4!$A$2:$M$1051,4,FALSE)),"")</f>
        <v>41026</v>
      </c>
      <c r="C17" s="41" t="str">
        <f>+IFERROR((VLOOKUP(A17,Hoja4!$A$2:$M$1051,5,FALSE)),"")</f>
        <v>ALTAMIRA</v>
      </c>
      <c r="D17" s="42">
        <f>+IFERROR((VLOOKUP(A17,Hoja4!$A$2:$AA$1051,6,FALSE)),"")</f>
        <v>64</v>
      </c>
      <c r="E17" s="42">
        <f>+IFERROR((VLOOKUP(A17,Hoja4!$A$2:$AA$1051,7,FALSE)),"")</f>
        <v>86</v>
      </c>
      <c r="F17" s="42">
        <f>+IFERROR((VLOOKUP(A17,Hoja4!$A$2:$AA$1051,8,FALSE)),"")</f>
        <v>85</v>
      </c>
      <c r="G17" s="42">
        <f>+IFERROR((VLOOKUP(A17,Hoja4!$A$2:$AA$1051,9,FALSE)),"")</f>
        <v>79</v>
      </c>
      <c r="H17" s="42">
        <f>+IFERROR((VLOOKUP(A17,Hoja4!$A$2:$AA$1051,10,FALSE)),"")</f>
        <v>65</v>
      </c>
      <c r="I17" s="42">
        <f>+IFERROR((VLOOKUP(A17,Hoja4!$A$2:$AA$1051,11,FALSE)),"")</f>
        <v>44</v>
      </c>
      <c r="J17" s="42">
        <f>+IFERROR((VLOOKUP(A17,Hoja4!$A$2:$AA$1051,12,FALSE)),"")</f>
        <v>4</v>
      </c>
      <c r="K17" s="149">
        <f>+IFERROR((VLOOKUP(A17,Hoja4!$A$2:$AA$1051,13,FALSE)),"")</f>
        <v>3</v>
      </c>
      <c r="L17" s="144">
        <f>+IFERROR((VLOOKUP(A17,Hoja4!$A$2:$AA$1051,14,FALSE)),"")</f>
        <v>2</v>
      </c>
    </row>
    <row r="18" spans="1:12" x14ac:dyDescent="0.25">
      <c r="A18" s="145">
        <v>7</v>
      </c>
      <c r="B18" s="41">
        <f>+IFERROR((VLOOKUP(A18,Hoja4!$A$2:$M$1051,4,FALSE)),"")</f>
        <v>41078</v>
      </c>
      <c r="C18" s="41" t="str">
        <f>+IFERROR((VLOOKUP(A18,Hoja4!$A$2:$M$1051,5,FALSE)),"")</f>
        <v>BARAYA</v>
      </c>
      <c r="D18" s="42">
        <f>+IFERROR((VLOOKUP(A18,Hoja4!$A$2:$AA$1051,6,FALSE)),"")</f>
        <v>48</v>
      </c>
      <c r="E18" s="42">
        <f>+IFERROR((VLOOKUP(A18,Hoja4!$A$2:$AA$1051,7,FALSE)),"")</f>
        <v>44</v>
      </c>
      <c r="F18" s="42">
        <f>+IFERROR((VLOOKUP(A18,Hoja4!$A$2:$AA$1051,8,FALSE)),"")</f>
        <v>18</v>
      </c>
      <c r="G18" s="42">
        <f>+IFERROR((VLOOKUP(A18,Hoja4!$A$2:$AA$1051,9,FALSE)),"")</f>
        <v>17</v>
      </c>
      <c r="H18" s="42">
        <f>+IFERROR((VLOOKUP(A18,Hoja4!$A$2:$AA$1051,10,FALSE)),"")</f>
        <v>17</v>
      </c>
      <c r="I18" s="42" t="str">
        <f>+IFERROR((VLOOKUP(A18,Hoja4!$A$2:$AA$1051,11,FALSE)),"")</f>
        <v>-</v>
      </c>
      <c r="J18" s="42" t="str">
        <f>+IFERROR((VLOOKUP(A18,Hoja4!$A$2:$AA$1051,12,FALSE)),"")</f>
        <v>-</v>
      </c>
      <c r="K18" s="149">
        <f>+IFERROR((VLOOKUP(A18,Hoja4!$A$2:$AA$1051,13,FALSE)),"")</f>
        <v>1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41132</v>
      </c>
      <c r="C19" s="41" t="str">
        <f>+IFERROR((VLOOKUP(A19,Hoja4!$A$2:$M$1051,5,FALSE)),"")</f>
        <v>CAMPOALEGRE</v>
      </c>
      <c r="D19" s="42">
        <f>+IFERROR((VLOOKUP(A19,Hoja4!$A$2:$AA$1051,6,FALSE)),"")</f>
        <v>1015</v>
      </c>
      <c r="E19" s="42">
        <f>+IFERROR((VLOOKUP(A19,Hoja4!$A$2:$AA$1051,7,FALSE)),"")</f>
        <v>769</v>
      </c>
      <c r="F19" s="42">
        <f>+IFERROR((VLOOKUP(A19,Hoja4!$A$2:$AA$1051,8,FALSE)),"")</f>
        <v>859</v>
      </c>
      <c r="G19" s="42">
        <f>+IFERROR((VLOOKUP(A19,Hoja4!$A$2:$AA$1051,9,FALSE)),"")</f>
        <v>978</v>
      </c>
      <c r="H19" s="42">
        <f>+IFERROR((VLOOKUP(A19,Hoja4!$A$2:$AA$1051,10,FALSE)),"")</f>
        <v>903</v>
      </c>
      <c r="I19" s="42">
        <f>+IFERROR((VLOOKUP(A19,Hoja4!$A$2:$AA$1051,11,FALSE)),"")</f>
        <v>1152</v>
      </c>
      <c r="J19" s="42">
        <f>+IFERROR((VLOOKUP(A19,Hoja4!$A$2:$AA$1051,12,FALSE)),"")</f>
        <v>1244</v>
      </c>
      <c r="K19" s="149">
        <f>+IFERROR((VLOOKUP(A19,Hoja4!$A$2:$AA$1051,13,FALSE)),"")</f>
        <v>1454</v>
      </c>
      <c r="L19" s="144">
        <f>+IFERROR((VLOOKUP(A19,Hoja4!$A$2:$AA$1051,14,FALSE)),"")</f>
        <v>1386</v>
      </c>
    </row>
    <row r="20" spans="1:12" x14ac:dyDescent="0.25">
      <c r="A20" s="145">
        <v>9</v>
      </c>
      <c r="B20" s="41">
        <f>+IFERROR((VLOOKUP(A20,Hoja4!$A$2:$M$1051,4,FALSE)),"")</f>
        <v>41206</v>
      </c>
      <c r="C20" s="41" t="str">
        <f>+IFERROR((VLOOKUP(A20,Hoja4!$A$2:$M$1051,5,FALSE)),"")</f>
        <v>COLOMBIA</v>
      </c>
      <c r="D20" s="42" t="str">
        <f>+IFERROR((VLOOKUP(A20,Hoja4!$A$2:$AA$1051,6,FALSE)),"")</f>
        <v>-</v>
      </c>
      <c r="E20" s="42" t="str">
        <f>+IFERROR((VLOOKUP(A20,Hoja4!$A$2:$AA$1051,7,FALSE)),"")</f>
        <v>-</v>
      </c>
      <c r="F20" s="42">
        <f>+IFERROR((VLOOKUP(A20,Hoja4!$A$2:$AA$1051,8,FALSE)),"")</f>
        <v>1</v>
      </c>
      <c r="G20" s="42" t="str">
        <f>+IFERROR((VLOOKUP(A20,Hoja4!$A$2:$AA$1051,9,FALSE)),"")</f>
        <v>-</v>
      </c>
      <c r="H20" s="42" t="str">
        <f>+IFERROR((VLOOKUP(A20,Hoja4!$A$2:$AA$1051,10,FALSE)),"")</f>
        <v>-</v>
      </c>
      <c r="I20" s="42">
        <f>+IFERROR((VLOOKUP(A20,Hoja4!$A$2:$AA$1051,11,FALSE)),"")</f>
        <v>1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41298</v>
      </c>
      <c r="C21" s="41" t="str">
        <f>+IFERROR((VLOOKUP(A21,Hoja4!$A$2:$M$1051,5,FALSE)),"")</f>
        <v>GARZON</v>
      </c>
      <c r="D21" s="42">
        <f>+IFERROR((VLOOKUP(A21,Hoja4!$A$2:$AA$1051,6,FALSE)),"")</f>
        <v>1377</v>
      </c>
      <c r="E21" s="42">
        <f>+IFERROR((VLOOKUP(A21,Hoja4!$A$2:$AA$1051,7,FALSE)),"")</f>
        <v>1293</v>
      </c>
      <c r="F21" s="42">
        <f>+IFERROR((VLOOKUP(A21,Hoja4!$A$2:$AA$1051,8,FALSE)),"")</f>
        <v>1301</v>
      </c>
      <c r="G21" s="42">
        <f>+IFERROR((VLOOKUP(A21,Hoja4!$A$2:$AA$1051,9,FALSE)),"")</f>
        <v>1504</v>
      </c>
      <c r="H21" s="42">
        <f>+IFERROR((VLOOKUP(A21,Hoja4!$A$2:$AA$1051,10,FALSE)),"")</f>
        <v>1766</v>
      </c>
      <c r="I21" s="42">
        <f>+IFERROR((VLOOKUP(A21,Hoja4!$A$2:$AA$1051,11,FALSE)),"")</f>
        <v>2221</v>
      </c>
      <c r="J21" s="42">
        <f>+IFERROR((VLOOKUP(A21,Hoja4!$A$2:$AA$1051,12,FALSE)),"")</f>
        <v>2311</v>
      </c>
      <c r="K21" s="149">
        <f>+IFERROR((VLOOKUP(A21,Hoja4!$A$2:$AA$1051,13,FALSE)),"")</f>
        <v>2136</v>
      </c>
      <c r="L21" s="144">
        <f>+IFERROR((VLOOKUP(A21,Hoja4!$A$2:$AA$1051,14,FALSE)),"")</f>
        <v>2283</v>
      </c>
    </row>
    <row r="22" spans="1:12" x14ac:dyDescent="0.25">
      <c r="A22" s="145">
        <v>11</v>
      </c>
      <c r="B22" s="41">
        <f>+IFERROR((VLOOKUP(A22,Hoja4!$A$2:$M$1051,4,FALSE)),"")</f>
        <v>41306</v>
      </c>
      <c r="C22" s="41" t="str">
        <f>+IFERROR((VLOOKUP(A22,Hoja4!$A$2:$M$1051,5,FALSE)),"")</f>
        <v>GIGANTE</v>
      </c>
      <c r="D22" s="42">
        <f>+IFERROR((VLOOKUP(A22,Hoja4!$A$2:$AA$1051,6,FALSE)),"")</f>
        <v>65</v>
      </c>
      <c r="E22" s="42">
        <f>+IFERROR((VLOOKUP(A22,Hoja4!$A$2:$AA$1051,7,FALSE)),"")</f>
        <v>103</v>
      </c>
      <c r="F22" s="42">
        <f>+IFERROR((VLOOKUP(A22,Hoja4!$A$2:$AA$1051,8,FALSE)),"")</f>
        <v>155</v>
      </c>
      <c r="G22" s="42">
        <f>+IFERROR((VLOOKUP(A22,Hoja4!$A$2:$AA$1051,9,FALSE)),"")</f>
        <v>134</v>
      </c>
      <c r="H22" s="42">
        <f>+IFERROR((VLOOKUP(A22,Hoja4!$A$2:$AA$1051,10,FALSE)),"")</f>
        <v>160</v>
      </c>
      <c r="I22" s="42">
        <f>+IFERROR((VLOOKUP(A22,Hoja4!$A$2:$AA$1051,11,FALSE)),"")</f>
        <v>72</v>
      </c>
      <c r="J22" s="42">
        <f>+IFERROR((VLOOKUP(A22,Hoja4!$A$2:$AA$1051,12,FALSE)),"")</f>
        <v>33</v>
      </c>
      <c r="K22" s="149">
        <f>+IFERROR((VLOOKUP(A22,Hoja4!$A$2:$AA$1051,13,FALSE)),"")</f>
        <v>57</v>
      </c>
      <c r="L22" s="144">
        <f>+IFERROR((VLOOKUP(A22,Hoja4!$A$2:$AA$1051,14,FALSE)),"")</f>
        <v>1</v>
      </c>
    </row>
    <row r="23" spans="1:12" x14ac:dyDescent="0.25">
      <c r="A23" s="145">
        <v>12</v>
      </c>
      <c r="B23" s="41">
        <f>+IFERROR((VLOOKUP(A23,Hoja4!$A$2:$M$1051,4,FALSE)),"")</f>
        <v>41319</v>
      </c>
      <c r="C23" s="41" t="str">
        <f>+IFERROR((VLOOKUP(A23,Hoja4!$A$2:$M$1051,5,FALSE)),"")</f>
        <v>GUADALUPE</v>
      </c>
      <c r="D23" s="42">
        <f>+IFERROR((VLOOKUP(A23,Hoja4!$A$2:$AA$1051,6,FALSE)),"")</f>
        <v>31</v>
      </c>
      <c r="E23" s="42">
        <f>+IFERROR((VLOOKUP(A23,Hoja4!$A$2:$AA$1051,7,FALSE)),"")</f>
        <v>50</v>
      </c>
      <c r="F23" s="42">
        <f>+IFERROR((VLOOKUP(A23,Hoja4!$A$2:$AA$1051,8,FALSE)),"")</f>
        <v>60</v>
      </c>
      <c r="G23" s="42">
        <f>+IFERROR((VLOOKUP(A23,Hoja4!$A$2:$AA$1051,9,FALSE)),"")</f>
        <v>53</v>
      </c>
      <c r="H23" s="42">
        <f>+IFERROR((VLOOKUP(A23,Hoja4!$A$2:$AA$1051,10,FALSE)),"")</f>
        <v>77</v>
      </c>
      <c r="I23" s="42">
        <f>+IFERROR((VLOOKUP(A23,Hoja4!$A$2:$AA$1051,11,FALSE)),"")</f>
        <v>20</v>
      </c>
      <c r="J23" s="42">
        <f>+IFERROR((VLOOKUP(A23,Hoja4!$A$2:$AA$1051,12,FALSE)),"")</f>
        <v>17</v>
      </c>
      <c r="K23" s="149">
        <f>+IFERROR((VLOOKUP(A23,Hoja4!$A$2:$AA$1051,13,FALSE)),"")</f>
        <v>17</v>
      </c>
      <c r="L23" s="144">
        <f>+IFERROR((VLOOKUP(A23,Hoja4!$A$2:$AA$1051,14,FALSE)),"")</f>
        <v>3</v>
      </c>
    </row>
    <row r="24" spans="1:12" x14ac:dyDescent="0.25">
      <c r="A24" s="145">
        <v>13</v>
      </c>
      <c r="B24" s="41">
        <f>+IFERROR((VLOOKUP(A24,Hoja4!$A$2:$M$1051,4,FALSE)),"")</f>
        <v>41349</v>
      </c>
      <c r="C24" s="41" t="str">
        <f>+IFERROR((VLOOKUP(A24,Hoja4!$A$2:$M$1051,5,FALSE)),"")</f>
        <v>HOBO</v>
      </c>
      <c r="D24" s="42">
        <f>+IFERROR((VLOOKUP(A24,Hoja4!$A$2:$AA$1051,6,FALSE)),"")</f>
        <v>42</v>
      </c>
      <c r="E24" s="42" t="str">
        <f>+IFERROR((VLOOKUP(A24,Hoja4!$A$2:$AA$1051,7,FALSE)),"")</f>
        <v>-</v>
      </c>
      <c r="F24" s="42" t="str">
        <f>+IFERROR((VLOOKUP(A24,Hoja4!$A$2:$AA$1051,8,FALSE)),"")</f>
        <v>-</v>
      </c>
      <c r="G24" s="42" t="str">
        <f>+IFERROR((VLOOKUP(A24,Hoja4!$A$2:$AA$1051,9,FALSE)),"")</f>
        <v>-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41357</v>
      </c>
      <c r="C25" s="41" t="str">
        <f>+IFERROR((VLOOKUP(A25,Hoja4!$A$2:$M$1051,5,FALSE)),"")</f>
        <v>IQUIRA</v>
      </c>
      <c r="D25" s="42">
        <f>+IFERROR((VLOOKUP(A25,Hoja4!$A$2:$AA$1051,6,FALSE)),"")</f>
        <v>69</v>
      </c>
      <c r="E25" s="42">
        <f>+IFERROR((VLOOKUP(A25,Hoja4!$A$2:$AA$1051,7,FALSE)),"")</f>
        <v>71</v>
      </c>
      <c r="F25" s="42">
        <f>+IFERROR((VLOOKUP(A25,Hoja4!$A$2:$AA$1051,8,FALSE)),"")</f>
        <v>61</v>
      </c>
      <c r="G25" s="42">
        <f>+IFERROR((VLOOKUP(A25,Hoja4!$A$2:$AA$1051,9,FALSE)),"")</f>
        <v>14</v>
      </c>
      <c r="H25" s="42" t="str">
        <f>+IFERROR((VLOOKUP(A25,Hoja4!$A$2:$AA$1051,10,FALSE)),"")</f>
        <v>-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41359</v>
      </c>
      <c r="C26" s="41" t="str">
        <f>+IFERROR((VLOOKUP(A26,Hoja4!$A$2:$M$1051,5,FALSE)),"")</f>
        <v>ISNOS</v>
      </c>
      <c r="D26" s="42" t="str">
        <f>+IFERROR((VLOOKUP(A26,Hoja4!$A$2:$AA$1051,6,FALSE)),"")</f>
        <v>-</v>
      </c>
      <c r="E26" s="42" t="str">
        <f>+IFERROR((VLOOKUP(A26,Hoja4!$A$2:$AA$1051,7,FALSE)),"")</f>
        <v>-</v>
      </c>
      <c r="F26" s="42">
        <f>+IFERROR((VLOOKUP(A26,Hoja4!$A$2:$AA$1051,8,FALSE)),"")</f>
        <v>2</v>
      </c>
      <c r="G26" s="42">
        <f>+IFERROR((VLOOKUP(A26,Hoja4!$A$2:$AA$1051,9,FALSE)),"")</f>
        <v>1</v>
      </c>
      <c r="H26" s="42">
        <f>+IFERROR((VLOOKUP(A26,Hoja4!$A$2:$AA$1051,10,FALSE)),"")</f>
        <v>31</v>
      </c>
      <c r="I26" s="42" t="str">
        <f>+IFERROR((VLOOKUP(A26,Hoja4!$A$2:$AA$1051,11,FALSE)),"")</f>
        <v>-</v>
      </c>
      <c r="J26" s="42">
        <f>+IFERROR((VLOOKUP(A26,Hoja4!$A$2:$AA$1051,12,FALSE)),"")</f>
        <v>1</v>
      </c>
      <c r="K26" s="149">
        <f>+IFERROR((VLOOKUP(A26,Hoja4!$A$2:$AA$1051,13,FALSE)),"")</f>
        <v>2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41378</v>
      </c>
      <c r="C27" s="41" t="str">
        <f>+IFERROR((VLOOKUP(A27,Hoja4!$A$2:$M$1051,5,FALSE)),"")</f>
        <v>LA ARGENTINA</v>
      </c>
      <c r="D27" s="42">
        <f>+IFERROR((VLOOKUP(A27,Hoja4!$A$2:$AA$1051,6,FALSE)),"")</f>
        <v>87</v>
      </c>
      <c r="E27" s="42">
        <f>+IFERROR((VLOOKUP(A27,Hoja4!$A$2:$AA$1051,7,FALSE)),"")</f>
        <v>52</v>
      </c>
      <c r="F27" s="42">
        <f>+IFERROR((VLOOKUP(A27,Hoja4!$A$2:$AA$1051,8,FALSE)),"")</f>
        <v>108</v>
      </c>
      <c r="G27" s="42">
        <f>+IFERROR((VLOOKUP(A27,Hoja4!$A$2:$AA$1051,9,FALSE)),"")</f>
        <v>94</v>
      </c>
      <c r="H27" s="42">
        <f>+IFERROR((VLOOKUP(A27,Hoja4!$A$2:$AA$1051,10,FALSE)),"")</f>
        <v>20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 t="str">
        <f>+IFERROR((VLOOKUP(A27,Hoja4!$A$2:$AA$1051,13,FALSE)),"")</f>
        <v>-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41396</v>
      </c>
      <c r="C28" s="41" t="str">
        <f>+IFERROR((VLOOKUP(A28,Hoja4!$A$2:$M$1051,5,FALSE)),"")</f>
        <v>LA PLATA</v>
      </c>
      <c r="D28" s="42">
        <f>+IFERROR((VLOOKUP(A28,Hoja4!$A$2:$AA$1051,6,FALSE)),"")</f>
        <v>1545</v>
      </c>
      <c r="E28" s="42">
        <f>+IFERROR((VLOOKUP(A28,Hoja4!$A$2:$AA$1051,7,FALSE)),"")</f>
        <v>1623</v>
      </c>
      <c r="F28" s="42">
        <f>+IFERROR((VLOOKUP(A28,Hoja4!$A$2:$AA$1051,8,FALSE)),"")</f>
        <v>1627</v>
      </c>
      <c r="G28" s="42">
        <f>+IFERROR((VLOOKUP(A28,Hoja4!$A$2:$AA$1051,9,FALSE)),"")</f>
        <v>1803</v>
      </c>
      <c r="H28" s="42">
        <f>+IFERROR((VLOOKUP(A28,Hoja4!$A$2:$AA$1051,10,FALSE)),"")</f>
        <v>1847</v>
      </c>
      <c r="I28" s="42">
        <f>+IFERROR((VLOOKUP(A28,Hoja4!$A$2:$AA$1051,11,FALSE)),"")</f>
        <v>2243</v>
      </c>
      <c r="J28" s="42">
        <f>+IFERROR((VLOOKUP(A28,Hoja4!$A$2:$AA$1051,12,FALSE)),"")</f>
        <v>2386</v>
      </c>
      <c r="K28" s="149">
        <f>+IFERROR((VLOOKUP(A28,Hoja4!$A$2:$AA$1051,13,FALSE)),"")</f>
        <v>2583</v>
      </c>
      <c r="L28" s="144">
        <f>+IFERROR((VLOOKUP(A28,Hoja4!$A$2:$AA$1051,14,FALSE)),"")</f>
        <v>2758</v>
      </c>
    </row>
    <row r="29" spans="1:12" x14ac:dyDescent="0.25">
      <c r="A29" s="145">
        <v>18</v>
      </c>
      <c r="B29" s="41">
        <f>+IFERROR((VLOOKUP(A29,Hoja4!$A$2:$M$1051,4,FALSE)),"")</f>
        <v>41483</v>
      </c>
      <c r="C29" s="41" t="str">
        <f>+IFERROR((VLOOKUP(A29,Hoja4!$A$2:$M$1051,5,FALSE)),"")</f>
        <v>NATAGA</v>
      </c>
      <c r="D29" s="42">
        <f>+IFERROR((VLOOKUP(A29,Hoja4!$A$2:$AA$1051,6,FALSE)),"")</f>
        <v>21</v>
      </c>
      <c r="E29" s="42">
        <f>+IFERROR((VLOOKUP(A29,Hoja4!$A$2:$AA$1051,7,FALSE)),"")</f>
        <v>19</v>
      </c>
      <c r="F29" s="42" t="str">
        <f>+IFERROR((VLOOKUP(A29,Hoja4!$A$2:$AA$1051,8,FALSE)),"")</f>
        <v>-</v>
      </c>
      <c r="G29" s="42">
        <f>+IFERROR((VLOOKUP(A29,Hoja4!$A$2:$AA$1051,9,FALSE)),"")</f>
        <v>1</v>
      </c>
      <c r="H29" s="42" t="str">
        <f>+IFERROR((VLOOKUP(A29,Hoja4!$A$2:$AA$1051,10,FALSE)),"")</f>
        <v>-</v>
      </c>
      <c r="I29" s="42" t="str">
        <f>+IFERROR((VLOOKUP(A29,Hoja4!$A$2:$AA$1051,11,FALSE)),"")</f>
        <v>-</v>
      </c>
      <c r="J29" s="42" t="str">
        <f>+IFERROR((VLOOKUP(A29,Hoja4!$A$2:$AA$1051,12,FALSE)),"")</f>
        <v>-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41518</v>
      </c>
      <c r="C30" s="41" t="str">
        <f>+IFERROR((VLOOKUP(A30,Hoja4!$A$2:$M$1051,5,FALSE)),"")</f>
        <v>PAICOL</v>
      </c>
      <c r="D30" s="42">
        <f>+IFERROR((VLOOKUP(A30,Hoja4!$A$2:$AA$1051,6,FALSE)),"")</f>
        <v>54</v>
      </c>
      <c r="E30" s="42">
        <f>+IFERROR((VLOOKUP(A30,Hoja4!$A$2:$AA$1051,7,FALSE)),"")</f>
        <v>62</v>
      </c>
      <c r="F30" s="42">
        <f>+IFERROR((VLOOKUP(A30,Hoja4!$A$2:$AA$1051,8,FALSE)),"")</f>
        <v>51</v>
      </c>
      <c r="G30" s="42">
        <f>+IFERROR((VLOOKUP(A30,Hoja4!$A$2:$AA$1051,9,FALSE)),"")</f>
        <v>61</v>
      </c>
      <c r="H30" s="42">
        <f>+IFERROR((VLOOKUP(A30,Hoja4!$A$2:$AA$1051,10,FALSE)),"")</f>
        <v>14</v>
      </c>
      <c r="I30" s="42" t="str">
        <f>+IFERROR((VLOOKUP(A30,Hoja4!$A$2:$AA$1051,11,FALSE)),"")</f>
        <v>-</v>
      </c>
      <c r="J30" s="42">
        <f>+IFERROR((VLOOKUP(A30,Hoja4!$A$2:$AA$1051,12,FALSE)),"")</f>
        <v>1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41524</v>
      </c>
      <c r="C31" s="41" t="str">
        <f>+IFERROR((VLOOKUP(A31,Hoja4!$A$2:$M$1051,5,FALSE)),"")</f>
        <v>PALERMO</v>
      </c>
      <c r="D31" s="42">
        <f>+IFERROR((VLOOKUP(A31,Hoja4!$A$2:$AA$1051,6,FALSE)),"")</f>
        <v>38</v>
      </c>
      <c r="E31" s="42" t="str">
        <f>+IFERROR((VLOOKUP(A31,Hoja4!$A$2:$AA$1051,7,FALSE)),"")</f>
        <v>-</v>
      </c>
      <c r="F31" s="42">
        <f>+IFERROR((VLOOKUP(A31,Hoja4!$A$2:$AA$1051,8,FALSE)),"")</f>
        <v>1</v>
      </c>
      <c r="G31" s="42">
        <f>+IFERROR((VLOOKUP(A31,Hoja4!$A$2:$AA$1051,9,FALSE)),"")</f>
        <v>1</v>
      </c>
      <c r="H31" s="42" t="str">
        <f>+IFERROR((VLOOKUP(A31,Hoja4!$A$2:$AA$1051,10,FALSE)),"")</f>
        <v>-</v>
      </c>
      <c r="I31" s="42" t="str">
        <f>+IFERROR((VLOOKUP(A31,Hoja4!$A$2:$AA$1051,11,FALSE)),"")</f>
        <v>-</v>
      </c>
      <c r="J31" s="42" t="str">
        <f>+IFERROR((VLOOKUP(A31,Hoja4!$A$2:$AA$1051,12,FALSE)),"")</f>
        <v>-</v>
      </c>
      <c r="K31" s="149">
        <f>+IFERROR((VLOOKUP(A31,Hoja4!$A$2:$AA$1051,13,FALSE)),"")</f>
        <v>5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41548</v>
      </c>
      <c r="C32" s="41" t="str">
        <f>+IFERROR((VLOOKUP(A32,Hoja4!$A$2:$M$1051,5,FALSE)),"")</f>
        <v>PITAL</v>
      </c>
      <c r="D32" s="42">
        <f>+IFERROR((VLOOKUP(A32,Hoja4!$A$2:$AA$1051,6,FALSE)),"")</f>
        <v>19</v>
      </c>
      <c r="E32" s="42">
        <f>+IFERROR((VLOOKUP(A32,Hoja4!$A$2:$AA$1051,7,FALSE)),"")</f>
        <v>34</v>
      </c>
      <c r="F32" s="42">
        <f>+IFERROR((VLOOKUP(A32,Hoja4!$A$2:$AA$1051,8,FALSE)),"")</f>
        <v>97</v>
      </c>
      <c r="G32" s="42">
        <f>+IFERROR((VLOOKUP(A32,Hoja4!$A$2:$AA$1051,9,FALSE)),"")</f>
        <v>81</v>
      </c>
      <c r="H32" s="42">
        <f>+IFERROR((VLOOKUP(A32,Hoja4!$A$2:$AA$1051,10,FALSE)),"")</f>
        <v>45</v>
      </c>
      <c r="I32" s="42">
        <f>+IFERROR((VLOOKUP(A32,Hoja4!$A$2:$AA$1051,11,FALSE)),"")</f>
        <v>4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41551</v>
      </c>
      <c r="C33" s="41" t="str">
        <f>+IFERROR((VLOOKUP(A33,Hoja4!$A$2:$M$1051,5,FALSE)),"")</f>
        <v>PITALITO</v>
      </c>
      <c r="D33" s="42">
        <f>+IFERROR((VLOOKUP(A33,Hoja4!$A$2:$AA$1051,6,FALSE)),"")</f>
        <v>3124</v>
      </c>
      <c r="E33" s="42">
        <f>+IFERROR((VLOOKUP(A33,Hoja4!$A$2:$AA$1051,7,FALSE)),"")</f>
        <v>3242</v>
      </c>
      <c r="F33" s="42">
        <f>+IFERROR((VLOOKUP(A33,Hoja4!$A$2:$AA$1051,8,FALSE)),"")</f>
        <v>3654</v>
      </c>
      <c r="G33" s="42">
        <f>+IFERROR((VLOOKUP(A33,Hoja4!$A$2:$AA$1051,9,FALSE)),"")</f>
        <v>4338</v>
      </c>
      <c r="H33" s="42">
        <f>+IFERROR((VLOOKUP(A33,Hoja4!$A$2:$AA$1051,10,FALSE)),"")</f>
        <v>4657</v>
      </c>
      <c r="I33" s="42">
        <f>+IFERROR((VLOOKUP(A33,Hoja4!$A$2:$AA$1051,11,FALSE)),"")</f>
        <v>5061</v>
      </c>
      <c r="J33" s="42">
        <f>+IFERROR((VLOOKUP(A33,Hoja4!$A$2:$AA$1051,12,FALSE)),"")</f>
        <v>5592</v>
      </c>
      <c r="K33" s="149">
        <f>+IFERROR((VLOOKUP(A33,Hoja4!$A$2:$AA$1051,13,FALSE)),"")</f>
        <v>6084</v>
      </c>
      <c r="L33" s="144">
        <f>+IFERROR((VLOOKUP(A33,Hoja4!$A$2:$AA$1051,14,FALSE)),"")</f>
        <v>5744</v>
      </c>
    </row>
    <row r="34" spans="1:12" x14ac:dyDescent="0.25">
      <c r="A34" s="145">
        <v>23</v>
      </c>
      <c r="B34" s="41">
        <f>+IFERROR((VLOOKUP(A34,Hoja4!$A$2:$M$1051,4,FALSE)),"")</f>
        <v>41615</v>
      </c>
      <c r="C34" s="41" t="str">
        <f>+IFERROR((VLOOKUP(A34,Hoja4!$A$2:$M$1051,5,FALSE)),"")</f>
        <v>RIVERA</v>
      </c>
      <c r="D34" s="42">
        <f>+IFERROR((VLOOKUP(A34,Hoja4!$A$2:$AA$1051,6,FALSE)),"")</f>
        <v>60</v>
      </c>
      <c r="E34" s="42" t="str">
        <f>+IFERROR((VLOOKUP(A34,Hoja4!$A$2:$AA$1051,7,FALSE)),"")</f>
        <v>-</v>
      </c>
      <c r="F34" s="42">
        <f>+IFERROR((VLOOKUP(A34,Hoja4!$A$2:$AA$1051,8,FALSE)),"")</f>
        <v>35</v>
      </c>
      <c r="G34" s="42">
        <f>+IFERROR((VLOOKUP(A34,Hoja4!$A$2:$AA$1051,9,FALSE)),"")</f>
        <v>56</v>
      </c>
      <c r="H34" s="42">
        <f>+IFERROR((VLOOKUP(A34,Hoja4!$A$2:$AA$1051,10,FALSE)),"")</f>
        <v>127</v>
      </c>
      <c r="I34" s="42">
        <f>+IFERROR((VLOOKUP(A34,Hoja4!$A$2:$AA$1051,11,FALSE)),"")</f>
        <v>312</v>
      </c>
      <c r="J34" s="42">
        <f>+IFERROR((VLOOKUP(A34,Hoja4!$A$2:$AA$1051,12,FALSE)),"")</f>
        <v>506</v>
      </c>
      <c r="K34" s="149">
        <f>+IFERROR((VLOOKUP(A34,Hoja4!$A$2:$AA$1051,13,FALSE)),"")</f>
        <v>599</v>
      </c>
      <c r="L34" s="144">
        <f>+IFERROR((VLOOKUP(A34,Hoja4!$A$2:$AA$1051,14,FALSE)),"")</f>
        <v>694</v>
      </c>
    </row>
    <row r="35" spans="1:12" x14ac:dyDescent="0.25">
      <c r="A35" s="145">
        <v>24</v>
      </c>
      <c r="B35" s="41">
        <f>+IFERROR((VLOOKUP(A35,Hoja4!$A$2:$M$1051,4,FALSE)),"")</f>
        <v>41660</v>
      </c>
      <c r="C35" s="41" t="str">
        <f>+IFERROR((VLOOKUP(A35,Hoja4!$A$2:$M$1051,5,FALSE)),"")</f>
        <v>SALADOBLANCO</v>
      </c>
      <c r="D35" s="42">
        <f>+IFERROR((VLOOKUP(A35,Hoja4!$A$2:$AA$1051,6,FALSE)),"")</f>
        <v>1</v>
      </c>
      <c r="E35" s="42" t="str">
        <f>+IFERROR((VLOOKUP(A35,Hoja4!$A$2:$AA$1051,7,FALSE)),"")</f>
        <v>-</v>
      </c>
      <c r="F35" s="42" t="str">
        <f>+IFERROR((VLOOKUP(A35,Hoja4!$A$2:$AA$1051,8,FALSE)),"")</f>
        <v>-</v>
      </c>
      <c r="G35" s="42" t="str">
        <f>+IFERROR((VLOOKUP(A35,Hoja4!$A$2:$AA$1051,9,FALSE)),"")</f>
        <v>-</v>
      </c>
      <c r="H35" s="42" t="str">
        <f>+IFERROR((VLOOKUP(A35,Hoja4!$A$2:$AA$1051,10,FALSE)),"")</f>
        <v>-</v>
      </c>
      <c r="I35" s="42" t="str">
        <f>+IFERROR((VLOOKUP(A35,Hoja4!$A$2:$AA$1051,11,FALSE)),"")</f>
        <v>-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41668</v>
      </c>
      <c r="C36" s="41" t="str">
        <f>+IFERROR((VLOOKUP(A36,Hoja4!$A$2:$M$1051,5,FALSE)),"")</f>
        <v>SAN AGUSTIN</v>
      </c>
      <c r="D36" s="42">
        <f>+IFERROR((VLOOKUP(A36,Hoja4!$A$2:$AA$1051,6,FALSE)),"")</f>
        <v>51</v>
      </c>
      <c r="E36" s="42">
        <f>+IFERROR((VLOOKUP(A36,Hoja4!$A$2:$AA$1051,7,FALSE)),"")</f>
        <v>31</v>
      </c>
      <c r="F36" s="42">
        <f>+IFERROR((VLOOKUP(A36,Hoja4!$A$2:$AA$1051,8,FALSE)),"")</f>
        <v>32</v>
      </c>
      <c r="G36" s="42">
        <f>+IFERROR((VLOOKUP(A36,Hoja4!$A$2:$AA$1051,9,FALSE)),"")</f>
        <v>33</v>
      </c>
      <c r="H36" s="42">
        <f>+IFERROR((VLOOKUP(A36,Hoja4!$A$2:$AA$1051,10,FALSE)),"")</f>
        <v>56</v>
      </c>
      <c r="I36" s="42">
        <f>+IFERROR((VLOOKUP(A36,Hoja4!$A$2:$AA$1051,11,FALSE)),"")</f>
        <v>31</v>
      </c>
      <c r="J36" s="42">
        <f>+IFERROR((VLOOKUP(A36,Hoja4!$A$2:$AA$1051,12,FALSE)),"")</f>
        <v>32</v>
      </c>
      <c r="K36" s="149">
        <f>+IFERROR((VLOOKUP(A36,Hoja4!$A$2:$AA$1051,13,FALSE)),"")</f>
        <v>74</v>
      </c>
      <c r="L36" s="144">
        <f>+IFERROR((VLOOKUP(A36,Hoja4!$A$2:$AA$1051,14,FALSE)),"")</f>
        <v>19</v>
      </c>
    </row>
    <row r="37" spans="1:12" x14ac:dyDescent="0.25">
      <c r="A37" s="145">
        <v>26</v>
      </c>
      <c r="B37" s="41">
        <f>+IFERROR((VLOOKUP(A37,Hoja4!$A$2:$M$1051,4,FALSE)),"")</f>
        <v>41676</v>
      </c>
      <c r="C37" s="41" t="str">
        <f>+IFERROR((VLOOKUP(A37,Hoja4!$A$2:$M$1051,5,FALSE)),"")</f>
        <v>SANTA MARIA</v>
      </c>
      <c r="D37" s="42">
        <f>+IFERROR((VLOOKUP(A37,Hoja4!$A$2:$AA$1051,6,FALSE)),"")</f>
        <v>36</v>
      </c>
      <c r="E37" s="42">
        <f>+IFERROR((VLOOKUP(A37,Hoja4!$A$2:$AA$1051,7,FALSE)),"")</f>
        <v>60</v>
      </c>
      <c r="F37" s="42">
        <f>+IFERROR((VLOOKUP(A37,Hoja4!$A$2:$AA$1051,8,FALSE)),"")</f>
        <v>71</v>
      </c>
      <c r="G37" s="42">
        <f>+IFERROR((VLOOKUP(A37,Hoja4!$A$2:$AA$1051,9,FALSE)),"")</f>
        <v>22</v>
      </c>
      <c r="H37" s="42">
        <f>+IFERROR((VLOOKUP(A37,Hoja4!$A$2:$AA$1051,10,FALSE)),"")</f>
        <v>9</v>
      </c>
      <c r="I37" s="42">
        <f>+IFERROR((VLOOKUP(A37,Hoja4!$A$2:$AA$1051,11,FALSE)),"")</f>
        <v>1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41770</v>
      </c>
      <c r="C38" s="41" t="str">
        <f>+IFERROR((VLOOKUP(A38,Hoja4!$A$2:$M$1051,5,FALSE)),"")</f>
        <v>SUAZA</v>
      </c>
      <c r="D38" s="42">
        <f>+IFERROR((VLOOKUP(A38,Hoja4!$A$2:$AA$1051,6,FALSE)),"")</f>
        <v>93</v>
      </c>
      <c r="E38" s="42">
        <f>+IFERROR((VLOOKUP(A38,Hoja4!$A$2:$AA$1051,7,FALSE)),"")</f>
        <v>73</v>
      </c>
      <c r="F38" s="42">
        <f>+IFERROR((VLOOKUP(A38,Hoja4!$A$2:$AA$1051,8,FALSE)),"")</f>
        <v>59</v>
      </c>
      <c r="G38" s="42">
        <f>+IFERROR((VLOOKUP(A38,Hoja4!$A$2:$AA$1051,9,FALSE)),"")</f>
        <v>58</v>
      </c>
      <c r="H38" s="42">
        <f>+IFERROR((VLOOKUP(A38,Hoja4!$A$2:$AA$1051,10,FALSE)),"")</f>
        <v>29</v>
      </c>
      <c r="I38" s="42">
        <f>+IFERROR((VLOOKUP(A38,Hoja4!$A$2:$AA$1051,11,FALSE)),"")</f>
        <v>1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41791</v>
      </c>
      <c r="C39" s="41" t="str">
        <f>+IFERROR((VLOOKUP(A39,Hoja4!$A$2:$M$1051,5,FALSE)),"")</f>
        <v>TARQUI</v>
      </c>
      <c r="D39" s="42">
        <f>+IFERROR((VLOOKUP(A39,Hoja4!$A$2:$AA$1051,6,FALSE)),"")</f>
        <v>59</v>
      </c>
      <c r="E39" s="42">
        <f>+IFERROR((VLOOKUP(A39,Hoja4!$A$2:$AA$1051,7,FALSE)),"")</f>
        <v>88</v>
      </c>
      <c r="F39" s="42">
        <f>+IFERROR((VLOOKUP(A39,Hoja4!$A$2:$AA$1051,8,FALSE)),"")</f>
        <v>92</v>
      </c>
      <c r="G39" s="42">
        <f>+IFERROR((VLOOKUP(A39,Hoja4!$A$2:$AA$1051,9,FALSE)),"")</f>
        <v>73</v>
      </c>
      <c r="H39" s="42">
        <f>+IFERROR((VLOOKUP(A39,Hoja4!$A$2:$AA$1051,10,FALSE)),"")</f>
        <v>14</v>
      </c>
      <c r="I39" s="42">
        <f>+IFERROR((VLOOKUP(A39,Hoja4!$A$2:$AA$1051,11,FALSE)),"")</f>
        <v>4</v>
      </c>
      <c r="J39" s="42">
        <f>+IFERROR((VLOOKUP(A39,Hoja4!$A$2:$AA$1051,12,FALSE)),"")</f>
        <v>1</v>
      </c>
      <c r="K39" s="149" t="str">
        <f>+IFERROR((VLOOKUP(A39,Hoja4!$A$2:$AA$1051,13,FALSE)),"")</f>
        <v>-</v>
      </c>
      <c r="L39" s="144">
        <f>+IFERROR((VLOOKUP(A39,Hoja4!$A$2:$AA$1051,14,FALSE)),"")</f>
        <v>0</v>
      </c>
    </row>
    <row r="40" spans="1:12" x14ac:dyDescent="0.25">
      <c r="A40" s="145">
        <v>29</v>
      </c>
      <c r="B40" s="41">
        <f>+IFERROR((VLOOKUP(A40,Hoja4!$A$2:$M$1051,4,FALSE)),"")</f>
        <v>41797</v>
      </c>
      <c r="C40" s="41" t="str">
        <f>+IFERROR((VLOOKUP(A40,Hoja4!$A$2:$M$1051,5,FALSE)),"")</f>
        <v>TESALIA</v>
      </c>
      <c r="D40" s="42">
        <f>+IFERROR((VLOOKUP(A40,Hoja4!$A$2:$AA$1051,6,FALSE)),"")</f>
        <v>29</v>
      </c>
      <c r="E40" s="42">
        <f>+IFERROR((VLOOKUP(A40,Hoja4!$A$2:$AA$1051,7,FALSE)),"")</f>
        <v>41</v>
      </c>
      <c r="F40" s="42">
        <f>+IFERROR((VLOOKUP(A40,Hoja4!$A$2:$AA$1051,8,FALSE)),"")</f>
        <v>82</v>
      </c>
      <c r="G40" s="42">
        <f>+IFERROR((VLOOKUP(A40,Hoja4!$A$2:$AA$1051,9,FALSE)),"")</f>
        <v>72</v>
      </c>
      <c r="H40" s="42">
        <f>+IFERROR((VLOOKUP(A40,Hoja4!$A$2:$AA$1051,10,FALSE)),"")</f>
        <v>33</v>
      </c>
      <c r="I40" s="42" t="str">
        <f>+IFERROR((VLOOKUP(A40,Hoja4!$A$2:$AA$1051,11,FALSE)),"")</f>
        <v>-</v>
      </c>
      <c r="J40" s="42" t="str">
        <f>+IFERROR((VLOOKUP(A40,Hoja4!$A$2:$AA$1051,12,FALSE)),"")</f>
        <v>-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41799</v>
      </c>
      <c r="C41" s="41" t="str">
        <f>+IFERROR((VLOOKUP(A41,Hoja4!$A$2:$M$1051,5,FALSE)),"")</f>
        <v>TELLO</v>
      </c>
      <c r="D41" s="42" t="str">
        <f>+IFERROR((VLOOKUP(A41,Hoja4!$A$2:$AA$1051,6,FALSE)),"")</f>
        <v>-</v>
      </c>
      <c r="E41" s="42" t="str">
        <f>+IFERROR((VLOOKUP(A41,Hoja4!$A$2:$AA$1051,7,FALSE)),"")</f>
        <v>-</v>
      </c>
      <c r="F41" s="42" t="str">
        <f>+IFERROR((VLOOKUP(A41,Hoja4!$A$2:$AA$1051,8,FALSE)),"")</f>
        <v>-</v>
      </c>
      <c r="G41" s="42">
        <f>+IFERROR((VLOOKUP(A41,Hoja4!$A$2:$AA$1051,9,FALSE)),"")</f>
        <v>1</v>
      </c>
      <c r="H41" s="42" t="str">
        <f>+IFERROR((VLOOKUP(A41,Hoja4!$A$2:$AA$1051,10,FALSE)),"")</f>
        <v>-</v>
      </c>
      <c r="I41" s="42" t="str">
        <f>+IFERROR((VLOOKUP(A41,Hoja4!$A$2:$AA$1051,11,FALSE)),"")</f>
        <v>-</v>
      </c>
      <c r="J41" s="42" t="str">
        <f>+IFERROR((VLOOKUP(A41,Hoja4!$A$2:$AA$1051,12,FALSE)),"")</f>
        <v>-</v>
      </c>
      <c r="K41" s="149" t="str">
        <f>+IFERROR((VLOOKUP(A41,Hoja4!$A$2:$AA$1051,13,FALSE)),"")</f>
        <v>-</v>
      </c>
      <c r="L41" s="144">
        <f>+IFERROR((VLOOKUP(A41,Hoja4!$A$2:$AA$1051,14,FALSE)),"")</f>
        <v>0</v>
      </c>
    </row>
    <row r="42" spans="1:12" x14ac:dyDescent="0.25">
      <c r="A42" s="145">
        <v>31</v>
      </c>
      <c r="B42" s="41">
        <f>+IFERROR((VLOOKUP(A42,Hoja4!$A$2:$M$1051,4,FALSE)),"")</f>
        <v>41801</v>
      </c>
      <c r="C42" s="41" t="str">
        <f>+IFERROR((VLOOKUP(A42,Hoja4!$A$2:$M$1051,5,FALSE)),"")</f>
        <v>TERUEL</v>
      </c>
      <c r="D42" s="42">
        <f>+IFERROR((VLOOKUP(A42,Hoja4!$A$2:$AA$1051,6,FALSE)),"")</f>
        <v>45</v>
      </c>
      <c r="E42" s="42">
        <f>+IFERROR((VLOOKUP(A42,Hoja4!$A$2:$AA$1051,7,FALSE)),"")</f>
        <v>42</v>
      </c>
      <c r="F42" s="42">
        <f>+IFERROR((VLOOKUP(A42,Hoja4!$A$2:$AA$1051,8,FALSE)),"")</f>
        <v>27</v>
      </c>
      <c r="G42" s="42">
        <f>+IFERROR((VLOOKUP(A42,Hoja4!$A$2:$AA$1051,9,FALSE)),"")</f>
        <v>22</v>
      </c>
      <c r="H42" s="42">
        <f>+IFERROR((VLOOKUP(A42,Hoja4!$A$2:$AA$1051,10,FALSE)),"")</f>
        <v>14</v>
      </c>
      <c r="I42" s="42" t="str">
        <f>+IFERROR((VLOOKUP(A42,Hoja4!$A$2:$AA$1051,11,FALSE)),"")</f>
        <v>-</v>
      </c>
      <c r="J42" s="42" t="str">
        <f>+IFERROR((VLOOKUP(A42,Hoja4!$A$2:$AA$1051,12,FALSE)),"")</f>
        <v>-</v>
      </c>
      <c r="K42" s="149">
        <f>+IFERROR((VLOOKUP(A42,Hoja4!$A$2:$AA$1051,13,FALSE)),"")</f>
        <v>1</v>
      </c>
      <c r="L42" s="144">
        <f>+IFERROR((VLOOKUP(A42,Hoja4!$A$2:$AA$1051,14,FALSE)),"")</f>
        <v>0</v>
      </c>
    </row>
    <row r="43" spans="1:12" x14ac:dyDescent="0.25">
      <c r="A43" s="145">
        <v>32</v>
      </c>
      <c r="B43" s="41">
        <f>+IFERROR((VLOOKUP(A43,Hoja4!$A$2:$M$1051,4,FALSE)),"")</f>
        <v>41807</v>
      </c>
      <c r="C43" s="41" t="str">
        <f>+IFERROR((VLOOKUP(A43,Hoja4!$A$2:$M$1051,5,FALSE)),"")</f>
        <v>TIMANA</v>
      </c>
      <c r="D43" s="42">
        <f>+IFERROR((VLOOKUP(A43,Hoja4!$A$2:$AA$1051,6,FALSE)),"")</f>
        <v>2</v>
      </c>
      <c r="E43" s="42" t="str">
        <f>+IFERROR((VLOOKUP(A43,Hoja4!$A$2:$AA$1051,7,FALSE)),"")</f>
        <v>-</v>
      </c>
      <c r="F43" s="42">
        <f>+IFERROR((VLOOKUP(A43,Hoja4!$A$2:$AA$1051,8,FALSE)),"")</f>
        <v>2</v>
      </c>
      <c r="G43" s="42">
        <f>+IFERROR((VLOOKUP(A43,Hoja4!$A$2:$AA$1051,9,FALSE)),"")</f>
        <v>2</v>
      </c>
      <c r="H43" s="42" t="str">
        <f>+IFERROR((VLOOKUP(A43,Hoja4!$A$2:$AA$1051,10,FALSE)),"")</f>
        <v>-</v>
      </c>
      <c r="I43" s="42">
        <f>+IFERROR((VLOOKUP(A43,Hoja4!$A$2:$AA$1051,11,FALSE)),"")</f>
        <v>1</v>
      </c>
      <c r="J43" s="42" t="str">
        <f>+IFERROR((VLOOKUP(A43,Hoja4!$A$2:$AA$1051,12,FALSE)),"")</f>
        <v>-</v>
      </c>
      <c r="K43" s="149" t="str">
        <f>+IFERROR((VLOOKUP(A43,Hoja4!$A$2:$AA$1051,13,FALSE)),"")</f>
        <v>-</v>
      </c>
      <c r="L43" s="144">
        <f>+IFERROR((VLOOKUP(A43,Hoja4!$A$2:$AA$1051,14,FALSE)),"")</f>
        <v>0</v>
      </c>
    </row>
    <row r="44" spans="1:12" x14ac:dyDescent="0.25">
      <c r="A44" s="145">
        <v>33</v>
      </c>
      <c r="B44" s="41">
        <f>+IFERROR((VLOOKUP(A44,Hoja4!$A$2:$M$1051,4,FALSE)),"")</f>
        <v>41872</v>
      </c>
      <c r="C44" s="41" t="str">
        <f>+IFERROR((VLOOKUP(A44,Hoja4!$A$2:$M$1051,5,FALSE)),"")</f>
        <v>VILLAVIEJA</v>
      </c>
      <c r="D44" s="42" t="str">
        <f>+IFERROR((VLOOKUP(A44,Hoja4!$A$2:$AA$1051,6,FALSE)),"")</f>
        <v>-</v>
      </c>
      <c r="E44" s="42" t="str">
        <f>+IFERROR((VLOOKUP(A44,Hoja4!$A$2:$AA$1051,7,FALSE)),"")</f>
        <v>-</v>
      </c>
      <c r="F44" s="42">
        <f>+IFERROR((VLOOKUP(A44,Hoja4!$A$2:$AA$1051,8,FALSE)),"")</f>
        <v>30</v>
      </c>
      <c r="G44" s="42">
        <f>+IFERROR((VLOOKUP(A44,Hoja4!$A$2:$AA$1051,9,FALSE)),"")</f>
        <v>24</v>
      </c>
      <c r="H44" s="42">
        <f>+IFERROR((VLOOKUP(A44,Hoja4!$A$2:$AA$1051,10,FALSE)),"")</f>
        <v>17</v>
      </c>
      <c r="I44" s="42" t="str">
        <f>+IFERROR((VLOOKUP(A44,Hoja4!$A$2:$AA$1051,11,FALSE)),"")</f>
        <v>-</v>
      </c>
      <c r="J44" s="42">
        <f>+IFERROR((VLOOKUP(A44,Hoja4!$A$2:$AA$1051,12,FALSE)),"")</f>
        <v>1</v>
      </c>
      <c r="K44" s="149" t="str">
        <f>+IFERROR((VLOOKUP(A44,Hoja4!$A$2:$AA$1051,13,FALSE)),"")</f>
        <v>-</v>
      </c>
      <c r="L44" s="144">
        <f>+IFERROR((VLOOKUP(A44,Hoja4!$A$2:$AA$1051,14,FALSE)),"")</f>
        <v>0</v>
      </c>
    </row>
    <row r="45" spans="1:12" x14ac:dyDescent="0.25">
      <c r="A45" s="145">
        <v>34</v>
      </c>
      <c r="B45" s="41">
        <f>+IFERROR((VLOOKUP(A45,Hoja4!$A$2:$M$1051,4,FALSE)),"")</f>
        <v>41885</v>
      </c>
      <c r="C45" s="41" t="str">
        <f>+IFERROR((VLOOKUP(A45,Hoja4!$A$2:$M$1051,5,FALSE)),"")</f>
        <v>YAGUARA</v>
      </c>
      <c r="D45" s="42" t="str">
        <f>+IFERROR((VLOOKUP(A45,Hoja4!$A$2:$AA$1051,6,FALSE)),"")</f>
        <v>-</v>
      </c>
      <c r="E45" s="42" t="str">
        <f>+IFERROR((VLOOKUP(A45,Hoja4!$A$2:$AA$1051,7,FALSE)),"")</f>
        <v>-</v>
      </c>
      <c r="F45" s="42">
        <f>+IFERROR((VLOOKUP(A45,Hoja4!$A$2:$AA$1051,8,FALSE)),"")</f>
        <v>1</v>
      </c>
      <c r="G45" s="42">
        <f>+IFERROR((VLOOKUP(A45,Hoja4!$A$2:$AA$1051,9,FALSE)),"")</f>
        <v>1</v>
      </c>
      <c r="H45" s="42" t="str">
        <f>+IFERROR((VLOOKUP(A45,Hoja4!$A$2:$AA$1051,10,FALSE)),"")</f>
        <v>-</v>
      </c>
      <c r="I45" s="42" t="str">
        <f>+IFERROR((VLOOKUP(A45,Hoja4!$A$2:$AA$1051,11,FALSE)),"")</f>
        <v>-</v>
      </c>
      <c r="J45" s="42" t="str">
        <f>+IFERROR((VLOOKUP(A45,Hoja4!$A$2:$AA$1051,12,FALSE)),"")</f>
        <v>-</v>
      </c>
      <c r="K45" s="149" t="str">
        <f>+IFERROR((VLOOKUP(A45,Hoja4!$A$2:$AA$1051,13,FALSE)),"")</f>
        <v>-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HUILA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41001</v>
      </c>
      <c r="C12" s="39" t="str">
        <f>+IFERROR(VLOOKUP($A12,Hoja5!$A$2:$M$2116,4,FALSE),"")</f>
        <v>NEIVA</v>
      </c>
      <c r="D12" s="163">
        <f>+IFERROR(VLOOKUP($A12,Hoja5!$A$2:$M$2116,5,FALSE),"")</f>
        <v>0.62172795634102229</v>
      </c>
      <c r="E12" s="163">
        <f>+IFERROR(VLOOKUP($A12,Hoja5!$A$2:$M$2116,6,FALSE),"")</f>
        <v>0.68814157062787329</v>
      </c>
      <c r="F12" s="163">
        <f>+IFERROR(VLOOKUP($A12,Hoja5!$A$2:$M$2116,7,FALSE),"")</f>
        <v>0.74219362937392119</v>
      </c>
      <c r="G12" s="163">
        <f>+IFERROR(VLOOKUP($A12,Hoja5!$A$2:$M$2116,8,FALSE),"")</f>
        <v>0.77252153140126989</v>
      </c>
      <c r="H12" s="163">
        <f>+IFERROR(VLOOKUP($A12,Hoja5!$A$2:$M$2116,9,FALSE),"")</f>
        <v>0.78894870170994302</v>
      </c>
      <c r="I12" s="163">
        <f>+IFERROR(VLOOKUP($A12,Hoja5!$A$2:$M$2116,10,FALSE),"")</f>
        <v>0.82429271731120435</v>
      </c>
      <c r="J12" s="163">
        <f>+IFERROR(VLOOKUP($A12,Hoja5!$A$2:$M$2116,11,FALSE),"")</f>
        <v>0.84862086911267243</v>
      </c>
      <c r="K12" s="164">
        <f>+IFERROR(VLOOKUP($A12,Hoja5!$A$2:$M$2116,12,FALSE),"")</f>
        <v>0.87820597567424641</v>
      </c>
      <c r="L12" s="165">
        <f>+IFERROR(VLOOKUP($A12,Hoja5!$A$2:$M$2116,13,FALSE),"")</f>
        <v>0.8716486023958927</v>
      </c>
    </row>
    <row r="13" spans="1:12" x14ac:dyDescent="0.25">
      <c r="A13" s="145">
        <v>2</v>
      </c>
      <c r="B13" s="41">
        <f>+IFERROR(VLOOKUP($A13,Hoja5!$A$2:$M$2116,3,FALSE),"")</f>
        <v>41006</v>
      </c>
      <c r="C13" s="41" t="str">
        <f>+IFERROR(VLOOKUP($A13,Hoja5!$A$2:$M$2116,4,FALSE),"")</f>
        <v>ACEVEDO</v>
      </c>
      <c r="D13" s="166">
        <f>+IFERROR(VLOOKUP($A13,Hoja5!$A$2:$M$2116,5,FALSE),"")</f>
        <v>6.2133241284086987E-3</v>
      </c>
      <c r="E13" s="166">
        <f>+IFERROR(VLOOKUP($A13,Hoja5!$A$2:$M$2116,6,FALSE),"")</f>
        <v>1.9867549668874172E-3</v>
      </c>
      <c r="F13" s="166">
        <f>+IFERROR(VLOOKUP($A13,Hoja5!$A$2:$M$2116,7,FALSE),"")</f>
        <v>5.7270124085268851E-3</v>
      </c>
      <c r="G13" s="166">
        <f>+IFERROR(VLOOKUP($A13,Hoja5!$A$2:$M$2116,8,FALSE),"")</f>
        <v>5.5180870631514412E-3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1.0746606334841629E-2</v>
      </c>
      <c r="K13" s="164">
        <f>+IFERROR(VLOOKUP($A13,Hoja5!$A$2:$M$2116,12,FALSE),"")</f>
        <v>1.0277777777777778E-2</v>
      </c>
      <c r="L13" s="165">
        <f>+IFERROR(VLOOKUP($A13,Hoja5!$A$2:$M$2116,13,FALSE),"")</f>
        <v>7.3891625615763543E-3</v>
      </c>
    </row>
    <row r="14" spans="1:12" x14ac:dyDescent="0.25">
      <c r="A14" s="145">
        <v>3</v>
      </c>
      <c r="B14" s="41">
        <f>+IFERROR(VLOOKUP($A14,Hoja5!$A$2:$M$2116,3,FALSE),"")</f>
        <v>41013</v>
      </c>
      <c r="C14" s="41" t="str">
        <f>+IFERROR(VLOOKUP($A14,Hoja5!$A$2:$M$2116,4,FALSE),"")</f>
        <v>AGRADO</v>
      </c>
      <c r="D14" s="166">
        <f>+IFERROR(VLOOKUP($A14,Hoja5!$A$2:$M$2116,5,FALSE),"")</f>
        <v>8.208092485549133E-2</v>
      </c>
      <c r="E14" s="166">
        <f>+IFERROR(VLOOKUP($A14,Hoja5!$A$2:$M$2116,6,FALSE),"")</f>
        <v>3.2584269662921349E-2</v>
      </c>
      <c r="F14" s="166">
        <f>+IFERROR(VLOOKUP($A14,Hoja5!$A$2:$M$2116,7,FALSE),"")</f>
        <v>2.9768467475192944E-2</v>
      </c>
      <c r="G14" s="166">
        <f>+IFERROR(VLOOKUP($A14,Hoja5!$A$2:$M$2116,8,FALSE),"")</f>
        <v>2.9443838604143947E-2</v>
      </c>
      <c r="H14" s="166">
        <f>+IFERROR(VLOOKUP($A14,Hoja5!$A$2:$M$2116,9,FALSE),"")</f>
        <v>2.391304347826087E-2</v>
      </c>
      <c r="I14" s="166">
        <f>+IFERROR(VLOOKUP($A14,Hoja5!$A$2:$M$2116,10,FALSE),"")</f>
        <v>1.0893246187363835E-3</v>
      </c>
      <c r="J14" s="166">
        <f>+IFERROR(VLOOKUP($A14,Hoja5!$A$2:$M$2116,11,FALSE),"")</f>
        <v>1.0952902519167579E-3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41016</v>
      </c>
      <c r="C15" s="41" t="str">
        <f>+IFERROR(VLOOKUP($A15,Hoja5!$A$2:$M$2116,4,FALSE),"")</f>
        <v>AIPE</v>
      </c>
      <c r="D15" s="166">
        <f>+IFERROR(VLOOKUP($A15,Hoja5!$A$2:$M$2116,5,FALSE),"")</f>
        <v>1.6437139049311416E-2</v>
      </c>
      <c r="E15" s="166">
        <f>+IFERROR(VLOOKUP($A15,Hoja5!$A$2:$M$2116,6,FALSE),"")</f>
        <v>3.5699107522311944E-2</v>
      </c>
      <c r="F15" s="166">
        <f>+IFERROR(VLOOKUP($A15,Hoja5!$A$2:$M$2116,7,FALSE),"")</f>
        <v>2.4239934264585046E-2</v>
      </c>
      <c r="G15" s="166">
        <f>+IFERROR(VLOOKUP($A15,Hoja5!$A$2:$M$2116,8,FALSE),"")</f>
        <v>4.8096192384769537E-3</v>
      </c>
      <c r="H15" s="166">
        <f>+IFERROR(VLOOKUP($A15,Hoja5!$A$2:$M$2116,9,FALSE),"")</f>
        <v>0</v>
      </c>
      <c r="I15" s="166">
        <f>+IFERROR(VLOOKUP($A15,Hoja5!$A$2:$M$2116,10,FALSE),"")</f>
        <v>3.916960438699569E-4</v>
      </c>
      <c r="J15" s="166">
        <f>+IFERROR(VLOOKUP($A15,Hoja5!$A$2:$M$2116,11,FALSE),"")</f>
        <v>0</v>
      </c>
      <c r="K15" s="164">
        <f>+IFERROR(VLOOKUP($A15,Hoja5!$A$2:$M$2116,12,FALSE),"")</f>
        <v>3.8654812524159255E-4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41020</v>
      </c>
      <c r="C16" s="41" t="str">
        <f>+IFERROR(VLOOKUP($A16,Hoja5!$A$2:$M$2116,4,FALSE),"")</f>
        <v>ALGECIRAS</v>
      </c>
      <c r="D16" s="166">
        <f>+IFERROR(VLOOKUP($A16,Hoja5!$A$2:$M$2116,5,FALSE),"")</f>
        <v>3.6442516268980478E-2</v>
      </c>
      <c r="E16" s="166">
        <f>+IFERROR(VLOOKUP($A16,Hoja5!$A$2:$M$2116,6,FALSE),"")</f>
        <v>3.6118363794604001E-2</v>
      </c>
      <c r="F16" s="166">
        <f>+IFERROR(VLOOKUP($A16,Hoja5!$A$2:$M$2116,7,FALSE),"")</f>
        <v>3.7818821459982409E-2</v>
      </c>
      <c r="G16" s="166">
        <f>+IFERROR(VLOOKUP($A16,Hoja5!$A$2:$M$2116,8,FALSE),"")</f>
        <v>5.7040998217468802E-2</v>
      </c>
      <c r="H16" s="166">
        <f>+IFERROR(VLOOKUP($A16,Hoja5!$A$2:$M$2116,9,FALSE),"")</f>
        <v>3.9437896645512241E-2</v>
      </c>
      <c r="I16" s="166">
        <f>+IFERROR(VLOOKUP($A16,Hoja5!$A$2:$M$2116,10,FALSE),"")</f>
        <v>2.4942263279445726E-2</v>
      </c>
      <c r="J16" s="166">
        <f>+IFERROR(VLOOKUP($A16,Hoja5!$A$2:$M$2116,11,FALSE),"")</f>
        <v>2.9107981220657279E-2</v>
      </c>
      <c r="K16" s="164">
        <f>+IFERROR(VLOOKUP($A16,Hoja5!$A$2:$M$2116,12,FALSE),"")</f>
        <v>2.7988614800759013E-2</v>
      </c>
      <c r="L16" s="165">
        <f>+IFERROR(VLOOKUP($A16,Hoja5!$A$2:$M$2116,13,FALSE),"")</f>
        <v>2.19256434699714E-2</v>
      </c>
    </row>
    <row r="17" spans="1:12" x14ac:dyDescent="0.25">
      <c r="A17" s="145">
        <v>6</v>
      </c>
      <c r="B17" s="41">
        <f>+IFERROR(VLOOKUP($A17,Hoja5!$A$2:$M$2116,3,FALSE),"")</f>
        <v>41026</v>
      </c>
      <c r="C17" s="41" t="str">
        <f>+IFERROR(VLOOKUP($A17,Hoja5!$A$2:$M$2116,4,FALSE),"")</f>
        <v>ALTAMIRA</v>
      </c>
      <c r="D17" s="166">
        <f>+IFERROR(VLOOKUP($A17,Hoja5!$A$2:$M$2116,5,FALSE),"")</f>
        <v>0.15496368038740921</v>
      </c>
      <c r="E17" s="166">
        <f>+IFERROR(VLOOKUP($A17,Hoja5!$A$2:$M$2116,6,FALSE),"")</f>
        <v>0.20046620046620048</v>
      </c>
      <c r="F17" s="166">
        <f>+IFERROR(VLOOKUP($A17,Hoja5!$A$2:$M$2116,7,FALSE),"")</f>
        <v>0.19230769230769232</v>
      </c>
      <c r="G17" s="166">
        <f>+IFERROR(VLOOKUP($A17,Hoja5!$A$2:$M$2116,8,FALSE),"")</f>
        <v>0.17400881057268722</v>
      </c>
      <c r="H17" s="166">
        <f>+IFERROR(VLOOKUP($A17,Hoja5!$A$2:$M$2116,9,FALSE),"")</f>
        <v>0.14038876889848811</v>
      </c>
      <c r="I17" s="166">
        <f>+IFERROR(VLOOKUP($A17,Hoja5!$A$2:$M$2116,10,FALSE),"")</f>
        <v>9.4017094017094016E-2</v>
      </c>
      <c r="J17" s="166">
        <f>+IFERROR(VLOOKUP($A17,Hoja5!$A$2:$M$2116,11,FALSE),"")</f>
        <v>8.5287846481876331E-3</v>
      </c>
      <c r="K17" s="164">
        <f>+IFERROR(VLOOKUP($A17,Hoja5!$A$2:$M$2116,12,FALSE),"")</f>
        <v>6.3157894736842104E-3</v>
      </c>
      <c r="L17" s="165">
        <f>+IFERROR(VLOOKUP($A17,Hoja5!$A$2:$M$2116,13,FALSE),"")</f>
        <v>4.2194092827004216E-3</v>
      </c>
    </row>
    <row r="18" spans="1:12" x14ac:dyDescent="0.25">
      <c r="A18" s="145">
        <v>7</v>
      </c>
      <c r="B18" s="41">
        <f>+IFERROR(VLOOKUP($A18,Hoja5!$A$2:$M$2116,3,FALSE),"")</f>
        <v>41078</v>
      </c>
      <c r="C18" s="41" t="str">
        <f>+IFERROR(VLOOKUP($A18,Hoja5!$A$2:$M$2116,4,FALSE),"")</f>
        <v>BARAYA</v>
      </c>
      <c r="D18" s="166">
        <f>+IFERROR(VLOOKUP($A18,Hoja5!$A$2:$M$2116,5,FALSE),"")</f>
        <v>5.0847457627118647E-2</v>
      </c>
      <c r="E18" s="166">
        <f>+IFERROR(VLOOKUP($A18,Hoja5!$A$2:$M$2116,6,FALSE),"")</f>
        <v>4.5548654244306416E-2</v>
      </c>
      <c r="F18" s="166">
        <f>+IFERROR(VLOOKUP($A18,Hoja5!$A$2:$M$2116,7,FALSE),"")</f>
        <v>1.8386108273748723E-2</v>
      </c>
      <c r="G18" s="166">
        <f>+IFERROR(VLOOKUP($A18,Hoja5!$A$2:$M$2116,8,FALSE),"")</f>
        <v>1.7329255861365953E-2</v>
      </c>
      <c r="H18" s="166">
        <f>+IFERROR(VLOOKUP($A18,Hoja5!$A$2:$M$2116,9,FALSE),"")</f>
        <v>1.7453798767967144E-2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1.0834236186348862E-3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41132</v>
      </c>
      <c r="C19" s="41" t="str">
        <f>+IFERROR(VLOOKUP($A19,Hoja5!$A$2:$M$2116,4,FALSE),"")</f>
        <v>CAMPOALEGRE</v>
      </c>
      <c r="D19" s="166">
        <f>+IFERROR(VLOOKUP($A19,Hoja5!$A$2:$M$2116,5,FALSE),"")</f>
        <v>0.32140595313489551</v>
      </c>
      <c r="E19" s="166">
        <f>+IFERROR(VLOOKUP($A19,Hoja5!$A$2:$M$2116,6,FALSE),"")</f>
        <v>0.24061326658322904</v>
      </c>
      <c r="F19" s="166">
        <f>+IFERROR(VLOOKUP($A19,Hoja5!$A$2:$M$2116,7,FALSE),"")</f>
        <v>0.26751790719402058</v>
      </c>
      <c r="G19" s="166">
        <f>+IFERROR(VLOOKUP($A19,Hoja5!$A$2:$M$2116,8,FALSE),"")</f>
        <v>0.30457801308003735</v>
      </c>
      <c r="H19" s="166">
        <f>+IFERROR(VLOOKUP($A19,Hoja5!$A$2:$M$2116,9,FALSE),"")</f>
        <v>0.28289473684210525</v>
      </c>
      <c r="I19" s="166">
        <f>+IFERROR(VLOOKUP($A19,Hoja5!$A$2:$M$2116,10,FALSE),"")</f>
        <v>0.36409608091024021</v>
      </c>
      <c r="J19" s="166">
        <f>+IFERROR(VLOOKUP($A19,Hoja5!$A$2:$M$2116,11,FALSE),"")</f>
        <v>0.39769820971867009</v>
      </c>
      <c r="K19" s="164">
        <f>+IFERROR(VLOOKUP($A19,Hoja5!$A$2:$M$2116,12,FALSE),"")</f>
        <v>0.46918360761535982</v>
      </c>
      <c r="L19" s="165">
        <f>+IFERROR(VLOOKUP($A19,Hoja5!$A$2:$M$2116,13,FALSE),"")</f>
        <v>0.45102505694760819</v>
      </c>
    </row>
    <row r="20" spans="1:12" x14ac:dyDescent="0.25">
      <c r="A20" s="145">
        <v>9</v>
      </c>
      <c r="B20" s="41">
        <f>+IFERROR(VLOOKUP($A20,Hoja5!$A$2:$M$2116,3,FALSE),"")</f>
        <v>41206</v>
      </c>
      <c r="C20" s="41" t="str">
        <f>+IFERROR(VLOOKUP($A20,Hoja5!$A$2:$M$2116,4,FALSE),"")</f>
        <v>COLOMBIA</v>
      </c>
      <c r="D20" s="166">
        <f>+IFERROR(VLOOKUP($A20,Hoja5!$A$2:$M$2116,5,FALSE),"")</f>
        <v>0</v>
      </c>
      <c r="E20" s="166">
        <f>+IFERROR(VLOOKUP($A20,Hoja5!$A$2:$M$2116,6,FALSE),"")</f>
        <v>0</v>
      </c>
      <c r="F20" s="166">
        <f>+IFERROR(VLOOKUP($A20,Hoja5!$A$2:$M$2116,7,FALSE),"")</f>
        <v>8.0580177276390005E-4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8.0385852090032153E-4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41244</v>
      </c>
      <c r="C21" s="41" t="str">
        <f>+IFERROR(VLOOKUP($A21,Hoja5!$A$2:$M$2116,4,FALSE),"")</f>
        <v>ELÍAS</v>
      </c>
      <c r="D21" s="166">
        <f>+IFERROR(VLOOKUP($A21,Hoja5!$A$2:$M$2116,5,FALSE),"")</f>
        <v>0</v>
      </c>
      <c r="E21" s="166">
        <f>+IFERROR(VLOOKUP($A21,Hoja5!$A$2:$M$2116,6,FALSE),"")</f>
        <v>0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41298</v>
      </c>
      <c r="C22" s="41" t="str">
        <f>+IFERROR(VLOOKUP($A22,Hoja5!$A$2:$M$2116,4,FALSE),"")</f>
        <v>GARZON</v>
      </c>
      <c r="D22" s="166">
        <f>+IFERROR(VLOOKUP($A22,Hoja5!$A$2:$M$2116,5,FALSE),"")</f>
        <v>0.15676300578034683</v>
      </c>
      <c r="E22" s="166">
        <f>+IFERROR(VLOOKUP($A22,Hoja5!$A$2:$M$2116,6,FALSE),"")</f>
        <v>0.14229735781459921</v>
      </c>
      <c r="F22" s="166">
        <f>+IFERROR(VLOOKUP($A22,Hoja5!$A$2:$M$2116,7,FALSE),"")</f>
        <v>0.14175201568969276</v>
      </c>
      <c r="G22" s="166">
        <f>+IFERROR(VLOOKUP($A22,Hoja5!$A$2:$M$2116,8,FALSE),"")</f>
        <v>0.16008515167642362</v>
      </c>
      <c r="H22" s="166">
        <f>+IFERROR(VLOOKUP($A22,Hoja5!$A$2:$M$2116,9,FALSE),"")</f>
        <v>0.18134336153765801</v>
      </c>
      <c r="I22" s="166">
        <f>+IFERROR(VLOOKUP($A22,Hoja5!$A$2:$M$2116,10,FALSE),"")</f>
        <v>0.22809900379993839</v>
      </c>
      <c r="J22" s="166">
        <f>+IFERROR(VLOOKUP($A22,Hoja5!$A$2:$M$2116,11,FALSE),"")</f>
        <v>0.23239793334008713</v>
      </c>
      <c r="K22" s="164">
        <f>+IFERROR(VLOOKUP($A22,Hoja5!$A$2:$M$2116,12,FALSE),"")</f>
        <v>0.21338661338661338</v>
      </c>
      <c r="L22" s="165">
        <f>+IFERROR(VLOOKUP($A22,Hoja5!$A$2:$M$2116,13,FALSE),"")</f>
        <v>0.22256127571611378</v>
      </c>
    </row>
    <row r="23" spans="1:12" x14ac:dyDescent="0.25">
      <c r="A23" s="145">
        <v>12</v>
      </c>
      <c r="B23" s="41">
        <f>+IFERROR(VLOOKUP($A23,Hoja5!$A$2:$M$2116,3,FALSE),"")</f>
        <v>41306</v>
      </c>
      <c r="C23" s="41" t="str">
        <f>+IFERROR(VLOOKUP($A23,Hoja5!$A$2:$M$2116,4,FALSE),"")</f>
        <v>GIGANTE</v>
      </c>
      <c r="D23" s="166">
        <f>+IFERROR(VLOOKUP($A23,Hoja5!$A$2:$M$2116,5,FALSE),"")</f>
        <v>2.0900321543408359E-2</v>
      </c>
      <c r="E23" s="166">
        <f>+IFERROR(VLOOKUP($A23,Hoja5!$A$2:$M$2116,6,FALSE),"")</f>
        <v>3.2077234506384306E-2</v>
      </c>
      <c r="F23" s="166">
        <f>+IFERROR(VLOOKUP($A23,Hoja5!$A$2:$M$2116,7,FALSE),"")</f>
        <v>4.7415111654940348E-2</v>
      </c>
      <c r="G23" s="166">
        <f>+IFERROR(VLOOKUP($A23,Hoja5!$A$2:$M$2116,8,FALSE),"")</f>
        <v>4.0828762949421088E-2</v>
      </c>
      <c r="H23" s="166">
        <f>+IFERROR(VLOOKUP($A23,Hoja5!$A$2:$M$2116,9,FALSE),"")</f>
        <v>4.9064704078503524E-2</v>
      </c>
      <c r="I23" s="166">
        <f>+IFERROR(VLOOKUP($A23,Hoja5!$A$2:$M$2116,10,FALSE),"")</f>
        <v>2.2353306426575598E-2</v>
      </c>
      <c r="J23" s="166">
        <f>+IFERROR(VLOOKUP($A23,Hoja5!$A$2:$M$2116,11,FALSE),"")</f>
        <v>1.0380622837370242E-2</v>
      </c>
      <c r="K23" s="164">
        <f>+IFERROR(VLOOKUP($A23,Hoja5!$A$2:$M$2116,12,FALSE),"")</f>
        <v>1.8100984439504603E-2</v>
      </c>
      <c r="L23" s="165">
        <f>+IFERROR(VLOOKUP($A23,Hoja5!$A$2:$M$2116,13,FALSE),"")</f>
        <v>3.1695721077654518E-4</v>
      </c>
    </row>
    <row r="24" spans="1:12" x14ac:dyDescent="0.25">
      <c r="A24" s="145">
        <v>13</v>
      </c>
      <c r="B24" s="41">
        <f>+IFERROR(VLOOKUP($A24,Hoja5!$A$2:$M$2116,3,FALSE),"")</f>
        <v>41319</v>
      </c>
      <c r="C24" s="41" t="str">
        <f>+IFERROR(VLOOKUP($A24,Hoja5!$A$2:$M$2116,4,FALSE),"")</f>
        <v>GUADALUPE</v>
      </c>
      <c r="D24" s="166">
        <f>+IFERROR(VLOOKUP($A24,Hoja5!$A$2:$M$2116,5,FALSE),"")</f>
        <v>1.5507753876938469E-2</v>
      </c>
      <c r="E24" s="166">
        <f>+IFERROR(VLOOKUP($A24,Hoja5!$A$2:$M$2116,6,FALSE),"")</f>
        <v>2.4271844660194174E-2</v>
      </c>
      <c r="F24" s="166">
        <f>+IFERROR(VLOOKUP($A24,Hoja5!$A$2:$M$2116,7,FALSE),"")</f>
        <v>2.8517110266159697E-2</v>
      </c>
      <c r="G24" s="166">
        <f>+IFERROR(VLOOKUP($A24,Hoja5!$A$2:$M$2116,8,FALSE),"")</f>
        <v>2.4917724494593323E-2</v>
      </c>
      <c r="H24" s="166">
        <f>+IFERROR(VLOOKUP($A24,Hoja5!$A$2:$M$2116,9,FALSE),"")</f>
        <v>3.5981308411214954E-2</v>
      </c>
      <c r="I24" s="166">
        <f>+IFERROR(VLOOKUP($A24,Hoja5!$A$2:$M$2116,10,FALSE),"")</f>
        <v>9.3370681605975722E-3</v>
      </c>
      <c r="J24" s="166">
        <f>+IFERROR(VLOOKUP($A24,Hoja5!$A$2:$M$2116,11,FALSE),"")</f>
        <v>7.9476390836839637E-3</v>
      </c>
      <c r="K24" s="164">
        <f>+IFERROR(VLOOKUP($A24,Hoja5!$A$2:$M$2116,12,FALSE),"")</f>
        <v>7.9439252336448597E-3</v>
      </c>
      <c r="L24" s="165">
        <f>+IFERROR(VLOOKUP($A24,Hoja5!$A$2:$M$2116,13,FALSE),"")</f>
        <v>1.3953488372093023E-3</v>
      </c>
    </row>
    <row r="25" spans="1:12" x14ac:dyDescent="0.25">
      <c r="A25" s="145">
        <v>14</v>
      </c>
      <c r="B25" s="41">
        <f>+IFERROR(VLOOKUP($A25,Hoja5!$A$2:$M$2116,3,FALSE),"")</f>
        <v>41349</v>
      </c>
      <c r="C25" s="41" t="str">
        <f>+IFERROR(VLOOKUP($A25,Hoja5!$A$2:$M$2116,4,FALSE),"")</f>
        <v>HOBO</v>
      </c>
      <c r="D25" s="166">
        <f>+IFERROR(VLOOKUP($A25,Hoja5!$A$2:$M$2116,5,FALSE),"")</f>
        <v>6.3829787234042548E-2</v>
      </c>
      <c r="E25" s="166">
        <f>+IFERROR(VLOOKUP($A25,Hoja5!$A$2:$M$2116,6,FALSE),"")</f>
        <v>0</v>
      </c>
      <c r="F25" s="166">
        <f>+IFERROR(VLOOKUP($A25,Hoja5!$A$2:$M$2116,7,FALSE),"")</f>
        <v>0</v>
      </c>
      <c r="G25" s="166">
        <f>+IFERROR(VLOOKUP($A25,Hoja5!$A$2:$M$2116,8,FALSE),"")</f>
        <v>0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41357</v>
      </c>
      <c r="C26" s="41" t="str">
        <f>+IFERROR(VLOOKUP($A26,Hoja5!$A$2:$M$2116,4,FALSE),"")</f>
        <v>IQUIRA</v>
      </c>
      <c r="D26" s="166">
        <f>+IFERROR(VLOOKUP($A26,Hoja5!$A$2:$M$2116,5,FALSE),"")</f>
        <v>6.015693112467306E-2</v>
      </c>
      <c r="E26" s="166">
        <f>+IFERROR(VLOOKUP($A26,Hoja5!$A$2:$M$2116,6,FALSE),"")</f>
        <v>6.0169491525423731E-2</v>
      </c>
      <c r="F26" s="166">
        <f>+IFERROR(VLOOKUP($A26,Hoja5!$A$2:$M$2116,7,FALSE),"")</f>
        <v>5.0538525269262634E-2</v>
      </c>
      <c r="G26" s="166">
        <f>+IFERROR(VLOOKUP($A26,Hoja5!$A$2:$M$2116,8,FALSE),"")</f>
        <v>1.1484823625922888E-2</v>
      </c>
      <c r="H26" s="166">
        <f>+IFERROR(VLOOKUP($A26,Hoja5!$A$2:$M$2116,9,FALSE),"")</f>
        <v>0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41359</v>
      </c>
      <c r="C27" s="41" t="str">
        <f>+IFERROR(VLOOKUP($A27,Hoja5!$A$2:$M$2116,4,FALSE),"")</f>
        <v>ISNOS</v>
      </c>
      <c r="D27" s="166">
        <f>+IFERROR(VLOOKUP($A27,Hoja5!$A$2:$M$2116,5,FALSE),"")</f>
        <v>0</v>
      </c>
      <c r="E27" s="166">
        <f>+IFERROR(VLOOKUP($A27,Hoja5!$A$2:$M$2116,6,FALSE),"")</f>
        <v>0</v>
      </c>
      <c r="F27" s="166">
        <f>+IFERROR(VLOOKUP($A27,Hoja5!$A$2:$M$2116,7,FALSE),"")</f>
        <v>7.5187969924812035E-4</v>
      </c>
      <c r="G27" s="166">
        <f>+IFERROR(VLOOKUP($A27,Hoja5!$A$2:$M$2116,8,FALSE),"")</f>
        <v>3.6954915003695491E-4</v>
      </c>
      <c r="H27" s="166">
        <f>+IFERROR(VLOOKUP($A27,Hoja5!$A$2:$M$2116,9,FALSE),"")</f>
        <v>1.1317999269806499E-2</v>
      </c>
      <c r="I27" s="166">
        <f>+IFERROR(VLOOKUP($A27,Hoja5!$A$2:$M$2116,10,FALSE),"")</f>
        <v>0</v>
      </c>
      <c r="J27" s="166">
        <f>+IFERROR(VLOOKUP($A27,Hoja5!$A$2:$M$2116,11,FALSE),"")</f>
        <v>3.6088054853843375E-4</v>
      </c>
      <c r="K27" s="164">
        <f>+IFERROR(VLOOKUP($A27,Hoja5!$A$2:$M$2116,12,FALSE),"")</f>
        <v>7.217610970768675E-4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41378</v>
      </c>
      <c r="C28" s="41" t="str">
        <f>+IFERROR(VLOOKUP($A28,Hoja5!$A$2:$M$2116,4,FALSE),"")</f>
        <v>LA ARGENTINA</v>
      </c>
      <c r="D28" s="166">
        <f>+IFERROR(VLOOKUP($A28,Hoja5!$A$2:$M$2116,5,FALSE),"")</f>
        <v>6.8450039339103069E-2</v>
      </c>
      <c r="E28" s="166">
        <f>+IFERROR(VLOOKUP($A28,Hoja5!$A$2:$M$2116,6,FALSE),"")</f>
        <v>3.9483675018982534E-2</v>
      </c>
      <c r="F28" s="166">
        <f>+IFERROR(VLOOKUP($A28,Hoja5!$A$2:$M$2116,7,FALSE),"")</f>
        <v>7.9646017699115043E-2</v>
      </c>
      <c r="G28" s="166">
        <f>+IFERROR(VLOOKUP($A28,Hoja5!$A$2:$M$2116,8,FALSE),"")</f>
        <v>6.7625899280575538E-2</v>
      </c>
      <c r="H28" s="166">
        <f>+IFERROR(VLOOKUP($A28,Hoja5!$A$2:$M$2116,9,FALSE),"")</f>
        <v>1.4104372355430184E-2</v>
      </c>
      <c r="I28" s="166">
        <f>+IFERROR(VLOOKUP($A28,Hoja5!$A$2:$M$2116,10,FALSE),"")</f>
        <v>0</v>
      </c>
      <c r="J28" s="166">
        <f>+IFERROR(VLOOKUP($A28,Hoja5!$A$2:$M$2116,11,FALSE),"")</f>
        <v>0</v>
      </c>
      <c r="K28" s="164">
        <f>+IFERROR(VLOOKUP($A28,Hoja5!$A$2:$M$2116,12,FALSE),"")</f>
        <v>0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41396</v>
      </c>
      <c r="C29" s="41" t="str">
        <f>+IFERROR(VLOOKUP($A29,Hoja5!$A$2:$M$2116,4,FALSE),"")</f>
        <v>LA PLATA</v>
      </c>
      <c r="D29" s="166">
        <f>+IFERROR(VLOOKUP($A29,Hoja5!$A$2:$M$2116,5,FALSE),"")</f>
        <v>0.26120689655172413</v>
      </c>
      <c r="E29" s="166">
        <f>+IFERROR(VLOOKUP($A29,Hoja5!$A$2:$M$2116,6,FALSE),"")</f>
        <v>0.27114093959731544</v>
      </c>
      <c r="F29" s="166">
        <f>+IFERROR(VLOOKUP($A29,Hoja5!$A$2:$M$2116,7,FALSE),"")</f>
        <v>0.2664371208394819</v>
      </c>
      <c r="G29" s="166">
        <f>+IFERROR(VLOOKUP($A29,Hoja5!$A$2:$M$2116,8,FALSE),"")</f>
        <v>0.28819556127372148</v>
      </c>
      <c r="H29" s="166">
        <f>+IFERROR(VLOOKUP($A29,Hoja5!$A$2:$M$2116,9,FALSE),"")</f>
        <v>0.29039923954372626</v>
      </c>
      <c r="I29" s="166">
        <f>+IFERROR(VLOOKUP($A29,Hoja5!$A$2:$M$2116,10,FALSE),"")</f>
        <v>0.3492957746478873</v>
      </c>
      <c r="J29" s="166">
        <f>+IFERROR(VLOOKUP($A29,Hoja5!$A$2:$M$2116,11,FALSE),"")</f>
        <v>0.36710037174721188</v>
      </c>
      <c r="K29" s="164">
        <f>+IFERROR(VLOOKUP($A29,Hoja5!$A$2:$M$2116,12,FALSE),"")</f>
        <v>0.39221097822753759</v>
      </c>
      <c r="L29" s="165">
        <f>+IFERROR(VLOOKUP($A29,Hoja5!$A$2:$M$2116,13,FALSE),"")</f>
        <v>0.41757741347905281</v>
      </c>
    </row>
    <row r="30" spans="1:12" x14ac:dyDescent="0.25">
      <c r="A30" s="145">
        <v>19</v>
      </c>
      <c r="B30" s="41">
        <f>+IFERROR(VLOOKUP($A30,Hoja5!$A$2:$M$2116,3,FALSE),"")</f>
        <v>41483</v>
      </c>
      <c r="C30" s="41" t="str">
        <f>+IFERROR(VLOOKUP($A30,Hoja5!$A$2:$M$2116,4,FALSE),"")</f>
        <v>NATAGA</v>
      </c>
      <c r="D30" s="166">
        <f>+IFERROR(VLOOKUP($A30,Hoja5!$A$2:$M$2116,5,FALSE),"")</f>
        <v>3.2863849765258218E-2</v>
      </c>
      <c r="E30" s="166">
        <f>+IFERROR(VLOOKUP($A30,Hoja5!$A$2:$M$2116,6,FALSE),"")</f>
        <v>2.8744326777609682E-2</v>
      </c>
      <c r="F30" s="166">
        <f>+IFERROR(VLOOKUP($A30,Hoja5!$A$2:$M$2116,7,FALSE),"")</f>
        <v>0</v>
      </c>
      <c r="G30" s="166">
        <f>+IFERROR(VLOOKUP($A30,Hoja5!$A$2:$M$2116,8,FALSE),"")</f>
        <v>1.455604075691412E-3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41503</v>
      </c>
      <c r="C31" s="41" t="str">
        <f>+IFERROR(VLOOKUP($A31,Hoja5!$A$2:$M$2116,4,FALSE),"")</f>
        <v>OPORAPA</v>
      </c>
      <c r="D31" s="166">
        <f>+IFERROR(VLOOKUP($A31,Hoja5!$A$2:$M$2116,5,FALSE),"")</f>
        <v>0</v>
      </c>
      <c r="E31" s="166">
        <f>+IFERROR(VLOOKUP($A31,Hoja5!$A$2:$M$2116,6,FALSE),"")</f>
        <v>0</v>
      </c>
      <c r="F31" s="166">
        <f>+IFERROR(VLOOKUP($A31,Hoja5!$A$2:$M$2116,7,FALSE),"")</f>
        <v>0</v>
      </c>
      <c r="G31" s="166">
        <f>+IFERROR(VLOOKUP($A31,Hoja5!$A$2:$M$2116,8,FALSE),"")</f>
        <v>0</v>
      </c>
      <c r="H31" s="166">
        <f>+IFERROR(VLOOKUP($A31,Hoja5!$A$2:$M$2116,9,FALSE),"")</f>
        <v>0</v>
      </c>
      <c r="I31" s="166">
        <f>+IFERROR(VLOOKUP($A31,Hoja5!$A$2:$M$2116,10,FALSE),"")</f>
        <v>0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41518</v>
      </c>
      <c r="C32" s="41" t="str">
        <f>+IFERROR(VLOOKUP($A32,Hoja5!$A$2:$M$2116,4,FALSE),"")</f>
        <v>PAICOL</v>
      </c>
      <c r="D32" s="166">
        <f>+IFERROR(VLOOKUP($A32,Hoja5!$A$2:$M$2116,5,FALSE),"")</f>
        <v>0.11320754716981132</v>
      </c>
      <c r="E32" s="166">
        <f>+IFERROR(VLOOKUP($A32,Hoja5!$A$2:$M$2116,6,FALSE),"")</f>
        <v>0.12525252525252525</v>
      </c>
      <c r="F32" s="166">
        <f>+IFERROR(VLOOKUP($A32,Hoja5!$A$2:$M$2116,7,FALSE),"")</f>
        <v>9.9804305283757333E-2</v>
      </c>
      <c r="G32" s="166">
        <f>+IFERROR(VLOOKUP($A32,Hoja5!$A$2:$M$2116,8,FALSE),"")</f>
        <v>0.11531190926275993</v>
      </c>
      <c r="H32" s="166">
        <f>+IFERROR(VLOOKUP($A32,Hoja5!$A$2:$M$2116,9,FALSE),"")</f>
        <v>2.564102564102564E-2</v>
      </c>
      <c r="I32" s="166">
        <f>+IFERROR(VLOOKUP($A32,Hoja5!$A$2:$M$2116,10,FALSE),"")</f>
        <v>0</v>
      </c>
      <c r="J32" s="166">
        <f>+IFERROR(VLOOKUP($A32,Hoja5!$A$2:$M$2116,11,FALSE),"")</f>
        <v>1.7667844522968198E-3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41524</v>
      </c>
      <c r="C33" s="41" t="str">
        <f>+IFERROR(VLOOKUP($A33,Hoja5!$A$2:$M$2116,4,FALSE),"")</f>
        <v>PALERMO</v>
      </c>
      <c r="D33" s="166">
        <f>+IFERROR(VLOOKUP($A33,Hoja5!$A$2:$M$2116,5,FALSE),"")</f>
        <v>1.3513513513513514E-2</v>
      </c>
      <c r="E33" s="166">
        <f>+IFERROR(VLOOKUP($A33,Hoja5!$A$2:$M$2116,6,FALSE),"")</f>
        <v>0</v>
      </c>
      <c r="F33" s="166">
        <f>+IFERROR(VLOOKUP($A33,Hoja5!$A$2:$M$2116,7,FALSE),"")</f>
        <v>3.3944331296673454E-4</v>
      </c>
      <c r="G33" s="166">
        <f>+IFERROR(VLOOKUP($A33,Hoja5!$A$2:$M$2116,8,FALSE),"")</f>
        <v>3.355704697986577E-4</v>
      </c>
      <c r="H33" s="166">
        <f>+IFERROR(VLOOKUP($A33,Hoja5!$A$2:$M$2116,9,FALSE),"")</f>
        <v>0</v>
      </c>
      <c r="I33" s="166">
        <f>+IFERROR(VLOOKUP($A33,Hoja5!$A$2:$M$2116,10,FALSE),"")</f>
        <v>0</v>
      </c>
      <c r="J33" s="166">
        <f>+IFERROR(VLOOKUP($A33,Hoja5!$A$2:$M$2116,11,FALSE),"")</f>
        <v>0</v>
      </c>
      <c r="K33" s="164">
        <f>+IFERROR(VLOOKUP($A33,Hoja5!$A$2:$M$2116,12,FALSE),"")</f>
        <v>1.6589250165892503E-3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41530</v>
      </c>
      <c r="C34" s="41" t="str">
        <f>+IFERROR(VLOOKUP($A34,Hoja5!$A$2:$M$2116,4,FALSE),"")</f>
        <v>PALESTINA</v>
      </c>
      <c r="D34" s="166">
        <f>+IFERROR(VLOOKUP($A34,Hoja5!$A$2:$M$2116,5,FALSE),"")</f>
        <v>0</v>
      </c>
      <c r="E34" s="166">
        <f>+IFERROR(VLOOKUP($A34,Hoja5!$A$2:$M$2116,6,FALSE),"")</f>
        <v>0</v>
      </c>
      <c r="F34" s="166">
        <f>+IFERROR(VLOOKUP($A34,Hoja5!$A$2:$M$2116,7,FALSE),"")</f>
        <v>0</v>
      </c>
      <c r="G34" s="166">
        <f>+IFERROR(VLOOKUP($A34,Hoja5!$A$2:$M$2116,8,FALSE),"")</f>
        <v>0</v>
      </c>
      <c r="H34" s="166">
        <f>+IFERROR(VLOOKUP($A34,Hoja5!$A$2:$M$2116,9,FALSE),"")</f>
        <v>0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41548</v>
      </c>
      <c r="C35" s="41" t="str">
        <f>+IFERROR(VLOOKUP($A35,Hoja5!$A$2:$M$2116,4,FALSE),"")</f>
        <v>PITAL</v>
      </c>
      <c r="D35" s="166">
        <f>+IFERROR(VLOOKUP($A35,Hoja5!$A$2:$M$2116,5,FALSE),"")</f>
        <v>1.4274981217129978E-2</v>
      </c>
      <c r="E35" s="166">
        <f>+IFERROR(VLOOKUP($A35,Hoja5!$A$2:$M$2116,6,FALSE),"")</f>
        <v>2.5129342202512936E-2</v>
      </c>
      <c r="F35" s="166">
        <f>+IFERROR(VLOOKUP($A35,Hoja5!$A$2:$M$2116,7,FALSE),"")</f>
        <v>7.1010248901903369E-2</v>
      </c>
      <c r="G35" s="166">
        <f>+IFERROR(VLOOKUP($A35,Hoja5!$A$2:$M$2116,8,FALSE),"")</f>
        <v>5.9124087591240874E-2</v>
      </c>
      <c r="H35" s="166">
        <f>+IFERROR(VLOOKUP($A35,Hoja5!$A$2:$M$2116,9,FALSE),"")</f>
        <v>3.2991202346041054E-2</v>
      </c>
      <c r="I35" s="166">
        <f>+IFERROR(VLOOKUP($A35,Hoja5!$A$2:$M$2116,10,FALSE),"")</f>
        <v>2.9651593773165306E-3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41551</v>
      </c>
      <c r="C36" s="41" t="str">
        <f>+IFERROR(VLOOKUP($A36,Hoja5!$A$2:$M$2116,4,FALSE),"")</f>
        <v>PITALITO</v>
      </c>
      <c r="D36" s="166">
        <f>+IFERROR(VLOOKUP($A36,Hoja5!$A$2:$M$2116,5,FALSE),"")</f>
        <v>0.26495132127955495</v>
      </c>
      <c r="E36" s="166">
        <f>+IFERROR(VLOOKUP($A36,Hoja5!$A$2:$M$2116,6,FALSE),"")</f>
        <v>0.26555003787559972</v>
      </c>
      <c r="F36" s="166">
        <f>+IFERROR(VLOOKUP($A36,Hoja5!$A$2:$M$2116,7,FALSE),"")</f>
        <v>0.29691853794459927</v>
      </c>
      <c r="G36" s="166">
        <f>+IFERROR(VLOOKUP($A36,Hoja5!$A$2:$M$2116,8,FALSE),"")</f>
        <v>0.34361693580782515</v>
      </c>
      <c r="H36" s="166">
        <f>+IFERROR(VLOOKUP($A36,Hoja5!$A$2:$M$2116,9,FALSE),"")</f>
        <v>0.36089332382988831</v>
      </c>
      <c r="I36" s="166">
        <f>+IFERROR(VLOOKUP($A36,Hoja5!$A$2:$M$2116,10,FALSE),"")</f>
        <v>0.3886449184441656</v>
      </c>
      <c r="J36" s="166">
        <f>+IFERROR(VLOOKUP($A36,Hoja5!$A$2:$M$2116,11,FALSE),"")</f>
        <v>0.42784790400498673</v>
      </c>
      <c r="K36" s="164">
        <f>+IFERROR(VLOOKUP($A36,Hoja5!$A$2:$M$2116,12,FALSE),"")</f>
        <v>0.46424420856899357</v>
      </c>
      <c r="L36" s="165">
        <f>+IFERROR(VLOOKUP($A36,Hoja5!$A$2:$M$2116,13,FALSE),"")</f>
        <v>0.43338473400154204</v>
      </c>
    </row>
    <row r="37" spans="1:12" x14ac:dyDescent="0.25">
      <c r="A37" s="145">
        <v>26</v>
      </c>
      <c r="B37" s="41">
        <f>+IFERROR(VLOOKUP($A37,Hoja5!$A$2:$M$2116,3,FALSE),"")</f>
        <v>41615</v>
      </c>
      <c r="C37" s="41" t="str">
        <f>+IFERROR(VLOOKUP($A37,Hoja5!$A$2:$M$2116,4,FALSE),"")</f>
        <v>RIVERA</v>
      </c>
      <c r="D37" s="166">
        <f>+IFERROR(VLOOKUP($A37,Hoja5!$A$2:$M$2116,5,FALSE),"")</f>
        <v>3.5398230088495575E-2</v>
      </c>
      <c r="E37" s="166">
        <f>+IFERROR(VLOOKUP($A37,Hoja5!$A$2:$M$2116,6,FALSE),"")</f>
        <v>0</v>
      </c>
      <c r="F37" s="166">
        <f>+IFERROR(VLOOKUP($A37,Hoja5!$A$2:$M$2116,7,FALSE),"")</f>
        <v>2.0396270396270396E-2</v>
      </c>
      <c r="G37" s="166">
        <f>+IFERROR(VLOOKUP($A37,Hoja5!$A$2:$M$2116,8,FALSE),"")</f>
        <v>3.2844574780058651E-2</v>
      </c>
      <c r="H37" s="166">
        <f>+IFERROR(VLOOKUP($A37,Hoja5!$A$2:$M$2116,9,FALSE),"")</f>
        <v>7.5505350772889418E-2</v>
      </c>
      <c r="I37" s="166">
        <f>+IFERROR(VLOOKUP($A37,Hoja5!$A$2:$M$2116,10,FALSE),"")</f>
        <v>0.1889763779527559</v>
      </c>
      <c r="J37" s="166">
        <f>+IFERROR(VLOOKUP($A37,Hoja5!$A$2:$M$2116,11,FALSE),"")</f>
        <v>0.31196054254007399</v>
      </c>
      <c r="K37" s="164">
        <f>+IFERROR(VLOOKUP($A37,Hoja5!$A$2:$M$2116,12,FALSE),"")</f>
        <v>0.37507827175954916</v>
      </c>
      <c r="L37" s="165">
        <f>+IFERROR(VLOOKUP($A37,Hoja5!$A$2:$M$2116,13,FALSE),"")</f>
        <v>0.43730308758664144</v>
      </c>
    </row>
    <row r="38" spans="1:12" x14ac:dyDescent="0.25">
      <c r="A38" s="145">
        <v>27</v>
      </c>
      <c r="B38" s="41">
        <f>+IFERROR(VLOOKUP($A38,Hoja5!$A$2:$M$2116,3,FALSE),"")</f>
        <v>41660</v>
      </c>
      <c r="C38" s="41" t="str">
        <f>+IFERROR(VLOOKUP($A38,Hoja5!$A$2:$M$2116,4,FALSE),"")</f>
        <v>SALADOBLANCO</v>
      </c>
      <c r="D38" s="166">
        <f>+IFERROR(VLOOKUP($A38,Hoja5!$A$2:$M$2116,5,FALSE),"")</f>
        <v>9.3808630393996248E-4</v>
      </c>
      <c r="E38" s="166">
        <f>+IFERROR(VLOOKUP($A38,Hoja5!$A$2:$M$2116,6,FALSE),"")</f>
        <v>0</v>
      </c>
      <c r="F38" s="166">
        <f>+IFERROR(VLOOKUP($A38,Hoja5!$A$2:$M$2116,7,FALSE),"")</f>
        <v>0</v>
      </c>
      <c r="G38" s="166">
        <f>+IFERROR(VLOOKUP($A38,Hoja5!$A$2:$M$2116,8,FALSE),"")</f>
        <v>0</v>
      </c>
      <c r="H38" s="166">
        <f>+IFERROR(VLOOKUP($A38,Hoja5!$A$2:$M$2116,9,FALSE),"")</f>
        <v>0</v>
      </c>
      <c r="I38" s="166">
        <f>+IFERROR(VLOOKUP($A38,Hoja5!$A$2:$M$2116,10,FALSE),"")</f>
        <v>0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41668</v>
      </c>
      <c r="C39" s="41" t="str">
        <f>+IFERROR(VLOOKUP($A39,Hoja5!$A$2:$M$2116,4,FALSE),"")</f>
        <v>SAN AGUSTIN</v>
      </c>
      <c r="D39" s="166">
        <f>+IFERROR(VLOOKUP($A39,Hoja5!$A$2:$M$2116,5,FALSE),"")</f>
        <v>1.5440508628519528E-2</v>
      </c>
      <c r="E39" s="166">
        <f>+IFERROR(VLOOKUP($A39,Hoja5!$A$2:$M$2116,6,FALSE),"")</f>
        <v>9.2344355078939535E-3</v>
      </c>
      <c r="F39" s="166">
        <f>+IFERROR(VLOOKUP($A39,Hoja5!$A$2:$M$2116,7,FALSE),"")</f>
        <v>9.4506792675723567E-3</v>
      </c>
      <c r="G39" s="166">
        <f>+IFERROR(VLOOKUP($A39,Hoja5!$A$2:$M$2116,8,FALSE),"")</f>
        <v>9.7575399172087525E-3</v>
      </c>
      <c r="H39" s="166">
        <f>+IFERROR(VLOOKUP($A39,Hoja5!$A$2:$M$2116,9,FALSE),"")</f>
        <v>1.6681560917485849E-2</v>
      </c>
      <c r="I39" s="166">
        <f>+IFERROR(VLOOKUP($A39,Hoja5!$A$2:$M$2116,10,FALSE),"")</f>
        <v>9.3514328808446453E-3</v>
      </c>
      <c r="J39" s="166">
        <f>+IFERROR(VLOOKUP($A39,Hoja5!$A$2:$M$2116,11,FALSE),"")</f>
        <v>9.8400984009840101E-3</v>
      </c>
      <c r="K39" s="164">
        <f>+IFERROR(VLOOKUP($A39,Hoja5!$A$2:$M$2116,12,FALSE),"")</f>
        <v>2.3197492163009405E-2</v>
      </c>
      <c r="L39" s="165">
        <f>+IFERROR(VLOOKUP($A39,Hoja5!$A$2:$M$2116,13,FALSE),"")</f>
        <v>6.0741687979539638E-3</v>
      </c>
    </row>
    <row r="40" spans="1:12" x14ac:dyDescent="0.25">
      <c r="A40" s="145">
        <v>29</v>
      </c>
      <c r="B40" s="41">
        <f>+IFERROR(VLOOKUP($A40,Hoja5!$A$2:$M$2116,3,FALSE),"")</f>
        <v>41676</v>
      </c>
      <c r="C40" s="41" t="str">
        <f>+IFERROR(VLOOKUP($A40,Hoja5!$A$2:$M$2116,4,FALSE),"")</f>
        <v>SANTA MARIA</v>
      </c>
      <c r="D40" s="166">
        <f>+IFERROR(VLOOKUP($A40,Hoja5!$A$2:$M$2116,5,FALSE),"")</f>
        <v>3.3240997229916899E-2</v>
      </c>
      <c r="E40" s="166">
        <f>+IFERROR(VLOOKUP($A40,Hoja5!$A$2:$M$2116,6,FALSE),"")</f>
        <v>5.4446460980036297E-2</v>
      </c>
      <c r="F40" s="166">
        <f>+IFERROR(VLOOKUP($A40,Hoja5!$A$2:$M$2116,7,FALSE),"")</f>
        <v>6.3506261180679785E-2</v>
      </c>
      <c r="G40" s="166">
        <f>+IFERROR(VLOOKUP($A40,Hoja5!$A$2:$M$2116,8,FALSE),"")</f>
        <v>1.9660411081322611E-2</v>
      </c>
      <c r="H40" s="166">
        <f>+IFERROR(VLOOKUP($A40,Hoja5!$A$2:$M$2116,9,FALSE),"")</f>
        <v>8.0645161290322578E-3</v>
      </c>
      <c r="I40" s="166">
        <f>+IFERROR(VLOOKUP($A40,Hoja5!$A$2:$M$2116,10,FALSE),"")</f>
        <v>9.025270758122744E-4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41770</v>
      </c>
      <c r="C41" s="41" t="str">
        <f>+IFERROR(VLOOKUP($A41,Hoja5!$A$2:$M$2116,4,FALSE),"")</f>
        <v>SUAZA</v>
      </c>
      <c r="D41" s="166">
        <f>+IFERROR(VLOOKUP($A41,Hoja5!$A$2:$M$2116,5,FALSE),"")</f>
        <v>5.4481546572934976E-2</v>
      </c>
      <c r="E41" s="166">
        <f>+IFERROR(VLOOKUP($A41,Hoja5!$A$2:$M$2116,6,FALSE),"")</f>
        <v>4.1196388261851014E-2</v>
      </c>
      <c r="F41" s="166">
        <f>+IFERROR(VLOOKUP($A41,Hoja5!$A$2:$M$2116,7,FALSE),"")</f>
        <v>3.2346491228070179E-2</v>
      </c>
      <c r="G41" s="166">
        <f>+IFERROR(VLOOKUP($A41,Hoja5!$A$2:$M$2116,8,FALSE),"")</f>
        <v>3.1132581857219538E-2</v>
      </c>
      <c r="H41" s="166">
        <f>+IFERROR(VLOOKUP($A41,Hoja5!$A$2:$M$2116,9,FALSE),"")</f>
        <v>1.5352038115404976E-2</v>
      </c>
      <c r="I41" s="166">
        <f>+IFERROR(VLOOKUP($A41,Hoja5!$A$2:$M$2116,10,FALSE),"")</f>
        <v>5.2521008403361342E-4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>
        <f>+IFERROR(VLOOKUP($A42,Hoja5!$A$2:$M$2116,3,FALSE),"")</f>
        <v>41791</v>
      </c>
      <c r="C42" s="41" t="str">
        <f>+IFERROR(VLOOKUP($A42,Hoja5!$A$2:$M$2116,4,FALSE),"")</f>
        <v>TARQUI</v>
      </c>
      <c r="D42" s="166">
        <f>+IFERROR(VLOOKUP($A42,Hoja5!$A$2:$M$2116,5,FALSE),"")</f>
        <v>3.6240786240786242E-2</v>
      </c>
      <c r="E42" s="166">
        <f>+IFERROR(VLOOKUP($A42,Hoja5!$A$2:$M$2116,6,FALSE),"")</f>
        <v>5.2980132450331126E-2</v>
      </c>
      <c r="F42" s="166">
        <f>+IFERROR(VLOOKUP($A42,Hoja5!$A$2:$M$2116,7,FALSE),"")</f>
        <v>5.4534676941315946E-2</v>
      </c>
      <c r="G42" s="166">
        <f>+IFERROR(VLOOKUP($A42,Hoja5!$A$2:$M$2116,8,FALSE),"")</f>
        <v>4.2865531415149732E-2</v>
      </c>
      <c r="H42" s="166">
        <f>+IFERROR(VLOOKUP($A42,Hoja5!$A$2:$M$2116,9,FALSE),"")</f>
        <v>8.1919251023990641E-3</v>
      </c>
      <c r="I42" s="166">
        <f>+IFERROR(VLOOKUP($A42,Hoja5!$A$2:$M$2116,10,FALSE),"")</f>
        <v>2.3350846468184472E-3</v>
      </c>
      <c r="J42" s="166">
        <f>+IFERROR(VLOOKUP($A42,Hoja5!$A$2:$M$2116,11,FALSE),"")</f>
        <v>5.8275058275058275E-4</v>
      </c>
      <c r="K42" s="164">
        <f>+IFERROR(VLOOKUP($A42,Hoja5!$A$2:$M$2116,12,FALSE),"")</f>
        <v>0</v>
      </c>
      <c r="L42" s="165">
        <f>+IFERROR(VLOOKUP($A42,Hoja5!$A$2:$M$2116,13,FALSE),"")</f>
        <v>0</v>
      </c>
    </row>
    <row r="43" spans="1:12" x14ac:dyDescent="0.25">
      <c r="A43" s="145">
        <v>32</v>
      </c>
      <c r="B43" s="41">
        <f>+IFERROR(VLOOKUP($A43,Hoja5!$A$2:$M$2116,3,FALSE),"")</f>
        <v>41797</v>
      </c>
      <c r="C43" s="41" t="str">
        <f>+IFERROR(VLOOKUP($A43,Hoja5!$A$2:$M$2116,4,FALSE),"")</f>
        <v>TESALIA</v>
      </c>
      <c r="D43" s="166">
        <f>+IFERROR(VLOOKUP($A43,Hoja5!$A$2:$M$2116,5,FALSE),"")</f>
        <v>3.2293986636971049E-2</v>
      </c>
      <c r="E43" s="166">
        <f>+IFERROR(VLOOKUP($A43,Hoja5!$A$2:$M$2116,6,FALSE),"")</f>
        <v>4.4906900328587074E-2</v>
      </c>
      <c r="F43" s="166">
        <f>+IFERROR(VLOOKUP($A43,Hoja5!$A$2:$M$2116,7,FALSE),"")</f>
        <v>8.9324618736383449E-2</v>
      </c>
      <c r="G43" s="166">
        <f>+IFERROR(VLOOKUP($A43,Hoja5!$A$2:$M$2116,8,FALSE),"")</f>
        <v>7.9034028540065859E-2</v>
      </c>
      <c r="H43" s="166">
        <f>+IFERROR(VLOOKUP($A43,Hoja5!$A$2:$M$2116,9,FALSE),"")</f>
        <v>3.6830357142857144E-2</v>
      </c>
      <c r="I43" s="166">
        <f>+IFERROR(VLOOKUP($A43,Hoja5!$A$2:$M$2116,10,FALSE),"")</f>
        <v>0</v>
      </c>
      <c r="J43" s="166">
        <f>+IFERROR(VLOOKUP($A43,Hoja5!$A$2:$M$2116,11,FALSE),"")</f>
        <v>0</v>
      </c>
      <c r="K43" s="164">
        <f>+IFERROR(VLOOKUP($A43,Hoja5!$A$2:$M$2116,12,FALSE),"")</f>
        <v>0</v>
      </c>
      <c r="L43" s="165">
        <f>+IFERROR(VLOOKUP($A43,Hoja5!$A$2:$M$2116,13,FALSE),"")</f>
        <v>0</v>
      </c>
    </row>
    <row r="44" spans="1:12" x14ac:dyDescent="0.25">
      <c r="A44" s="145">
        <v>33</v>
      </c>
      <c r="B44" s="41">
        <f>+IFERROR(VLOOKUP($A44,Hoja5!$A$2:$M$2116,3,FALSE),"")</f>
        <v>41799</v>
      </c>
      <c r="C44" s="41" t="str">
        <f>+IFERROR(VLOOKUP($A44,Hoja5!$A$2:$M$2116,4,FALSE),"")</f>
        <v>TELLO</v>
      </c>
      <c r="D44" s="166">
        <f>+IFERROR(VLOOKUP($A44,Hoja5!$A$2:$M$2116,5,FALSE),"")</f>
        <v>0</v>
      </c>
      <c r="E44" s="166">
        <f>+IFERROR(VLOOKUP($A44,Hoja5!$A$2:$M$2116,6,FALSE),"")</f>
        <v>0</v>
      </c>
      <c r="F44" s="166">
        <f>+IFERROR(VLOOKUP($A44,Hoja5!$A$2:$M$2116,7,FALSE),"")</f>
        <v>0</v>
      </c>
      <c r="G44" s="166">
        <f>+IFERROR(VLOOKUP($A44,Hoja5!$A$2:$M$2116,8,FALSE),"")</f>
        <v>6.9541029207232264E-4</v>
      </c>
      <c r="H44" s="166">
        <f>+IFERROR(VLOOKUP($A44,Hoja5!$A$2:$M$2116,9,FALSE),"")</f>
        <v>0</v>
      </c>
      <c r="I44" s="166">
        <f>+IFERROR(VLOOKUP($A44,Hoja5!$A$2:$M$2116,10,FALSE),"")</f>
        <v>0</v>
      </c>
      <c r="J44" s="166">
        <f>+IFERROR(VLOOKUP($A44,Hoja5!$A$2:$M$2116,11,FALSE),"")</f>
        <v>0</v>
      </c>
      <c r="K44" s="164">
        <f>+IFERROR(VLOOKUP($A44,Hoja5!$A$2:$M$2116,12,FALSE),"")</f>
        <v>0</v>
      </c>
      <c r="L44" s="165">
        <f>+IFERROR(VLOOKUP($A44,Hoja5!$A$2:$M$2116,13,FALSE),"")</f>
        <v>0</v>
      </c>
    </row>
    <row r="45" spans="1:12" x14ac:dyDescent="0.25">
      <c r="A45" s="145">
        <v>34</v>
      </c>
      <c r="B45" s="41">
        <f>+IFERROR(VLOOKUP($A45,Hoja5!$A$2:$M$2116,3,FALSE),"")</f>
        <v>41801</v>
      </c>
      <c r="C45" s="41" t="str">
        <f>+IFERROR(VLOOKUP($A45,Hoja5!$A$2:$M$2116,4,FALSE),"")</f>
        <v>TERUEL</v>
      </c>
      <c r="D45" s="166">
        <f>+IFERROR(VLOOKUP($A45,Hoja5!$A$2:$M$2116,5,FALSE),"")</f>
        <v>5.5012224938875302E-2</v>
      </c>
      <c r="E45" s="166">
        <f>+IFERROR(VLOOKUP($A45,Hoja5!$A$2:$M$2116,6,FALSE),"")</f>
        <v>5.0909090909090911E-2</v>
      </c>
      <c r="F45" s="166">
        <f>+IFERROR(VLOOKUP($A45,Hoja5!$A$2:$M$2116,7,FALSE),"")</f>
        <v>3.2687651331719129E-2</v>
      </c>
      <c r="G45" s="166">
        <f>+IFERROR(VLOOKUP($A45,Hoja5!$A$2:$M$2116,8,FALSE),"")</f>
        <v>2.6537997587454766E-2</v>
      </c>
      <c r="H45" s="166">
        <f>+IFERROR(VLOOKUP($A45,Hoja5!$A$2:$M$2116,9,FALSE),"")</f>
        <v>1.6990291262135922E-2</v>
      </c>
      <c r="I45" s="166">
        <f>+IFERROR(VLOOKUP($A45,Hoja5!$A$2:$M$2116,10,FALSE),"")</f>
        <v>0</v>
      </c>
      <c r="J45" s="166">
        <f>+IFERROR(VLOOKUP($A45,Hoja5!$A$2:$M$2116,11,FALSE),"")</f>
        <v>0</v>
      </c>
      <c r="K45" s="164">
        <f>+IFERROR(VLOOKUP($A45,Hoja5!$A$2:$M$2116,12,FALSE),"")</f>
        <v>1.2269938650306749E-3</v>
      </c>
      <c r="L45" s="165">
        <f>+IFERROR(VLOOKUP($A45,Hoja5!$A$2:$M$2116,13,FALSE),"")</f>
        <v>0</v>
      </c>
    </row>
    <row r="46" spans="1:12" x14ac:dyDescent="0.25">
      <c r="A46" s="145">
        <v>35</v>
      </c>
      <c r="B46" s="41">
        <f>+IFERROR(VLOOKUP($A46,Hoja5!$A$2:$M$2116,3,FALSE),"")</f>
        <v>41807</v>
      </c>
      <c r="C46" s="41" t="str">
        <f>+IFERROR(VLOOKUP($A46,Hoja5!$A$2:$M$2116,4,FALSE),"")</f>
        <v>TIMANA</v>
      </c>
      <c r="D46" s="166">
        <f>+IFERROR(VLOOKUP($A46,Hoja5!$A$2:$M$2116,5,FALSE),"")</f>
        <v>9.8473658296405718E-4</v>
      </c>
      <c r="E46" s="166">
        <f>+IFERROR(VLOOKUP($A46,Hoja5!$A$2:$M$2116,6,FALSE),"")</f>
        <v>0</v>
      </c>
      <c r="F46" s="166">
        <f>+IFERROR(VLOOKUP($A46,Hoja5!$A$2:$M$2116,7,FALSE),"")</f>
        <v>9.6015362457993274E-4</v>
      </c>
      <c r="G46" s="166">
        <f>+IFERROR(VLOOKUP($A46,Hoja5!$A$2:$M$2116,8,FALSE),"")</f>
        <v>9.5648015303682454E-4</v>
      </c>
      <c r="H46" s="166">
        <f>+IFERROR(VLOOKUP($A46,Hoja5!$A$2:$M$2116,9,FALSE),"")</f>
        <v>0</v>
      </c>
      <c r="I46" s="166">
        <f>+IFERROR(VLOOKUP($A46,Hoja5!$A$2:$M$2116,10,FALSE),"")</f>
        <v>4.8216007714561236E-4</v>
      </c>
      <c r="J46" s="166">
        <f>+IFERROR(VLOOKUP($A46,Hoja5!$A$2:$M$2116,11,FALSE),"")</f>
        <v>0</v>
      </c>
      <c r="K46" s="164">
        <f>+IFERROR(VLOOKUP($A46,Hoja5!$A$2:$M$2116,12,FALSE),"")</f>
        <v>0</v>
      </c>
      <c r="L46" s="165">
        <f>+IFERROR(VLOOKUP($A46,Hoja5!$A$2:$M$2116,13,FALSE),"")</f>
        <v>0</v>
      </c>
    </row>
    <row r="47" spans="1:12" x14ac:dyDescent="0.25">
      <c r="A47" s="145">
        <v>36</v>
      </c>
      <c r="B47" s="41">
        <f>+IFERROR(VLOOKUP($A47,Hoja5!$A$2:$M$2116,3,FALSE),"")</f>
        <v>41872</v>
      </c>
      <c r="C47" s="41" t="str">
        <f>+IFERROR(VLOOKUP($A47,Hoja5!$A$2:$M$2116,4,FALSE),"")</f>
        <v>VILLAVIEJA</v>
      </c>
      <c r="D47" s="166">
        <f>+IFERROR(VLOOKUP($A47,Hoja5!$A$2:$M$2116,5,FALSE),"")</f>
        <v>0</v>
      </c>
      <c r="E47" s="166">
        <f>+IFERROR(VLOOKUP($A47,Hoja5!$A$2:$M$2116,6,FALSE),"")</f>
        <v>0</v>
      </c>
      <c r="F47" s="166">
        <f>+IFERROR(VLOOKUP($A47,Hoja5!$A$2:$M$2116,7,FALSE),"")</f>
        <v>4.0595399188092018E-2</v>
      </c>
      <c r="G47" s="166">
        <f>+IFERROR(VLOOKUP($A47,Hoja5!$A$2:$M$2116,8,FALSE),"")</f>
        <v>3.2608695652173912E-2</v>
      </c>
      <c r="H47" s="166">
        <f>+IFERROR(VLOOKUP($A47,Hoja5!$A$2:$M$2116,9,FALSE),"")</f>
        <v>2.3415977961432508E-2</v>
      </c>
      <c r="I47" s="166">
        <f>+IFERROR(VLOOKUP($A47,Hoja5!$A$2:$M$2116,10,FALSE),"")</f>
        <v>0</v>
      </c>
      <c r="J47" s="166">
        <f>+IFERROR(VLOOKUP($A47,Hoja5!$A$2:$M$2116,11,FALSE),"")</f>
        <v>0</v>
      </c>
      <c r="K47" s="164">
        <f>+IFERROR(VLOOKUP($A47,Hoja5!$A$2:$M$2116,12,FALSE),"")</f>
        <v>0</v>
      </c>
      <c r="L47" s="165">
        <f>+IFERROR(VLOOKUP($A47,Hoja5!$A$2:$M$2116,13,FALSE),"")</f>
        <v>0</v>
      </c>
    </row>
    <row r="48" spans="1:12" x14ac:dyDescent="0.25">
      <c r="A48" s="145">
        <v>37</v>
      </c>
      <c r="B48" s="41">
        <f>+IFERROR(VLOOKUP($A48,Hoja5!$A$2:$M$2116,3,FALSE),"")</f>
        <v>41885</v>
      </c>
      <c r="C48" s="41" t="str">
        <f>+IFERROR(VLOOKUP($A48,Hoja5!$A$2:$M$2116,4,FALSE),"")</f>
        <v>YAGUARA</v>
      </c>
      <c r="D48" s="166">
        <f>+IFERROR(VLOOKUP($A48,Hoja5!$A$2:$M$2116,5,FALSE),"")</f>
        <v>0</v>
      </c>
      <c r="E48" s="166">
        <f>+IFERROR(VLOOKUP($A48,Hoja5!$A$2:$M$2116,6,FALSE),"")</f>
        <v>0</v>
      </c>
      <c r="F48" s="166">
        <f>+IFERROR(VLOOKUP($A48,Hoja5!$A$2:$M$2116,7,FALSE),"")</f>
        <v>1.1614401858304297E-3</v>
      </c>
      <c r="G48" s="166">
        <f>+IFERROR(VLOOKUP($A48,Hoja5!$A$2:$M$2116,8,FALSE),"")</f>
        <v>1.1600928074245939E-3</v>
      </c>
      <c r="H48" s="166">
        <f>+IFERROR(VLOOKUP($A48,Hoja5!$A$2:$M$2116,9,FALSE),"")</f>
        <v>0</v>
      </c>
      <c r="I48" s="166">
        <f>+IFERROR(VLOOKUP($A48,Hoja5!$A$2:$M$2116,10,FALSE),"")</f>
        <v>0</v>
      </c>
      <c r="J48" s="166">
        <f>+IFERROR(VLOOKUP($A48,Hoja5!$A$2:$M$2116,11,FALSE),"")</f>
        <v>0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HUILA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41001</v>
      </c>
      <c r="C12" s="39" t="str">
        <f>+UPPER(IFERROR(VLOOKUP($A12,Hoja6!$A$3:$P$1124,4,FALSE),""))</f>
        <v>NEIVA</v>
      </c>
      <c r="D12" s="40">
        <f>+IFERROR(VLOOKUP($A12,Hoja6!$A$3:$P$1124,8,FALSE),"")</f>
        <v>3673</v>
      </c>
      <c r="E12" s="40">
        <f>+IFERROR(VLOOKUP($A12,Hoja6!$A$3:$P$1124,9,FALSE),"")</f>
        <v>1873</v>
      </c>
      <c r="F12" s="163">
        <f>+IFERROR(VLOOKUP($A12,Hoja6!$A$3:$P$1124,10,FALSE),"")</f>
        <v>0.5099373808875578</v>
      </c>
      <c r="G12" s="40">
        <f>+IFERROR(VLOOKUP($A12,Hoja6!$A$3:$P$1124,11,FALSE),"")</f>
        <v>3566</v>
      </c>
      <c r="H12" s="40">
        <f>+IFERROR(VLOOKUP($A12,Hoja6!$A$3:$P$1124,12,FALSE),"")</f>
        <v>2100</v>
      </c>
      <c r="I12" s="163">
        <f>+IFERROR(VLOOKUP($A12,Hoja6!$A$3:$P$1124,13,FALSE),"")</f>
        <v>0.58889512058328664</v>
      </c>
      <c r="J12" s="40">
        <f>+IFERROR(VLOOKUP($A12,Hoja6!$A$3:$P$1124,14,FALSE),"")</f>
        <v>3501</v>
      </c>
      <c r="K12" s="149">
        <f>+IFERROR(VLOOKUP($A12,Hoja6!$A$3:$P$1124,15,FALSE),"")</f>
        <v>1877</v>
      </c>
      <c r="L12" s="165">
        <f>+IFERROR(VLOOKUP($A12,Hoja6!$A$3:$P$1124,16,FALSE),"")</f>
        <v>0.53613253356183943</v>
      </c>
    </row>
    <row r="13" spans="1:12" x14ac:dyDescent="0.25">
      <c r="A13" s="145">
        <v>2</v>
      </c>
      <c r="B13" s="39">
        <f>+IFERROR(VLOOKUP($A13,Hoja6!$A$3:$P$1124,3,FALSE),"")</f>
        <v>41006</v>
      </c>
      <c r="C13" s="39" t="str">
        <f>+UPPER(IFERROR(VLOOKUP($A13,Hoja6!$A$3:$P$1124,4,FALSE),""))</f>
        <v>ACEVEDO</v>
      </c>
      <c r="D13" s="40">
        <f>+IFERROR(VLOOKUP($A13,Hoja6!$A$3:$P$1124,8,FALSE),"")</f>
        <v>181</v>
      </c>
      <c r="E13" s="40">
        <f>+IFERROR(VLOOKUP($A13,Hoja6!$A$3:$P$1124,9,FALSE),"")</f>
        <v>58</v>
      </c>
      <c r="F13" s="163">
        <f>+IFERROR(VLOOKUP($A13,Hoja6!$A$3:$P$1124,10,FALSE),"")</f>
        <v>0.32044198895027626</v>
      </c>
      <c r="G13" s="40">
        <f>+IFERROR(VLOOKUP($A13,Hoja6!$A$3:$P$1124,11,FALSE),"")</f>
        <v>191</v>
      </c>
      <c r="H13" s="40">
        <f>+IFERROR(VLOOKUP($A13,Hoja6!$A$3:$P$1124,12,FALSE),"")</f>
        <v>62</v>
      </c>
      <c r="I13" s="163">
        <f>+IFERROR(VLOOKUP($A13,Hoja6!$A$3:$P$1124,13,FALSE),"")</f>
        <v>0.32460732984293195</v>
      </c>
      <c r="J13" s="40">
        <f>+IFERROR(VLOOKUP($A13,Hoja6!$A$3:$P$1124,14,FALSE),"")</f>
        <v>216</v>
      </c>
      <c r="K13" s="149">
        <f>+IFERROR(VLOOKUP($A13,Hoja6!$A$3:$P$1124,15,FALSE),"")</f>
        <v>71</v>
      </c>
      <c r="L13" s="165">
        <f>+IFERROR(VLOOKUP($A13,Hoja6!$A$3:$P$1124,16,FALSE),"")</f>
        <v>0.32870370370370372</v>
      </c>
    </row>
    <row r="14" spans="1:12" x14ac:dyDescent="0.25">
      <c r="A14" s="145">
        <v>3</v>
      </c>
      <c r="B14" s="39">
        <f>+IFERROR(VLOOKUP($A14,Hoja6!$A$3:$P$1124,3,FALSE),"")</f>
        <v>41013</v>
      </c>
      <c r="C14" s="39" t="str">
        <f>+UPPER(IFERROR(VLOOKUP($A14,Hoja6!$A$3:$P$1124,4,FALSE),""))</f>
        <v>AGRADO</v>
      </c>
      <c r="D14" s="40">
        <f>+IFERROR(VLOOKUP($A14,Hoja6!$A$3:$P$1124,8,FALSE),"")</f>
        <v>105</v>
      </c>
      <c r="E14" s="40">
        <f>+IFERROR(VLOOKUP($A14,Hoja6!$A$3:$P$1124,9,FALSE),"")</f>
        <v>29</v>
      </c>
      <c r="F14" s="163">
        <f>+IFERROR(VLOOKUP($A14,Hoja6!$A$3:$P$1124,10,FALSE),"")</f>
        <v>0.27619047619047621</v>
      </c>
      <c r="G14" s="40">
        <f>+IFERROR(VLOOKUP($A14,Hoja6!$A$3:$P$1124,11,FALSE),"")</f>
        <v>114</v>
      </c>
      <c r="H14" s="40">
        <f>+IFERROR(VLOOKUP($A14,Hoja6!$A$3:$P$1124,12,FALSE),"")</f>
        <v>34</v>
      </c>
      <c r="I14" s="163">
        <f>+IFERROR(VLOOKUP($A14,Hoja6!$A$3:$P$1124,13,FALSE),"")</f>
        <v>0.2982456140350877</v>
      </c>
      <c r="J14" s="40">
        <f>+IFERROR(VLOOKUP($A14,Hoja6!$A$3:$P$1124,14,FALSE),"")</f>
        <v>109</v>
      </c>
      <c r="K14" s="149">
        <f>+IFERROR(VLOOKUP($A14,Hoja6!$A$3:$P$1124,15,FALSE),"")</f>
        <v>45</v>
      </c>
      <c r="L14" s="165">
        <f>+IFERROR(VLOOKUP($A14,Hoja6!$A$3:$P$1124,16,FALSE),"")</f>
        <v>0.41284403669724773</v>
      </c>
    </row>
    <row r="15" spans="1:12" x14ac:dyDescent="0.25">
      <c r="A15" s="145">
        <v>4</v>
      </c>
      <c r="B15" s="39">
        <f>+IFERROR(VLOOKUP($A15,Hoja6!$A$3:$P$1124,3,FALSE),"")</f>
        <v>41016</v>
      </c>
      <c r="C15" s="39" t="str">
        <f>+UPPER(IFERROR(VLOOKUP($A15,Hoja6!$A$3:$P$1124,4,FALSE),""))</f>
        <v>AIPE</v>
      </c>
      <c r="D15" s="40">
        <f>+IFERROR(VLOOKUP($A15,Hoja6!$A$3:$P$1124,8,FALSE),"")</f>
        <v>175</v>
      </c>
      <c r="E15" s="40">
        <f>+IFERROR(VLOOKUP($A15,Hoja6!$A$3:$P$1124,9,FALSE),"")</f>
        <v>53</v>
      </c>
      <c r="F15" s="163">
        <f>+IFERROR(VLOOKUP($A15,Hoja6!$A$3:$P$1124,10,FALSE),"")</f>
        <v>0.30285714285714288</v>
      </c>
      <c r="G15" s="40">
        <f>+IFERROR(VLOOKUP($A15,Hoja6!$A$3:$P$1124,11,FALSE),"")</f>
        <v>157</v>
      </c>
      <c r="H15" s="40">
        <f>+IFERROR(VLOOKUP($A15,Hoja6!$A$3:$P$1124,12,FALSE),"")</f>
        <v>51</v>
      </c>
      <c r="I15" s="163">
        <f>+IFERROR(VLOOKUP($A15,Hoja6!$A$3:$P$1124,13,FALSE),"")</f>
        <v>0.32484076433121017</v>
      </c>
      <c r="J15" s="40">
        <f>+IFERROR(VLOOKUP($A15,Hoja6!$A$3:$P$1124,14,FALSE),"")</f>
        <v>192</v>
      </c>
      <c r="K15" s="149">
        <f>+IFERROR(VLOOKUP($A15,Hoja6!$A$3:$P$1124,15,FALSE),"")</f>
        <v>45</v>
      </c>
      <c r="L15" s="165">
        <f>+IFERROR(VLOOKUP($A15,Hoja6!$A$3:$P$1124,16,FALSE),"")</f>
        <v>0.234375</v>
      </c>
    </row>
    <row r="16" spans="1:12" x14ac:dyDescent="0.25">
      <c r="A16" s="145">
        <v>5</v>
      </c>
      <c r="B16" s="39">
        <f>+IFERROR(VLOOKUP($A16,Hoja6!$A$3:$P$1124,3,FALSE),"")</f>
        <v>41020</v>
      </c>
      <c r="C16" s="39" t="str">
        <f>+UPPER(IFERROR(VLOOKUP($A16,Hoja6!$A$3:$P$1124,4,FALSE),""))</f>
        <v>ALGECIRAS</v>
      </c>
      <c r="D16" s="40">
        <f>+IFERROR(VLOOKUP($A16,Hoja6!$A$3:$P$1124,8,FALSE),"")</f>
        <v>198</v>
      </c>
      <c r="E16" s="40">
        <f>+IFERROR(VLOOKUP($A16,Hoja6!$A$3:$P$1124,9,FALSE),"")</f>
        <v>84</v>
      </c>
      <c r="F16" s="163">
        <f>+IFERROR(VLOOKUP($A16,Hoja6!$A$3:$P$1124,10,FALSE),"")</f>
        <v>0.42424242424242425</v>
      </c>
      <c r="G16" s="40">
        <f>+IFERROR(VLOOKUP($A16,Hoja6!$A$3:$P$1124,11,FALSE),"")</f>
        <v>235</v>
      </c>
      <c r="H16" s="40">
        <f>+IFERROR(VLOOKUP($A16,Hoja6!$A$3:$P$1124,12,FALSE),"")</f>
        <v>84</v>
      </c>
      <c r="I16" s="163">
        <f>+IFERROR(VLOOKUP($A16,Hoja6!$A$3:$P$1124,13,FALSE),"")</f>
        <v>0.35744680851063831</v>
      </c>
      <c r="J16" s="40">
        <f>+IFERROR(VLOOKUP($A16,Hoja6!$A$3:$P$1124,14,FALSE),"")</f>
        <v>202</v>
      </c>
      <c r="K16" s="149">
        <f>+IFERROR(VLOOKUP($A16,Hoja6!$A$3:$P$1124,15,FALSE),"")</f>
        <v>70</v>
      </c>
      <c r="L16" s="165">
        <f>+IFERROR(VLOOKUP($A16,Hoja6!$A$3:$P$1124,16,FALSE),"")</f>
        <v>0.34653465346534651</v>
      </c>
    </row>
    <row r="17" spans="1:12" x14ac:dyDescent="0.25">
      <c r="A17" s="145">
        <v>6</v>
      </c>
      <c r="B17" s="39">
        <f>+IFERROR(VLOOKUP($A17,Hoja6!$A$3:$P$1124,3,FALSE),"")</f>
        <v>41026</v>
      </c>
      <c r="C17" s="39" t="str">
        <f>+UPPER(IFERROR(VLOOKUP($A17,Hoja6!$A$3:$P$1124,4,FALSE),""))</f>
        <v>ALTAMIRA</v>
      </c>
      <c r="D17" s="40">
        <f>+IFERROR(VLOOKUP($A17,Hoja6!$A$3:$P$1124,8,FALSE),"")</f>
        <v>36</v>
      </c>
      <c r="E17" s="40">
        <f>+IFERROR(VLOOKUP($A17,Hoja6!$A$3:$P$1124,9,FALSE),"")</f>
        <v>22</v>
      </c>
      <c r="F17" s="163">
        <f>+IFERROR(VLOOKUP($A17,Hoja6!$A$3:$P$1124,10,FALSE),"")</f>
        <v>0.61111111111111116</v>
      </c>
      <c r="G17" s="40">
        <f>+IFERROR(VLOOKUP($A17,Hoja6!$A$3:$P$1124,11,FALSE),"")</f>
        <v>24</v>
      </c>
      <c r="H17" s="40">
        <f>+IFERROR(VLOOKUP($A17,Hoja6!$A$3:$P$1124,12,FALSE),"")</f>
        <v>14</v>
      </c>
      <c r="I17" s="163">
        <f>+IFERROR(VLOOKUP($A17,Hoja6!$A$3:$P$1124,13,FALSE),"")</f>
        <v>0.58333333333333337</v>
      </c>
      <c r="J17" s="40">
        <f>+IFERROR(VLOOKUP($A17,Hoja6!$A$3:$P$1124,14,FALSE),"")</f>
        <v>39</v>
      </c>
      <c r="K17" s="149">
        <f>+IFERROR(VLOOKUP($A17,Hoja6!$A$3:$P$1124,15,FALSE),"")</f>
        <v>15</v>
      </c>
      <c r="L17" s="165">
        <f>+IFERROR(VLOOKUP($A17,Hoja6!$A$3:$P$1124,16,FALSE),"")</f>
        <v>0.38461538461538464</v>
      </c>
    </row>
    <row r="18" spans="1:12" x14ac:dyDescent="0.25">
      <c r="A18" s="145">
        <v>7</v>
      </c>
      <c r="B18" s="39">
        <f>+IFERROR(VLOOKUP($A18,Hoja6!$A$3:$P$1124,3,FALSE),"")</f>
        <v>41078</v>
      </c>
      <c r="C18" s="39" t="str">
        <f>+UPPER(IFERROR(VLOOKUP($A18,Hoja6!$A$3:$P$1124,4,FALSE),""))</f>
        <v>BARAYA</v>
      </c>
      <c r="D18" s="40">
        <f>+IFERROR(VLOOKUP($A18,Hoja6!$A$3:$P$1124,8,FALSE),"")</f>
        <v>71</v>
      </c>
      <c r="E18" s="40">
        <f>+IFERROR(VLOOKUP($A18,Hoja6!$A$3:$P$1124,9,FALSE),"")</f>
        <v>21</v>
      </c>
      <c r="F18" s="163">
        <f>+IFERROR(VLOOKUP($A18,Hoja6!$A$3:$P$1124,10,FALSE),"")</f>
        <v>0.29577464788732394</v>
      </c>
      <c r="G18" s="40">
        <f>+IFERROR(VLOOKUP($A18,Hoja6!$A$3:$P$1124,11,FALSE),"")</f>
        <v>68</v>
      </c>
      <c r="H18" s="40">
        <f>+IFERROR(VLOOKUP($A18,Hoja6!$A$3:$P$1124,12,FALSE),"")</f>
        <v>29</v>
      </c>
      <c r="I18" s="163">
        <f>+IFERROR(VLOOKUP($A18,Hoja6!$A$3:$P$1124,13,FALSE),"")</f>
        <v>0.4264705882352941</v>
      </c>
      <c r="J18" s="40">
        <f>+IFERROR(VLOOKUP($A18,Hoja6!$A$3:$P$1124,14,FALSE),"")</f>
        <v>63</v>
      </c>
      <c r="K18" s="149">
        <f>+IFERROR(VLOOKUP($A18,Hoja6!$A$3:$P$1124,15,FALSE),"")</f>
        <v>20</v>
      </c>
      <c r="L18" s="165">
        <f>+IFERROR(VLOOKUP($A18,Hoja6!$A$3:$P$1124,16,FALSE),"")</f>
        <v>0.31746031746031744</v>
      </c>
    </row>
    <row r="19" spans="1:12" x14ac:dyDescent="0.25">
      <c r="A19" s="145">
        <v>8</v>
      </c>
      <c r="B19" s="39">
        <f>+IFERROR(VLOOKUP($A19,Hoja6!$A$3:$P$1124,3,FALSE),"")</f>
        <v>41132</v>
      </c>
      <c r="C19" s="39" t="str">
        <f>+UPPER(IFERROR(VLOOKUP($A19,Hoja6!$A$3:$P$1124,4,FALSE),""))</f>
        <v>CAMPOALEGRE</v>
      </c>
      <c r="D19" s="40">
        <f>+IFERROR(VLOOKUP($A19,Hoja6!$A$3:$P$1124,8,FALSE),"")</f>
        <v>246</v>
      </c>
      <c r="E19" s="40">
        <f>+IFERROR(VLOOKUP($A19,Hoja6!$A$3:$P$1124,9,FALSE),"")</f>
        <v>130</v>
      </c>
      <c r="F19" s="163">
        <f>+IFERROR(VLOOKUP($A19,Hoja6!$A$3:$P$1124,10,FALSE),"")</f>
        <v>0.52845528455284552</v>
      </c>
      <c r="G19" s="40">
        <f>+IFERROR(VLOOKUP($A19,Hoja6!$A$3:$P$1124,11,FALSE),"")</f>
        <v>235</v>
      </c>
      <c r="H19" s="40">
        <f>+IFERROR(VLOOKUP($A19,Hoja6!$A$3:$P$1124,12,FALSE),"")</f>
        <v>145</v>
      </c>
      <c r="I19" s="163">
        <f>+IFERROR(VLOOKUP($A19,Hoja6!$A$3:$P$1124,13,FALSE),"")</f>
        <v>0.61702127659574468</v>
      </c>
      <c r="J19" s="40">
        <f>+IFERROR(VLOOKUP($A19,Hoja6!$A$3:$P$1124,14,FALSE),"")</f>
        <v>208</v>
      </c>
      <c r="K19" s="149">
        <f>+IFERROR(VLOOKUP($A19,Hoja6!$A$3:$P$1124,15,FALSE),"")</f>
        <v>105</v>
      </c>
      <c r="L19" s="165">
        <f>+IFERROR(VLOOKUP($A19,Hoja6!$A$3:$P$1124,16,FALSE),"")</f>
        <v>0.50480769230769229</v>
      </c>
    </row>
    <row r="20" spans="1:12" x14ac:dyDescent="0.25">
      <c r="A20" s="145">
        <v>9</v>
      </c>
      <c r="B20" s="39">
        <f>+IFERROR(VLOOKUP($A20,Hoja6!$A$3:$P$1124,3,FALSE),"")</f>
        <v>41206</v>
      </c>
      <c r="C20" s="39" t="str">
        <f>+UPPER(IFERROR(VLOOKUP($A20,Hoja6!$A$3:$P$1124,4,FALSE),""))</f>
        <v>COLOMBIA</v>
      </c>
      <c r="D20" s="40">
        <f>+IFERROR(VLOOKUP($A20,Hoja6!$A$3:$P$1124,8,FALSE),"")</f>
        <v>43</v>
      </c>
      <c r="E20" s="40">
        <f>+IFERROR(VLOOKUP($A20,Hoja6!$A$3:$P$1124,9,FALSE),"")</f>
        <v>17</v>
      </c>
      <c r="F20" s="163">
        <f>+IFERROR(VLOOKUP($A20,Hoja6!$A$3:$P$1124,10,FALSE),"")</f>
        <v>0.39534883720930231</v>
      </c>
      <c r="G20" s="40">
        <f>+IFERROR(VLOOKUP($A20,Hoja6!$A$3:$P$1124,11,FALSE),"")</f>
        <v>42</v>
      </c>
      <c r="H20" s="40">
        <f>+IFERROR(VLOOKUP($A20,Hoja6!$A$3:$P$1124,12,FALSE),"")</f>
        <v>14</v>
      </c>
      <c r="I20" s="163">
        <f>+IFERROR(VLOOKUP($A20,Hoja6!$A$3:$P$1124,13,FALSE),"")</f>
        <v>0.33333333333333331</v>
      </c>
      <c r="J20" s="40">
        <f>+IFERROR(VLOOKUP($A20,Hoja6!$A$3:$P$1124,14,FALSE),"")</f>
        <v>54</v>
      </c>
      <c r="K20" s="149">
        <f>+IFERROR(VLOOKUP($A20,Hoja6!$A$3:$P$1124,15,FALSE),"")</f>
        <v>20</v>
      </c>
      <c r="L20" s="165">
        <f>+IFERROR(VLOOKUP($A20,Hoja6!$A$3:$P$1124,16,FALSE),"")</f>
        <v>0.37037037037037035</v>
      </c>
    </row>
    <row r="21" spans="1:12" x14ac:dyDescent="0.25">
      <c r="A21" s="145">
        <v>10</v>
      </c>
      <c r="B21" s="39">
        <f>+IFERROR(VLOOKUP($A21,Hoja6!$A$3:$P$1124,3,FALSE),"")</f>
        <v>41244</v>
      </c>
      <c r="C21" s="39" t="str">
        <f>+UPPER(IFERROR(VLOOKUP($A21,Hoja6!$A$3:$P$1124,4,FALSE),""))</f>
        <v>ELÍAS</v>
      </c>
      <c r="D21" s="40">
        <f>+IFERROR(VLOOKUP($A21,Hoja6!$A$3:$P$1124,8,FALSE),"")</f>
        <v>34</v>
      </c>
      <c r="E21" s="40">
        <f>+IFERROR(VLOOKUP($A21,Hoja6!$A$3:$P$1124,9,FALSE),"")</f>
        <v>9</v>
      </c>
      <c r="F21" s="163">
        <f>+IFERROR(VLOOKUP($A21,Hoja6!$A$3:$P$1124,10,FALSE),"")</f>
        <v>0.26470588235294118</v>
      </c>
      <c r="G21" s="40">
        <f>+IFERROR(VLOOKUP($A21,Hoja6!$A$3:$P$1124,11,FALSE),"")</f>
        <v>39</v>
      </c>
      <c r="H21" s="40">
        <f>+IFERROR(VLOOKUP($A21,Hoja6!$A$3:$P$1124,12,FALSE),"")</f>
        <v>12</v>
      </c>
      <c r="I21" s="163">
        <f>+IFERROR(VLOOKUP($A21,Hoja6!$A$3:$P$1124,13,FALSE),"")</f>
        <v>0.30769230769230771</v>
      </c>
      <c r="J21" s="40">
        <f>+IFERROR(VLOOKUP($A21,Hoja6!$A$3:$P$1124,14,FALSE),"")</f>
        <v>45</v>
      </c>
      <c r="K21" s="149">
        <f>+IFERROR(VLOOKUP($A21,Hoja6!$A$3:$P$1124,15,FALSE),"")</f>
        <v>15</v>
      </c>
      <c r="L21" s="165">
        <f>+IFERROR(VLOOKUP($A21,Hoja6!$A$3:$P$1124,16,FALSE),"")</f>
        <v>0.33333333333333331</v>
      </c>
    </row>
    <row r="22" spans="1:12" x14ac:dyDescent="0.25">
      <c r="A22" s="145">
        <v>11</v>
      </c>
      <c r="B22" s="39">
        <f>+IFERROR(VLOOKUP($A22,Hoja6!$A$3:$P$1124,3,FALSE),"")</f>
        <v>41298</v>
      </c>
      <c r="C22" s="39" t="str">
        <f>+UPPER(IFERROR(VLOOKUP($A22,Hoja6!$A$3:$P$1124,4,FALSE),""))</f>
        <v>GARZÓN</v>
      </c>
      <c r="D22" s="40">
        <f>+IFERROR(VLOOKUP($A22,Hoja6!$A$3:$P$1124,8,FALSE),"")</f>
        <v>761</v>
      </c>
      <c r="E22" s="40">
        <f>+IFERROR(VLOOKUP($A22,Hoja6!$A$3:$P$1124,9,FALSE),"")</f>
        <v>403</v>
      </c>
      <c r="F22" s="163">
        <f>+IFERROR(VLOOKUP($A22,Hoja6!$A$3:$P$1124,10,FALSE),"")</f>
        <v>0.52956636005256241</v>
      </c>
      <c r="G22" s="40">
        <f>+IFERROR(VLOOKUP($A22,Hoja6!$A$3:$P$1124,11,FALSE),"")</f>
        <v>782</v>
      </c>
      <c r="H22" s="40">
        <f>+IFERROR(VLOOKUP($A22,Hoja6!$A$3:$P$1124,12,FALSE),"")</f>
        <v>382</v>
      </c>
      <c r="I22" s="163">
        <f>+IFERROR(VLOOKUP($A22,Hoja6!$A$3:$P$1124,13,FALSE),"")</f>
        <v>0.48849104859335041</v>
      </c>
      <c r="J22" s="40">
        <f>+IFERROR(VLOOKUP($A22,Hoja6!$A$3:$P$1124,14,FALSE),"")</f>
        <v>791</v>
      </c>
      <c r="K22" s="149">
        <f>+IFERROR(VLOOKUP($A22,Hoja6!$A$3:$P$1124,15,FALSE),"")</f>
        <v>369</v>
      </c>
      <c r="L22" s="165">
        <f>+IFERROR(VLOOKUP($A22,Hoja6!$A$3:$P$1124,16,FALSE),"")</f>
        <v>0.46649810366624528</v>
      </c>
    </row>
    <row r="23" spans="1:12" x14ac:dyDescent="0.25">
      <c r="A23" s="145">
        <v>12</v>
      </c>
      <c r="B23" s="39">
        <f>+IFERROR(VLOOKUP($A23,Hoja6!$A$3:$P$1124,3,FALSE),"")</f>
        <v>41306</v>
      </c>
      <c r="C23" s="39" t="str">
        <f>+UPPER(IFERROR(VLOOKUP($A23,Hoja6!$A$3:$P$1124,4,FALSE),""))</f>
        <v>GIGANTE</v>
      </c>
      <c r="D23" s="40">
        <f>+IFERROR(VLOOKUP($A23,Hoja6!$A$3:$P$1124,8,FALSE),"")</f>
        <v>297</v>
      </c>
      <c r="E23" s="40">
        <f>+IFERROR(VLOOKUP($A23,Hoja6!$A$3:$P$1124,9,FALSE),"")</f>
        <v>116</v>
      </c>
      <c r="F23" s="163">
        <f>+IFERROR(VLOOKUP($A23,Hoja6!$A$3:$P$1124,10,FALSE),"")</f>
        <v>0.39057239057239057</v>
      </c>
      <c r="G23" s="40">
        <f>+IFERROR(VLOOKUP($A23,Hoja6!$A$3:$P$1124,11,FALSE),"")</f>
        <v>352</v>
      </c>
      <c r="H23" s="40">
        <f>+IFERROR(VLOOKUP($A23,Hoja6!$A$3:$P$1124,12,FALSE),"")</f>
        <v>144</v>
      </c>
      <c r="I23" s="163">
        <f>+IFERROR(VLOOKUP($A23,Hoja6!$A$3:$P$1124,13,FALSE),"")</f>
        <v>0.40909090909090912</v>
      </c>
      <c r="J23" s="40">
        <f>+IFERROR(VLOOKUP($A23,Hoja6!$A$3:$P$1124,14,FALSE),"")</f>
        <v>307</v>
      </c>
      <c r="K23" s="149">
        <f>+IFERROR(VLOOKUP($A23,Hoja6!$A$3:$P$1124,15,FALSE),"")</f>
        <v>107</v>
      </c>
      <c r="L23" s="165">
        <f>+IFERROR(VLOOKUP($A23,Hoja6!$A$3:$P$1124,16,FALSE),"")</f>
        <v>0.34853420195439738</v>
      </c>
    </row>
    <row r="24" spans="1:12" x14ac:dyDescent="0.25">
      <c r="A24" s="145">
        <v>13</v>
      </c>
      <c r="B24" s="39">
        <f>+IFERROR(VLOOKUP($A24,Hoja6!$A$3:$P$1124,3,FALSE),"")</f>
        <v>41319</v>
      </c>
      <c r="C24" s="39" t="str">
        <f>+UPPER(IFERROR(VLOOKUP($A24,Hoja6!$A$3:$P$1124,4,FALSE),""))</f>
        <v>GUADALUPE</v>
      </c>
      <c r="D24" s="40">
        <f>+IFERROR(VLOOKUP($A24,Hoja6!$A$3:$P$1124,8,FALSE),"")</f>
        <v>157</v>
      </c>
      <c r="E24" s="40">
        <f>+IFERROR(VLOOKUP($A24,Hoja6!$A$3:$P$1124,9,FALSE),"")</f>
        <v>40</v>
      </c>
      <c r="F24" s="163">
        <f>+IFERROR(VLOOKUP($A24,Hoja6!$A$3:$P$1124,10,FALSE),"")</f>
        <v>0.25477707006369427</v>
      </c>
      <c r="G24" s="40">
        <f>+IFERROR(VLOOKUP($A24,Hoja6!$A$3:$P$1124,11,FALSE),"")</f>
        <v>155</v>
      </c>
      <c r="H24" s="40">
        <f>+IFERROR(VLOOKUP($A24,Hoja6!$A$3:$P$1124,12,FALSE),"")</f>
        <v>49</v>
      </c>
      <c r="I24" s="163">
        <f>+IFERROR(VLOOKUP($A24,Hoja6!$A$3:$P$1124,13,FALSE),"")</f>
        <v>0.31612903225806449</v>
      </c>
      <c r="J24" s="40">
        <f>+IFERROR(VLOOKUP($A24,Hoja6!$A$3:$P$1124,14,FALSE),"")</f>
        <v>169</v>
      </c>
      <c r="K24" s="149">
        <f>+IFERROR(VLOOKUP($A24,Hoja6!$A$3:$P$1124,15,FALSE),"")</f>
        <v>55</v>
      </c>
      <c r="L24" s="165">
        <f>+IFERROR(VLOOKUP($A24,Hoja6!$A$3:$P$1124,16,FALSE),"")</f>
        <v>0.32544378698224852</v>
      </c>
    </row>
    <row r="25" spans="1:12" x14ac:dyDescent="0.25">
      <c r="A25" s="145">
        <v>14</v>
      </c>
      <c r="B25" s="39">
        <f>+IFERROR(VLOOKUP($A25,Hoja6!$A$3:$P$1124,3,FALSE),"")</f>
        <v>41349</v>
      </c>
      <c r="C25" s="39" t="str">
        <f>+UPPER(IFERROR(VLOOKUP($A25,Hoja6!$A$3:$P$1124,4,FALSE),""))</f>
        <v>HOBO</v>
      </c>
      <c r="D25" s="40">
        <f>+IFERROR(VLOOKUP($A25,Hoja6!$A$3:$P$1124,8,FALSE),"")</f>
        <v>40</v>
      </c>
      <c r="E25" s="40">
        <f>+IFERROR(VLOOKUP($A25,Hoja6!$A$3:$P$1124,9,FALSE),"")</f>
        <v>8</v>
      </c>
      <c r="F25" s="163">
        <f>+IFERROR(VLOOKUP($A25,Hoja6!$A$3:$P$1124,10,FALSE),"")</f>
        <v>0.2</v>
      </c>
      <c r="G25" s="40">
        <f>+IFERROR(VLOOKUP($A25,Hoja6!$A$3:$P$1124,11,FALSE),"")</f>
        <v>52</v>
      </c>
      <c r="H25" s="40">
        <f>+IFERROR(VLOOKUP($A25,Hoja6!$A$3:$P$1124,12,FALSE),"")</f>
        <v>21</v>
      </c>
      <c r="I25" s="163">
        <f>+IFERROR(VLOOKUP($A25,Hoja6!$A$3:$P$1124,13,FALSE),"")</f>
        <v>0.40384615384615385</v>
      </c>
      <c r="J25" s="40">
        <f>+IFERROR(VLOOKUP($A25,Hoja6!$A$3:$P$1124,14,FALSE),"")</f>
        <v>50</v>
      </c>
      <c r="K25" s="149">
        <f>+IFERROR(VLOOKUP($A25,Hoja6!$A$3:$P$1124,15,FALSE),"")</f>
        <v>10</v>
      </c>
      <c r="L25" s="165">
        <f>+IFERROR(VLOOKUP($A25,Hoja6!$A$3:$P$1124,16,FALSE),"")</f>
        <v>0.2</v>
      </c>
    </row>
    <row r="26" spans="1:12" x14ac:dyDescent="0.25">
      <c r="A26" s="145">
        <v>15</v>
      </c>
      <c r="B26" s="39">
        <f>+IFERROR(VLOOKUP($A26,Hoja6!$A$3:$P$1124,3,FALSE),"")</f>
        <v>41357</v>
      </c>
      <c r="C26" s="39" t="str">
        <f>+UPPER(IFERROR(VLOOKUP($A26,Hoja6!$A$3:$P$1124,4,FALSE),""))</f>
        <v>IQUIRA</v>
      </c>
      <c r="D26" s="40">
        <f>+IFERROR(VLOOKUP($A26,Hoja6!$A$3:$P$1124,8,FALSE),"")</f>
        <v>116</v>
      </c>
      <c r="E26" s="40">
        <f>+IFERROR(VLOOKUP($A26,Hoja6!$A$3:$P$1124,9,FALSE),"")</f>
        <v>41</v>
      </c>
      <c r="F26" s="163">
        <f>+IFERROR(VLOOKUP($A26,Hoja6!$A$3:$P$1124,10,FALSE),"")</f>
        <v>0.35344827586206895</v>
      </c>
      <c r="G26" s="40">
        <f>+IFERROR(VLOOKUP($A26,Hoja6!$A$3:$P$1124,11,FALSE),"")</f>
        <v>125</v>
      </c>
      <c r="H26" s="40">
        <f>+IFERROR(VLOOKUP($A26,Hoja6!$A$3:$P$1124,12,FALSE),"")</f>
        <v>38</v>
      </c>
      <c r="I26" s="163">
        <f>+IFERROR(VLOOKUP($A26,Hoja6!$A$3:$P$1124,13,FALSE),"")</f>
        <v>0.30399999999999999</v>
      </c>
      <c r="J26" s="40">
        <f>+IFERROR(VLOOKUP($A26,Hoja6!$A$3:$P$1124,14,FALSE),"")</f>
        <v>84</v>
      </c>
      <c r="K26" s="149">
        <f>+IFERROR(VLOOKUP($A26,Hoja6!$A$3:$P$1124,15,FALSE),"")</f>
        <v>31</v>
      </c>
      <c r="L26" s="165">
        <f>+IFERROR(VLOOKUP($A26,Hoja6!$A$3:$P$1124,16,FALSE),"")</f>
        <v>0.36904761904761907</v>
      </c>
    </row>
    <row r="27" spans="1:12" x14ac:dyDescent="0.25">
      <c r="A27" s="145">
        <v>16</v>
      </c>
      <c r="B27" s="39">
        <f>+IFERROR(VLOOKUP($A27,Hoja6!$A$3:$P$1124,3,FALSE),"")</f>
        <v>41359</v>
      </c>
      <c r="C27" s="39" t="str">
        <f>+UPPER(IFERROR(VLOOKUP($A27,Hoja6!$A$3:$P$1124,4,FALSE),""))</f>
        <v>ISNOS</v>
      </c>
      <c r="D27" s="40">
        <f>+IFERROR(VLOOKUP($A27,Hoja6!$A$3:$P$1124,8,FALSE),"")</f>
        <v>205</v>
      </c>
      <c r="E27" s="40">
        <f>+IFERROR(VLOOKUP($A27,Hoja6!$A$3:$P$1124,9,FALSE),"")</f>
        <v>65</v>
      </c>
      <c r="F27" s="163">
        <f>+IFERROR(VLOOKUP($A27,Hoja6!$A$3:$P$1124,10,FALSE),"")</f>
        <v>0.31707317073170732</v>
      </c>
      <c r="G27" s="40">
        <f>+IFERROR(VLOOKUP($A27,Hoja6!$A$3:$P$1124,11,FALSE),"")</f>
        <v>231</v>
      </c>
      <c r="H27" s="40">
        <f>+IFERROR(VLOOKUP($A27,Hoja6!$A$3:$P$1124,12,FALSE),"")</f>
        <v>73</v>
      </c>
      <c r="I27" s="163">
        <f>+IFERROR(VLOOKUP($A27,Hoja6!$A$3:$P$1124,13,FALSE),"")</f>
        <v>0.31601731601731603</v>
      </c>
      <c r="J27" s="40">
        <f>+IFERROR(VLOOKUP($A27,Hoja6!$A$3:$P$1124,14,FALSE),"")</f>
        <v>216</v>
      </c>
      <c r="K27" s="149">
        <f>+IFERROR(VLOOKUP($A27,Hoja6!$A$3:$P$1124,15,FALSE),"")</f>
        <v>80</v>
      </c>
      <c r="L27" s="165">
        <f>+IFERROR(VLOOKUP($A27,Hoja6!$A$3:$P$1124,16,FALSE),"")</f>
        <v>0.37037037037037035</v>
      </c>
    </row>
    <row r="28" spans="1:12" x14ac:dyDescent="0.25">
      <c r="A28" s="145">
        <v>17</v>
      </c>
      <c r="B28" s="39">
        <f>+IFERROR(VLOOKUP($A28,Hoja6!$A$3:$P$1124,3,FALSE),"")</f>
        <v>41378</v>
      </c>
      <c r="C28" s="39" t="str">
        <f>+UPPER(IFERROR(VLOOKUP($A28,Hoja6!$A$3:$P$1124,4,FALSE),""))</f>
        <v>LA ARGENTINA</v>
      </c>
      <c r="D28" s="40">
        <f>+IFERROR(VLOOKUP($A28,Hoja6!$A$3:$P$1124,8,FALSE),"")</f>
        <v>101</v>
      </c>
      <c r="E28" s="40">
        <f>+IFERROR(VLOOKUP($A28,Hoja6!$A$3:$P$1124,9,FALSE),"")</f>
        <v>28</v>
      </c>
      <c r="F28" s="163">
        <f>+IFERROR(VLOOKUP($A28,Hoja6!$A$3:$P$1124,10,FALSE),"")</f>
        <v>0.27722772277227725</v>
      </c>
      <c r="G28" s="40">
        <f>+IFERROR(VLOOKUP($A28,Hoja6!$A$3:$P$1124,11,FALSE),"")</f>
        <v>126</v>
      </c>
      <c r="H28" s="40">
        <f>+IFERROR(VLOOKUP($A28,Hoja6!$A$3:$P$1124,12,FALSE),"")</f>
        <v>35</v>
      </c>
      <c r="I28" s="163">
        <f>+IFERROR(VLOOKUP($A28,Hoja6!$A$3:$P$1124,13,FALSE),"")</f>
        <v>0.27777777777777779</v>
      </c>
      <c r="J28" s="40">
        <f>+IFERROR(VLOOKUP($A28,Hoja6!$A$3:$P$1124,14,FALSE),"")</f>
        <v>106</v>
      </c>
      <c r="K28" s="149">
        <f>+IFERROR(VLOOKUP($A28,Hoja6!$A$3:$P$1124,15,FALSE),"")</f>
        <v>30</v>
      </c>
      <c r="L28" s="165">
        <f>+IFERROR(VLOOKUP($A28,Hoja6!$A$3:$P$1124,16,FALSE),"")</f>
        <v>0.28301886792452829</v>
      </c>
    </row>
    <row r="29" spans="1:12" x14ac:dyDescent="0.25">
      <c r="A29" s="145">
        <v>18</v>
      </c>
      <c r="B29" s="39">
        <f>+IFERROR(VLOOKUP($A29,Hoja6!$A$3:$P$1124,3,FALSE),"")</f>
        <v>41396</v>
      </c>
      <c r="C29" s="39" t="str">
        <f>+UPPER(IFERROR(VLOOKUP($A29,Hoja6!$A$3:$P$1124,4,FALSE),""))</f>
        <v>LA PLATA</v>
      </c>
      <c r="D29" s="40">
        <f>+IFERROR(VLOOKUP($A29,Hoja6!$A$3:$P$1124,8,FALSE),"")</f>
        <v>644</v>
      </c>
      <c r="E29" s="40">
        <f>+IFERROR(VLOOKUP($A29,Hoja6!$A$3:$P$1124,9,FALSE),"")</f>
        <v>233</v>
      </c>
      <c r="F29" s="163">
        <f>+IFERROR(VLOOKUP($A29,Hoja6!$A$3:$P$1124,10,FALSE),"")</f>
        <v>0.36180124223602483</v>
      </c>
      <c r="G29" s="40">
        <f>+IFERROR(VLOOKUP($A29,Hoja6!$A$3:$P$1124,11,FALSE),"")</f>
        <v>638</v>
      </c>
      <c r="H29" s="40">
        <f>+IFERROR(VLOOKUP($A29,Hoja6!$A$3:$P$1124,12,FALSE),"")</f>
        <v>285</v>
      </c>
      <c r="I29" s="163">
        <f>+IFERROR(VLOOKUP($A29,Hoja6!$A$3:$P$1124,13,FALSE),"")</f>
        <v>0.44670846394984326</v>
      </c>
      <c r="J29" s="40">
        <f>+IFERROR(VLOOKUP($A29,Hoja6!$A$3:$P$1124,14,FALSE),"")</f>
        <v>676</v>
      </c>
      <c r="K29" s="149">
        <f>+IFERROR(VLOOKUP($A29,Hoja6!$A$3:$P$1124,15,FALSE),"")</f>
        <v>243</v>
      </c>
      <c r="L29" s="165">
        <f>+IFERROR(VLOOKUP($A29,Hoja6!$A$3:$P$1124,16,FALSE),"")</f>
        <v>0.35946745562130178</v>
      </c>
    </row>
    <row r="30" spans="1:12" x14ac:dyDescent="0.25">
      <c r="A30" s="145">
        <v>19</v>
      </c>
      <c r="B30" s="39">
        <f>+IFERROR(VLOOKUP($A30,Hoja6!$A$3:$P$1124,3,FALSE),"")</f>
        <v>41483</v>
      </c>
      <c r="C30" s="39" t="str">
        <f>+UPPER(IFERROR(VLOOKUP($A30,Hoja6!$A$3:$P$1124,4,FALSE),""))</f>
        <v>NÁTAGA</v>
      </c>
      <c r="D30" s="40">
        <f>+IFERROR(VLOOKUP($A30,Hoja6!$A$3:$P$1124,8,FALSE),"")</f>
        <v>87</v>
      </c>
      <c r="E30" s="40">
        <f>+IFERROR(VLOOKUP($A30,Hoja6!$A$3:$P$1124,9,FALSE),"")</f>
        <v>28</v>
      </c>
      <c r="F30" s="163">
        <f>+IFERROR(VLOOKUP($A30,Hoja6!$A$3:$P$1124,10,FALSE),"")</f>
        <v>0.32183908045977011</v>
      </c>
      <c r="G30" s="40">
        <f>+IFERROR(VLOOKUP($A30,Hoja6!$A$3:$P$1124,11,FALSE),"")</f>
        <v>73</v>
      </c>
      <c r="H30" s="40">
        <f>+IFERROR(VLOOKUP($A30,Hoja6!$A$3:$P$1124,12,FALSE),"")</f>
        <v>20</v>
      </c>
      <c r="I30" s="163">
        <f>+IFERROR(VLOOKUP($A30,Hoja6!$A$3:$P$1124,13,FALSE),"")</f>
        <v>0.27397260273972601</v>
      </c>
      <c r="J30" s="40">
        <f>+IFERROR(VLOOKUP($A30,Hoja6!$A$3:$P$1124,14,FALSE),"")</f>
        <v>103</v>
      </c>
      <c r="K30" s="149">
        <f>+IFERROR(VLOOKUP($A30,Hoja6!$A$3:$P$1124,15,FALSE),"")</f>
        <v>20</v>
      </c>
      <c r="L30" s="165">
        <f>+IFERROR(VLOOKUP($A30,Hoja6!$A$3:$P$1124,16,FALSE),"")</f>
        <v>0.1941747572815534</v>
      </c>
    </row>
    <row r="31" spans="1:12" x14ac:dyDescent="0.25">
      <c r="A31" s="145">
        <v>20</v>
      </c>
      <c r="B31" s="39">
        <f>+IFERROR(VLOOKUP($A31,Hoja6!$A$3:$P$1124,3,FALSE),"")</f>
        <v>41503</v>
      </c>
      <c r="C31" s="39" t="str">
        <f>+UPPER(IFERROR(VLOOKUP($A31,Hoja6!$A$3:$P$1124,4,FALSE),""))</f>
        <v>OPORAPA</v>
      </c>
      <c r="D31" s="40">
        <f>+IFERROR(VLOOKUP($A31,Hoja6!$A$3:$P$1124,8,FALSE),"")</f>
        <v>115</v>
      </c>
      <c r="E31" s="40">
        <f>+IFERROR(VLOOKUP($A31,Hoja6!$A$3:$P$1124,9,FALSE),"")</f>
        <v>32</v>
      </c>
      <c r="F31" s="163">
        <f>+IFERROR(VLOOKUP($A31,Hoja6!$A$3:$P$1124,10,FALSE),"")</f>
        <v>0.27826086956521739</v>
      </c>
      <c r="G31" s="40">
        <f>+IFERROR(VLOOKUP($A31,Hoja6!$A$3:$P$1124,11,FALSE),"")</f>
        <v>137</v>
      </c>
      <c r="H31" s="40">
        <f>+IFERROR(VLOOKUP($A31,Hoja6!$A$3:$P$1124,12,FALSE),"")</f>
        <v>37</v>
      </c>
      <c r="I31" s="163">
        <f>+IFERROR(VLOOKUP($A31,Hoja6!$A$3:$P$1124,13,FALSE),"")</f>
        <v>0.27007299270072993</v>
      </c>
      <c r="J31" s="40">
        <f>+IFERROR(VLOOKUP($A31,Hoja6!$A$3:$P$1124,14,FALSE),"")</f>
        <v>128</v>
      </c>
      <c r="K31" s="149">
        <f>+IFERROR(VLOOKUP($A31,Hoja6!$A$3:$P$1124,15,FALSE),"")</f>
        <v>36</v>
      </c>
      <c r="L31" s="165">
        <f>+IFERROR(VLOOKUP($A31,Hoja6!$A$3:$P$1124,16,FALSE),"")</f>
        <v>0.28125</v>
      </c>
    </row>
    <row r="32" spans="1:12" x14ac:dyDescent="0.25">
      <c r="A32" s="145">
        <v>21</v>
      </c>
      <c r="B32" s="39">
        <f>+IFERROR(VLOOKUP($A32,Hoja6!$A$3:$P$1124,3,FALSE),"")</f>
        <v>41518</v>
      </c>
      <c r="C32" s="39" t="str">
        <f>+UPPER(IFERROR(VLOOKUP($A32,Hoja6!$A$3:$P$1124,4,FALSE),""))</f>
        <v>PAICOL</v>
      </c>
      <c r="D32" s="40">
        <f>+IFERROR(VLOOKUP($A32,Hoja6!$A$3:$P$1124,8,FALSE),"")</f>
        <v>71</v>
      </c>
      <c r="E32" s="40">
        <f>+IFERROR(VLOOKUP($A32,Hoja6!$A$3:$P$1124,9,FALSE),"")</f>
        <v>39</v>
      </c>
      <c r="F32" s="163">
        <f>+IFERROR(VLOOKUP($A32,Hoja6!$A$3:$P$1124,10,FALSE),"")</f>
        <v>0.54929577464788737</v>
      </c>
      <c r="G32" s="40">
        <f>+IFERROR(VLOOKUP($A32,Hoja6!$A$3:$P$1124,11,FALSE),"")</f>
        <v>72</v>
      </c>
      <c r="H32" s="40">
        <f>+IFERROR(VLOOKUP($A32,Hoja6!$A$3:$P$1124,12,FALSE),"")</f>
        <v>39</v>
      </c>
      <c r="I32" s="163">
        <f>+IFERROR(VLOOKUP($A32,Hoja6!$A$3:$P$1124,13,FALSE),"")</f>
        <v>0.54166666666666663</v>
      </c>
      <c r="J32" s="40">
        <f>+IFERROR(VLOOKUP($A32,Hoja6!$A$3:$P$1124,14,FALSE),"")</f>
        <v>88</v>
      </c>
      <c r="K32" s="149">
        <f>+IFERROR(VLOOKUP($A32,Hoja6!$A$3:$P$1124,15,FALSE),"")</f>
        <v>46</v>
      </c>
      <c r="L32" s="165">
        <f>+IFERROR(VLOOKUP($A32,Hoja6!$A$3:$P$1124,16,FALSE),"")</f>
        <v>0.52272727272727271</v>
      </c>
    </row>
    <row r="33" spans="1:12" x14ac:dyDescent="0.25">
      <c r="A33" s="145">
        <v>22</v>
      </c>
      <c r="B33" s="39">
        <f>+IFERROR(VLOOKUP($A33,Hoja6!$A$3:$P$1124,3,FALSE),"")</f>
        <v>41524</v>
      </c>
      <c r="C33" s="39" t="str">
        <f>+UPPER(IFERROR(VLOOKUP($A33,Hoja6!$A$3:$P$1124,4,FALSE),""))</f>
        <v>PALERMO</v>
      </c>
      <c r="D33" s="40">
        <f>+IFERROR(VLOOKUP($A33,Hoja6!$A$3:$P$1124,8,FALSE),"")</f>
        <v>251</v>
      </c>
      <c r="E33" s="40">
        <f>+IFERROR(VLOOKUP($A33,Hoja6!$A$3:$P$1124,9,FALSE),"")</f>
        <v>134</v>
      </c>
      <c r="F33" s="163">
        <f>+IFERROR(VLOOKUP($A33,Hoja6!$A$3:$P$1124,10,FALSE),"")</f>
        <v>0.53386454183266929</v>
      </c>
      <c r="G33" s="40">
        <f>+IFERROR(VLOOKUP($A33,Hoja6!$A$3:$P$1124,11,FALSE),"")</f>
        <v>249</v>
      </c>
      <c r="H33" s="40">
        <f>+IFERROR(VLOOKUP($A33,Hoja6!$A$3:$P$1124,12,FALSE),"")</f>
        <v>137</v>
      </c>
      <c r="I33" s="163">
        <f>+IFERROR(VLOOKUP($A33,Hoja6!$A$3:$P$1124,13,FALSE),"")</f>
        <v>0.55020080321285136</v>
      </c>
      <c r="J33" s="40">
        <f>+IFERROR(VLOOKUP($A33,Hoja6!$A$3:$P$1124,14,FALSE),"")</f>
        <v>292</v>
      </c>
      <c r="K33" s="149">
        <f>+IFERROR(VLOOKUP($A33,Hoja6!$A$3:$P$1124,15,FALSE),"")</f>
        <v>136</v>
      </c>
      <c r="L33" s="165">
        <f>+IFERROR(VLOOKUP($A33,Hoja6!$A$3:$P$1124,16,FALSE),"")</f>
        <v>0.46575342465753422</v>
      </c>
    </row>
    <row r="34" spans="1:12" x14ac:dyDescent="0.25">
      <c r="A34" s="145">
        <v>23</v>
      </c>
      <c r="B34" s="39">
        <f>+IFERROR(VLOOKUP($A34,Hoja6!$A$3:$P$1124,3,FALSE),"")</f>
        <v>41530</v>
      </c>
      <c r="C34" s="39" t="str">
        <f>+UPPER(IFERROR(VLOOKUP($A34,Hoja6!$A$3:$P$1124,4,FALSE),""))</f>
        <v>PALESTINA</v>
      </c>
      <c r="D34" s="40">
        <f>+IFERROR(VLOOKUP($A34,Hoja6!$A$3:$P$1124,8,FALSE),"")</f>
        <v>125</v>
      </c>
      <c r="E34" s="40">
        <f>+IFERROR(VLOOKUP($A34,Hoja6!$A$3:$P$1124,9,FALSE),"")</f>
        <v>28</v>
      </c>
      <c r="F34" s="163">
        <f>+IFERROR(VLOOKUP($A34,Hoja6!$A$3:$P$1124,10,FALSE),"")</f>
        <v>0.224</v>
      </c>
      <c r="G34" s="40">
        <f>+IFERROR(VLOOKUP($A34,Hoja6!$A$3:$P$1124,11,FALSE),"")</f>
        <v>112</v>
      </c>
      <c r="H34" s="40">
        <f>+IFERROR(VLOOKUP($A34,Hoja6!$A$3:$P$1124,12,FALSE),"")</f>
        <v>30</v>
      </c>
      <c r="I34" s="163">
        <f>+IFERROR(VLOOKUP($A34,Hoja6!$A$3:$P$1124,13,FALSE),"")</f>
        <v>0.26785714285714285</v>
      </c>
      <c r="J34" s="40">
        <f>+IFERROR(VLOOKUP($A34,Hoja6!$A$3:$P$1124,14,FALSE),"")</f>
        <v>119</v>
      </c>
      <c r="K34" s="149">
        <f>+IFERROR(VLOOKUP($A34,Hoja6!$A$3:$P$1124,15,FALSE),"")</f>
        <v>29</v>
      </c>
      <c r="L34" s="165">
        <f>+IFERROR(VLOOKUP($A34,Hoja6!$A$3:$P$1124,16,FALSE),"")</f>
        <v>0.24369747899159663</v>
      </c>
    </row>
    <row r="35" spans="1:12" x14ac:dyDescent="0.25">
      <c r="A35" s="145">
        <v>24</v>
      </c>
      <c r="B35" s="39">
        <f>+IFERROR(VLOOKUP($A35,Hoja6!$A$3:$P$1124,3,FALSE),"")</f>
        <v>41548</v>
      </c>
      <c r="C35" s="39" t="str">
        <f>+UPPER(IFERROR(VLOOKUP($A35,Hoja6!$A$3:$P$1124,4,FALSE),""))</f>
        <v>PITAL</v>
      </c>
      <c r="D35" s="40">
        <f>+IFERROR(VLOOKUP($A35,Hoja6!$A$3:$P$1124,8,FALSE),"")</f>
        <v>116</v>
      </c>
      <c r="E35" s="40">
        <f>+IFERROR(VLOOKUP($A35,Hoja6!$A$3:$P$1124,9,FALSE),"")</f>
        <v>48</v>
      </c>
      <c r="F35" s="163">
        <f>+IFERROR(VLOOKUP($A35,Hoja6!$A$3:$P$1124,10,FALSE),"")</f>
        <v>0.41379310344827586</v>
      </c>
      <c r="G35" s="40">
        <f>+IFERROR(VLOOKUP($A35,Hoja6!$A$3:$P$1124,11,FALSE),"")</f>
        <v>152</v>
      </c>
      <c r="H35" s="40">
        <f>+IFERROR(VLOOKUP($A35,Hoja6!$A$3:$P$1124,12,FALSE),"")</f>
        <v>64</v>
      </c>
      <c r="I35" s="163">
        <f>+IFERROR(VLOOKUP($A35,Hoja6!$A$3:$P$1124,13,FALSE),"")</f>
        <v>0.42105263157894735</v>
      </c>
      <c r="J35" s="40">
        <f>+IFERROR(VLOOKUP($A35,Hoja6!$A$3:$P$1124,14,FALSE),"")</f>
        <v>156</v>
      </c>
      <c r="K35" s="149">
        <f>+IFERROR(VLOOKUP($A35,Hoja6!$A$3:$P$1124,15,FALSE),"")</f>
        <v>53</v>
      </c>
      <c r="L35" s="165">
        <f>+IFERROR(VLOOKUP($A35,Hoja6!$A$3:$P$1124,16,FALSE),"")</f>
        <v>0.33974358974358976</v>
      </c>
    </row>
    <row r="36" spans="1:12" x14ac:dyDescent="0.25">
      <c r="A36" s="145">
        <v>25</v>
      </c>
      <c r="B36" s="39">
        <f>+IFERROR(VLOOKUP($A36,Hoja6!$A$3:$P$1124,3,FALSE),"")</f>
        <v>41551</v>
      </c>
      <c r="C36" s="39" t="str">
        <f>+UPPER(IFERROR(VLOOKUP($A36,Hoja6!$A$3:$P$1124,4,FALSE),""))</f>
        <v>PITALITO</v>
      </c>
      <c r="D36" s="40">
        <f>+IFERROR(VLOOKUP($A36,Hoja6!$A$3:$P$1124,8,FALSE),"")</f>
        <v>1295</v>
      </c>
      <c r="E36" s="40">
        <f>+IFERROR(VLOOKUP($A36,Hoja6!$A$3:$P$1124,9,FALSE),"")</f>
        <v>543</v>
      </c>
      <c r="F36" s="163">
        <f>+IFERROR(VLOOKUP($A36,Hoja6!$A$3:$P$1124,10,FALSE),"")</f>
        <v>0.41930501930501929</v>
      </c>
      <c r="G36" s="40">
        <f>+IFERROR(VLOOKUP($A36,Hoja6!$A$3:$P$1124,11,FALSE),"")</f>
        <v>1244</v>
      </c>
      <c r="H36" s="40">
        <f>+IFERROR(VLOOKUP($A36,Hoja6!$A$3:$P$1124,12,FALSE),"")</f>
        <v>548</v>
      </c>
      <c r="I36" s="163">
        <f>+IFERROR(VLOOKUP($A36,Hoja6!$A$3:$P$1124,13,FALSE),"")</f>
        <v>0.44051446945337619</v>
      </c>
      <c r="J36" s="40">
        <f>+IFERROR(VLOOKUP($A36,Hoja6!$A$3:$P$1124,14,FALSE),"")</f>
        <v>1247</v>
      </c>
      <c r="K36" s="149">
        <f>+IFERROR(VLOOKUP($A36,Hoja6!$A$3:$P$1124,15,FALSE),"")</f>
        <v>496</v>
      </c>
      <c r="L36" s="165">
        <f>+IFERROR(VLOOKUP($A36,Hoja6!$A$3:$P$1124,16,FALSE),"")</f>
        <v>0.39775461106655974</v>
      </c>
    </row>
    <row r="37" spans="1:12" x14ac:dyDescent="0.25">
      <c r="A37" s="145">
        <v>26</v>
      </c>
      <c r="B37" s="39">
        <f>+IFERROR(VLOOKUP($A37,Hoja6!$A$3:$P$1124,3,FALSE),"")</f>
        <v>41615</v>
      </c>
      <c r="C37" s="39" t="str">
        <f>+UPPER(IFERROR(VLOOKUP($A37,Hoja6!$A$3:$P$1124,4,FALSE),""))</f>
        <v>RIVERA</v>
      </c>
      <c r="D37" s="40">
        <f>+IFERROR(VLOOKUP($A37,Hoja6!$A$3:$P$1124,8,FALSE),"")</f>
        <v>252</v>
      </c>
      <c r="E37" s="40">
        <f>+IFERROR(VLOOKUP($A37,Hoja6!$A$3:$P$1124,9,FALSE),"")</f>
        <v>124</v>
      </c>
      <c r="F37" s="163">
        <f>+IFERROR(VLOOKUP($A37,Hoja6!$A$3:$P$1124,10,FALSE),"")</f>
        <v>0.49206349206349204</v>
      </c>
      <c r="G37" s="40">
        <f>+IFERROR(VLOOKUP($A37,Hoja6!$A$3:$P$1124,11,FALSE),"")</f>
        <v>244</v>
      </c>
      <c r="H37" s="40">
        <f>+IFERROR(VLOOKUP($A37,Hoja6!$A$3:$P$1124,12,FALSE),"")</f>
        <v>144</v>
      </c>
      <c r="I37" s="163">
        <f>+IFERROR(VLOOKUP($A37,Hoja6!$A$3:$P$1124,13,FALSE),"")</f>
        <v>0.5901639344262295</v>
      </c>
      <c r="J37" s="40">
        <f>+IFERROR(VLOOKUP($A37,Hoja6!$A$3:$P$1124,14,FALSE),"")</f>
        <v>281</v>
      </c>
      <c r="K37" s="149">
        <f>+IFERROR(VLOOKUP($A37,Hoja6!$A$3:$P$1124,15,FALSE),"")</f>
        <v>133</v>
      </c>
      <c r="L37" s="165">
        <f>+IFERROR(VLOOKUP($A37,Hoja6!$A$3:$P$1124,16,FALSE),"")</f>
        <v>0.47330960854092524</v>
      </c>
    </row>
    <row r="38" spans="1:12" x14ac:dyDescent="0.25">
      <c r="A38" s="145">
        <v>27</v>
      </c>
      <c r="B38" s="39">
        <f>+IFERROR(VLOOKUP($A38,Hoja6!$A$3:$P$1124,3,FALSE),"")</f>
        <v>41660</v>
      </c>
      <c r="C38" s="39" t="str">
        <f>+UPPER(IFERROR(VLOOKUP($A38,Hoja6!$A$3:$P$1124,4,FALSE),""))</f>
        <v>SALADOBLANCO</v>
      </c>
      <c r="D38" s="40">
        <f>+IFERROR(VLOOKUP($A38,Hoja6!$A$3:$P$1124,8,FALSE),"")</f>
        <v>95</v>
      </c>
      <c r="E38" s="40">
        <f>+IFERROR(VLOOKUP($A38,Hoja6!$A$3:$P$1124,9,FALSE),"")</f>
        <v>26</v>
      </c>
      <c r="F38" s="163">
        <f>+IFERROR(VLOOKUP($A38,Hoja6!$A$3:$P$1124,10,FALSE),"")</f>
        <v>0.27368421052631581</v>
      </c>
      <c r="G38" s="40">
        <f>+IFERROR(VLOOKUP($A38,Hoja6!$A$3:$P$1124,11,FALSE),"")</f>
        <v>101</v>
      </c>
      <c r="H38" s="40">
        <f>+IFERROR(VLOOKUP($A38,Hoja6!$A$3:$P$1124,12,FALSE),"")</f>
        <v>43</v>
      </c>
      <c r="I38" s="163">
        <f>+IFERROR(VLOOKUP($A38,Hoja6!$A$3:$P$1124,13,FALSE),"")</f>
        <v>0.42574257425742573</v>
      </c>
      <c r="J38" s="40">
        <f>+IFERROR(VLOOKUP($A38,Hoja6!$A$3:$P$1124,14,FALSE),"")</f>
        <v>108</v>
      </c>
      <c r="K38" s="149">
        <f>+IFERROR(VLOOKUP($A38,Hoja6!$A$3:$P$1124,15,FALSE),"")</f>
        <v>32</v>
      </c>
      <c r="L38" s="165">
        <f>+IFERROR(VLOOKUP($A38,Hoja6!$A$3:$P$1124,16,FALSE),"")</f>
        <v>0.29629629629629628</v>
      </c>
    </row>
    <row r="39" spans="1:12" x14ac:dyDescent="0.25">
      <c r="A39" s="145">
        <v>28</v>
      </c>
      <c r="B39" s="39">
        <f>+IFERROR(VLOOKUP($A39,Hoja6!$A$3:$P$1124,3,FALSE),"")</f>
        <v>41668</v>
      </c>
      <c r="C39" s="39" t="str">
        <f>+UPPER(IFERROR(VLOOKUP($A39,Hoja6!$A$3:$P$1124,4,FALSE),""))</f>
        <v>SAN AGUSTÍN</v>
      </c>
      <c r="D39" s="40">
        <f>+IFERROR(VLOOKUP($A39,Hoja6!$A$3:$P$1124,8,FALSE),"")</f>
        <v>283</v>
      </c>
      <c r="E39" s="40">
        <f>+IFERROR(VLOOKUP($A39,Hoja6!$A$3:$P$1124,9,FALSE),"")</f>
        <v>64</v>
      </c>
      <c r="F39" s="163">
        <f>+IFERROR(VLOOKUP($A39,Hoja6!$A$3:$P$1124,10,FALSE),"")</f>
        <v>0.22614840989399293</v>
      </c>
      <c r="G39" s="40">
        <f>+IFERROR(VLOOKUP($A39,Hoja6!$A$3:$P$1124,11,FALSE),"")</f>
        <v>314</v>
      </c>
      <c r="H39" s="40">
        <f>+IFERROR(VLOOKUP($A39,Hoja6!$A$3:$P$1124,12,FALSE),"")</f>
        <v>99</v>
      </c>
      <c r="I39" s="163">
        <f>+IFERROR(VLOOKUP($A39,Hoja6!$A$3:$P$1124,13,FALSE),"")</f>
        <v>0.31528662420382164</v>
      </c>
      <c r="J39" s="40">
        <f>+IFERROR(VLOOKUP($A39,Hoja6!$A$3:$P$1124,14,FALSE),"")</f>
        <v>356</v>
      </c>
      <c r="K39" s="149">
        <f>+IFERROR(VLOOKUP($A39,Hoja6!$A$3:$P$1124,15,FALSE),"")</f>
        <v>99</v>
      </c>
      <c r="L39" s="165">
        <f>+IFERROR(VLOOKUP($A39,Hoja6!$A$3:$P$1124,16,FALSE),"")</f>
        <v>0.27808988764044945</v>
      </c>
    </row>
    <row r="40" spans="1:12" x14ac:dyDescent="0.25">
      <c r="A40" s="145">
        <v>29</v>
      </c>
      <c r="B40" s="39">
        <f>+IFERROR(VLOOKUP($A40,Hoja6!$A$3:$P$1124,3,FALSE),"")</f>
        <v>41676</v>
      </c>
      <c r="C40" s="39" t="str">
        <f>+UPPER(IFERROR(VLOOKUP($A40,Hoja6!$A$3:$P$1124,4,FALSE),""))</f>
        <v>SANTA MARÍA</v>
      </c>
      <c r="D40" s="40">
        <f>+IFERROR(VLOOKUP($A40,Hoja6!$A$3:$P$1124,8,FALSE),"")</f>
        <v>107</v>
      </c>
      <c r="E40" s="40">
        <f>+IFERROR(VLOOKUP($A40,Hoja6!$A$3:$P$1124,9,FALSE),"")</f>
        <v>37</v>
      </c>
      <c r="F40" s="163">
        <f>+IFERROR(VLOOKUP($A40,Hoja6!$A$3:$P$1124,10,FALSE),"")</f>
        <v>0.34579439252336447</v>
      </c>
      <c r="G40" s="40">
        <f>+IFERROR(VLOOKUP($A40,Hoja6!$A$3:$P$1124,11,FALSE),"")</f>
        <v>98</v>
      </c>
      <c r="H40" s="40">
        <f>+IFERROR(VLOOKUP($A40,Hoja6!$A$3:$P$1124,12,FALSE),"")</f>
        <v>30</v>
      </c>
      <c r="I40" s="163">
        <f>+IFERROR(VLOOKUP($A40,Hoja6!$A$3:$P$1124,13,FALSE),"")</f>
        <v>0.30612244897959184</v>
      </c>
      <c r="J40" s="40">
        <f>+IFERROR(VLOOKUP($A40,Hoja6!$A$3:$P$1124,14,FALSE),"")</f>
        <v>106</v>
      </c>
      <c r="K40" s="149">
        <f>+IFERROR(VLOOKUP($A40,Hoja6!$A$3:$P$1124,15,FALSE),"")</f>
        <v>34</v>
      </c>
      <c r="L40" s="165">
        <f>+IFERROR(VLOOKUP($A40,Hoja6!$A$3:$P$1124,16,FALSE),"")</f>
        <v>0.32075471698113206</v>
      </c>
    </row>
    <row r="41" spans="1:12" x14ac:dyDescent="0.25">
      <c r="A41" s="145">
        <v>30</v>
      </c>
      <c r="B41" s="39">
        <f>+IFERROR(VLOOKUP($A41,Hoja6!$A$3:$P$1124,3,FALSE),"")</f>
        <v>41770</v>
      </c>
      <c r="C41" s="39" t="str">
        <f>+UPPER(IFERROR(VLOOKUP($A41,Hoja6!$A$3:$P$1124,4,FALSE),""))</f>
        <v>SUAZA</v>
      </c>
      <c r="D41" s="40">
        <f>+IFERROR(VLOOKUP($A41,Hoja6!$A$3:$P$1124,8,FALSE),"")</f>
        <v>153</v>
      </c>
      <c r="E41" s="40">
        <f>+IFERROR(VLOOKUP($A41,Hoja6!$A$3:$P$1124,9,FALSE),"")</f>
        <v>67</v>
      </c>
      <c r="F41" s="163">
        <f>+IFERROR(VLOOKUP($A41,Hoja6!$A$3:$P$1124,10,FALSE),"")</f>
        <v>0.43790849673202614</v>
      </c>
      <c r="G41" s="40">
        <f>+IFERROR(VLOOKUP($A41,Hoja6!$A$3:$P$1124,11,FALSE),"")</f>
        <v>165</v>
      </c>
      <c r="H41" s="40">
        <f>+IFERROR(VLOOKUP($A41,Hoja6!$A$3:$P$1124,12,FALSE),"")</f>
        <v>49</v>
      </c>
      <c r="I41" s="163">
        <f>+IFERROR(VLOOKUP($A41,Hoja6!$A$3:$P$1124,13,FALSE),"")</f>
        <v>0.29696969696969699</v>
      </c>
      <c r="J41" s="40">
        <f>+IFERROR(VLOOKUP($A41,Hoja6!$A$3:$P$1124,14,FALSE),"")</f>
        <v>161</v>
      </c>
      <c r="K41" s="149">
        <f>+IFERROR(VLOOKUP($A41,Hoja6!$A$3:$P$1124,15,FALSE),"")</f>
        <v>35</v>
      </c>
      <c r="L41" s="165">
        <f>+IFERROR(VLOOKUP($A41,Hoja6!$A$3:$P$1124,16,FALSE),"")</f>
        <v>0.21739130434782608</v>
      </c>
    </row>
    <row r="42" spans="1:12" x14ac:dyDescent="0.25">
      <c r="A42" s="145">
        <v>31</v>
      </c>
      <c r="B42" s="39">
        <f>+IFERROR(VLOOKUP($A42,Hoja6!$A$3:$P$1124,3,FALSE),"")</f>
        <v>41791</v>
      </c>
      <c r="C42" s="39" t="str">
        <f>+UPPER(IFERROR(VLOOKUP($A42,Hoja6!$A$3:$P$1124,4,FALSE),""))</f>
        <v>TARQUI</v>
      </c>
      <c r="D42" s="40">
        <f>+IFERROR(VLOOKUP($A42,Hoja6!$A$3:$P$1124,8,FALSE),"")</f>
        <v>211</v>
      </c>
      <c r="E42" s="40">
        <f>+IFERROR(VLOOKUP($A42,Hoja6!$A$3:$P$1124,9,FALSE),"")</f>
        <v>65</v>
      </c>
      <c r="F42" s="163">
        <f>+IFERROR(VLOOKUP($A42,Hoja6!$A$3:$P$1124,10,FALSE),"")</f>
        <v>0.30805687203791471</v>
      </c>
      <c r="G42" s="40">
        <f>+IFERROR(VLOOKUP($A42,Hoja6!$A$3:$P$1124,11,FALSE),"")</f>
        <v>171</v>
      </c>
      <c r="H42" s="40">
        <f>+IFERROR(VLOOKUP($A42,Hoja6!$A$3:$P$1124,12,FALSE),"")</f>
        <v>63</v>
      </c>
      <c r="I42" s="163">
        <f>+IFERROR(VLOOKUP($A42,Hoja6!$A$3:$P$1124,13,FALSE),"")</f>
        <v>0.36842105263157893</v>
      </c>
      <c r="J42" s="40">
        <f>+IFERROR(VLOOKUP($A42,Hoja6!$A$3:$P$1124,14,FALSE),"")</f>
        <v>185</v>
      </c>
      <c r="K42" s="149">
        <f>+IFERROR(VLOOKUP($A42,Hoja6!$A$3:$P$1124,15,FALSE),"")</f>
        <v>60</v>
      </c>
      <c r="L42" s="165">
        <f>+IFERROR(VLOOKUP($A42,Hoja6!$A$3:$P$1124,16,FALSE),"")</f>
        <v>0.32432432432432434</v>
      </c>
    </row>
    <row r="43" spans="1:12" x14ac:dyDescent="0.25">
      <c r="A43" s="145">
        <v>32</v>
      </c>
      <c r="B43" s="39">
        <f>+IFERROR(VLOOKUP($A43,Hoja6!$A$3:$P$1124,3,FALSE),"")</f>
        <v>41797</v>
      </c>
      <c r="C43" s="39" t="str">
        <f>+UPPER(IFERROR(VLOOKUP($A43,Hoja6!$A$3:$P$1124,4,FALSE),""))</f>
        <v>TESALIA</v>
      </c>
      <c r="D43" s="40">
        <f>+IFERROR(VLOOKUP($A43,Hoja6!$A$3:$P$1124,8,FALSE),"")</f>
        <v>109</v>
      </c>
      <c r="E43" s="40">
        <f>+IFERROR(VLOOKUP($A43,Hoja6!$A$3:$P$1124,9,FALSE),"")</f>
        <v>44</v>
      </c>
      <c r="F43" s="163">
        <f>+IFERROR(VLOOKUP($A43,Hoja6!$A$3:$P$1124,10,FALSE),"")</f>
        <v>0.40366972477064222</v>
      </c>
      <c r="G43" s="40">
        <f>+IFERROR(VLOOKUP($A43,Hoja6!$A$3:$P$1124,11,FALSE),"")</f>
        <v>100</v>
      </c>
      <c r="H43" s="40">
        <f>+IFERROR(VLOOKUP($A43,Hoja6!$A$3:$P$1124,12,FALSE),"")</f>
        <v>51</v>
      </c>
      <c r="I43" s="163">
        <f>+IFERROR(VLOOKUP($A43,Hoja6!$A$3:$P$1124,13,FALSE),"")</f>
        <v>0.51</v>
      </c>
      <c r="J43" s="40">
        <f>+IFERROR(VLOOKUP($A43,Hoja6!$A$3:$P$1124,14,FALSE),"")</f>
        <v>114</v>
      </c>
      <c r="K43" s="149">
        <f>+IFERROR(VLOOKUP($A43,Hoja6!$A$3:$P$1124,15,FALSE),"")</f>
        <v>32</v>
      </c>
      <c r="L43" s="165">
        <f>+IFERROR(VLOOKUP($A43,Hoja6!$A$3:$P$1124,16,FALSE),"")</f>
        <v>0.2807017543859649</v>
      </c>
    </row>
    <row r="44" spans="1:12" x14ac:dyDescent="0.25">
      <c r="A44" s="145">
        <v>33</v>
      </c>
      <c r="B44" s="39">
        <f>+IFERROR(VLOOKUP($A44,Hoja6!$A$3:$P$1124,3,FALSE),"")</f>
        <v>41799</v>
      </c>
      <c r="C44" s="39" t="str">
        <f>+UPPER(IFERROR(VLOOKUP($A44,Hoja6!$A$3:$P$1124,4,FALSE),""))</f>
        <v>TELLO</v>
      </c>
      <c r="D44" s="40">
        <f>+IFERROR(VLOOKUP($A44,Hoja6!$A$3:$P$1124,8,FALSE),"")</f>
        <v>91</v>
      </c>
      <c r="E44" s="40">
        <f>+IFERROR(VLOOKUP($A44,Hoja6!$A$3:$P$1124,9,FALSE),"")</f>
        <v>40</v>
      </c>
      <c r="F44" s="163">
        <f>+IFERROR(VLOOKUP($A44,Hoja6!$A$3:$P$1124,10,FALSE),"")</f>
        <v>0.43956043956043955</v>
      </c>
      <c r="G44" s="40">
        <f>+IFERROR(VLOOKUP($A44,Hoja6!$A$3:$P$1124,11,FALSE),"")</f>
        <v>121</v>
      </c>
      <c r="H44" s="40">
        <f>+IFERROR(VLOOKUP($A44,Hoja6!$A$3:$P$1124,12,FALSE),"")</f>
        <v>50</v>
      </c>
      <c r="I44" s="163">
        <f>+IFERROR(VLOOKUP($A44,Hoja6!$A$3:$P$1124,13,FALSE),"")</f>
        <v>0.41322314049586778</v>
      </c>
      <c r="J44" s="40">
        <f>+IFERROR(VLOOKUP($A44,Hoja6!$A$3:$P$1124,14,FALSE),"")</f>
        <v>137</v>
      </c>
      <c r="K44" s="149">
        <f>+IFERROR(VLOOKUP($A44,Hoja6!$A$3:$P$1124,15,FALSE),"")</f>
        <v>40</v>
      </c>
      <c r="L44" s="165">
        <f>+IFERROR(VLOOKUP($A44,Hoja6!$A$3:$P$1124,16,FALSE),"")</f>
        <v>0.29197080291970801</v>
      </c>
    </row>
    <row r="45" spans="1:12" x14ac:dyDescent="0.25">
      <c r="A45" s="145">
        <v>34</v>
      </c>
      <c r="B45" s="39">
        <f>+IFERROR(VLOOKUP($A45,Hoja6!$A$3:$P$1124,3,FALSE),"")</f>
        <v>41801</v>
      </c>
      <c r="C45" s="39" t="str">
        <f>+UPPER(IFERROR(VLOOKUP($A45,Hoja6!$A$3:$P$1124,4,FALSE),""))</f>
        <v>TERUEL</v>
      </c>
      <c r="D45" s="40">
        <f>+IFERROR(VLOOKUP($A45,Hoja6!$A$3:$P$1124,8,FALSE),"")</f>
        <v>40</v>
      </c>
      <c r="E45" s="40">
        <f>+IFERROR(VLOOKUP($A45,Hoja6!$A$3:$P$1124,9,FALSE),"")</f>
        <v>25</v>
      </c>
      <c r="F45" s="163">
        <f>+IFERROR(VLOOKUP($A45,Hoja6!$A$3:$P$1124,10,FALSE),"")</f>
        <v>0.625</v>
      </c>
      <c r="G45" s="40">
        <f>+IFERROR(VLOOKUP($A45,Hoja6!$A$3:$P$1124,11,FALSE),"")</f>
        <v>59</v>
      </c>
      <c r="H45" s="40">
        <f>+IFERROR(VLOOKUP($A45,Hoja6!$A$3:$P$1124,12,FALSE),"")</f>
        <v>28</v>
      </c>
      <c r="I45" s="163">
        <f>+IFERROR(VLOOKUP($A45,Hoja6!$A$3:$P$1124,13,FALSE),"")</f>
        <v>0.47457627118644069</v>
      </c>
      <c r="J45" s="40">
        <f>+IFERROR(VLOOKUP($A45,Hoja6!$A$3:$P$1124,14,FALSE),"")</f>
        <v>45</v>
      </c>
      <c r="K45" s="149">
        <f>+IFERROR(VLOOKUP($A45,Hoja6!$A$3:$P$1124,15,FALSE),"")</f>
        <v>17</v>
      </c>
      <c r="L45" s="165">
        <f>+IFERROR(VLOOKUP($A45,Hoja6!$A$3:$P$1124,16,FALSE),"")</f>
        <v>0.37777777777777777</v>
      </c>
    </row>
    <row r="46" spans="1:12" x14ac:dyDescent="0.25">
      <c r="A46" s="145">
        <v>35</v>
      </c>
      <c r="B46" s="39">
        <f>+IFERROR(VLOOKUP($A46,Hoja6!$A$3:$P$1124,3,FALSE),"")</f>
        <v>41807</v>
      </c>
      <c r="C46" s="39" t="str">
        <f>+UPPER(IFERROR(VLOOKUP($A46,Hoja6!$A$3:$P$1124,4,FALSE),""))</f>
        <v>TIMANÁ</v>
      </c>
      <c r="D46" s="40">
        <f>+IFERROR(VLOOKUP($A46,Hoja6!$A$3:$P$1124,8,FALSE),"")</f>
        <v>214</v>
      </c>
      <c r="E46" s="40">
        <f>+IFERROR(VLOOKUP($A46,Hoja6!$A$3:$P$1124,9,FALSE),"")</f>
        <v>87</v>
      </c>
      <c r="F46" s="163">
        <f>+IFERROR(VLOOKUP($A46,Hoja6!$A$3:$P$1124,10,FALSE),"")</f>
        <v>0.40654205607476634</v>
      </c>
      <c r="G46" s="40">
        <f>+IFERROR(VLOOKUP($A46,Hoja6!$A$3:$P$1124,11,FALSE),"")</f>
        <v>195</v>
      </c>
      <c r="H46" s="40">
        <f>+IFERROR(VLOOKUP($A46,Hoja6!$A$3:$P$1124,12,FALSE),"")</f>
        <v>61</v>
      </c>
      <c r="I46" s="163">
        <f>+IFERROR(VLOOKUP($A46,Hoja6!$A$3:$P$1124,13,FALSE),"")</f>
        <v>0.31282051282051282</v>
      </c>
      <c r="J46" s="40">
        <f>+IFERROR(VLOOKUP($A46,Hoja6!$A$3:$P$1124,14,FALSE),"")</f>
        <v>195</v>
      </c>
      <c r="K46" s="149">
        <f>+IFERROR(VLOOKUP($A46,Hoja6!$A$3:$P$1124,15,FALSE),"")</f>
        <v>80</v>
      </c>
      <c r="L46" s="165">
        <f>+IFERROR(VLOOKUP($A46,Hoja6!$A$3:$P$1124,16,FALSE),"")</f>
        <v>0.41025641025641024</v>
      </c>
    </row>
    <row r="47" spans="1:12" x14ac:dyDescent="0.25">
      <c r="A47" s="145">
        <v>36</v>
      </c>
      <c r="B47" s="39">
        <f>+IFERROR(VLOOKUP($A47,Hoja6!$A$3:$P$1124,3,FALSE),"")</f>
        <v>41872</v>
      </c>
      <c r="C47" s="39" t="str">
        <f>+UPPER(IFERROR(VLOOKUP($A47,Hoja6!$A$3:$P$1124,4,FALSE),""))</f>
        <v>VILLAVIEJA</v>
      </c>
      <c r="D47" s="40">
        <f>+IFERROR(VLOOKUP($A47,Hoja6!$A$3:$P$1124,8,FALSE),"")</f>
        <v>43</v>
      </c>
      <c r="E47" s="40">
        <f>+IFERROR(VLOOKUP($A47,Hoja6!$A$3:$P$1124,9,FALSE),"")</f>
        <v>20</v>
      </c>
      <c r="F47" s="163">
        <f>+IFERROR(VLOOKUP($A47,Hoja6!$A$3:$P$1124,10,FALSE),"")</f>
        <v>0.46511627906976744</v>
      </c>
      <c r="G47" s="40">
        <f>+IFERROR(VLOOKUP($A47,Hoja6!$A$3:$P$1124,11,FALSE),"")</f>
        <v>56</v>
      </c>
      <c r="H47" s="40">
        <f>+IFERROR(VLOOKUP($A47,Hoja6!$A$3:$P$1124,12,FALSE),"")</f>
        <v>20</v>
      </c>
      <c r="I47" s="163">
        <f>+IFERROR(VLOOKUP($A47,Hoja6!$A$3:$P$1124,13,FALSE),"")</f>
        <v>0.35714285714285715</v>
      </c>
      <c r="J47" s="40">
        <f>+IFERROR(VLOOKUP($A47,Hoja6!$A$3:$P$1124,14,FALSE),"")</f>
        <v>68</v>
      </c>
      <c r="K47" s="149">
        <f>+IFERROR(VLOOKUP($A47,Hoja6!$A$3:$P$1124,15,FALSE),"")</f>
        <v>23</v>
      </c>
      <c r="L47" s="165">
        <f>+IFERROR(VLOOKUP($A47,Hoja6!$A$3:$P$1124,16,FALSE),"")</f>
        <v>0.33823529411764708</v>
      </c>
    </row>
    <row r="48" spans="1:12" x14ac:dyDescent="0.25">
      <c r="A48" s="145">
        <v>37</v>
      </c>
      <c r="B48" s="39">
        <f>+IFERROR(VLOOKUP($A48,Hoja6!$A$3:$P$1124,3,FALSE),"")</f>
        <v>41885</v>
      </c>
      <c r="C48" s="39" t="str">
        <f>+UPPER(IFERROR(VLOOKUP($A48,Hoja6!$A$3:$P$1124,4,FALSE),""))</f>
        <v>YAGUARÁ</v>
      </c>
      <c r="D48" s="40">
        <f>+IFERROR(VLOOKUP($A48,Hoja6!$A$3:$P$1124,8,FALSE),"")</f>
        <v>106</v>
      </c>
      <c r="E48" s="40">
        <f>+IFERROR(VLOOKUP($A48,Hoja6!$A$3:$P$1124,9,FALSE),"")</f>
        <v>51</v>
      </c>
      <c r="F48" s="163">
        <f>+IFERROR(VLOOKUP($A48,Hoja6!$A$3:$P$1124,10,FALSE),"")</f>
        <v>0.48113207547169812</v>
      </c>
      <c r="G48" s="40">
        <f>+IFERROR(VLOOKUP($A48,Hoja6!$A$3:$P$1124,11,FALSE),"")</f>
        <v>101</v>
      </c>
      <c r="H48" s="40">
        <f>+IFERROR(VLOOKUP($A48,Hoja6!$A$3:$P$1124,12,FALSE),"")</f>
        <v>54</v>
      </c>
      <c r="I48" s="163">
        <f>+IFERROR(VLOOKUP($A48,Hoja6!$A$3:$P$1124,13,FALSE),"")</f>
        <v>0.53465346534653468</v>
      </c>
      <c r="J48" s="40">
        <f>+IFERROR(VLOOKUP($A48,Hoja6!$A$3:$P$1124,14,FALSE),"")</f>
        <v>70</v>
      </c>
      <c r="K48" s="149">
        <f>+IFERROR(VLOOKUP($A48,Hoja6!$A$3:$P$1124,15,FALSE),"")</f>
        <v>33</v>
      </c>
      <c r="L48" s="165">
        <f>+IFERROR(VLOOKUP($A48,Hoja6!$A$3:$P$1124,16,FALSE),"")</f>
        <v>0.47142857142857142</v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1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2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3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4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5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6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7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8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9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10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11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12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13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14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15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16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17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18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19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20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21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22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23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24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25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25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25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25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25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25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25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25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25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25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25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25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25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25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25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25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25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25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25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25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25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25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25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25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25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25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25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25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25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25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25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25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25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25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25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25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25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25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25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25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25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25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25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25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25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25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25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25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25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25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25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25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25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25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25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25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25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25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25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25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25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25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25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25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25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25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25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25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25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25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25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25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25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25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25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25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25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25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25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25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25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25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25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25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25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25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25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25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25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25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25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25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25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25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25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25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25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25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25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25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25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25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25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25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25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25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25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25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25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25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25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25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25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25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25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25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25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25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25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25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25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25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25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25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25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25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25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25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25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25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25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25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25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25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25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25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25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25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25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25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25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25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25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25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25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25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25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25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25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25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25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25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25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25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25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25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25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25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25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25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25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25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25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25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25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25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25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25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25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25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25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25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25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25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25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25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25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25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25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25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25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25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25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25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25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25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25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25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25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25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25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25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25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25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25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25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25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25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25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25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25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25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25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25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25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25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25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25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25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25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25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25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25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25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25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25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25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25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25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25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25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25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25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25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25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25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25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25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25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25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25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25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25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25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25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25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25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25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25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25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25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25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25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25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25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25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25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25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25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25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25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25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25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25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25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25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25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25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25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25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25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25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25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25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25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25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25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25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25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25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25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25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25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25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25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25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25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25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25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25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25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25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25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25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25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25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25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25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25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25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25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25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25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25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25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25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25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25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25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25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25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25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25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25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25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25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25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25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25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25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25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25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25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25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25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25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25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25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25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25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25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25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25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25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25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25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25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25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25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25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25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25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25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25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25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25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25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25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25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25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25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25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25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25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25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1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2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3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4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5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6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7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8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9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10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11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12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13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14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15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16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17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18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19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20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21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22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23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24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25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26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27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28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29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30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31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32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33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34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34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34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34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34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34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34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34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34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34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34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34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34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34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34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34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34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34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34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34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34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34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34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34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34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34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34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34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34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34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34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34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34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34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34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34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34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34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34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34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34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34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34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34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34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34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34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34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34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34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34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34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34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34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34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34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34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34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34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34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34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34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34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34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34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34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34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34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34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34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34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34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34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34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34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34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34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34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34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34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34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34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34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34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34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34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34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34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34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34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34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34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34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34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34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34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34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34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34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34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34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34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34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34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34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34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34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34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34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34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34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34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34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34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34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34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34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34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34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34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34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34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34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34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34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34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34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34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34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34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34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34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34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34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34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34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34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34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34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34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34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34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34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34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34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34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34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34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34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34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34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34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34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34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34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34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34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34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34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34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34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34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34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34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34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34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34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34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34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34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34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34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34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34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34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34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34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34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34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34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34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34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34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34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34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34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34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34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34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34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34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34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34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34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34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34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34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34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34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34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34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34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34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34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34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34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34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34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34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34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34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34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34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34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34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34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34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34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34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34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34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34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34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34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34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34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34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34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34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34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34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34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34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34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34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34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34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34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34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34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34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34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34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34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34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34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34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34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34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34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34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34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34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34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34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34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34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34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34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34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34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34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34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34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34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34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34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34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34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34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34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34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34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34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34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34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34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34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34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34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34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34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34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34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34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34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34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34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34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34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34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34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34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34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34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34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34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34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34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34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34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34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34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34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34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34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34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34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34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34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34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34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34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34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34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34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34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34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34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34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34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34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34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34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34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34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34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34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34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34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34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34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34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34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34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34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34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34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34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34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34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34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34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34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34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34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34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34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34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34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34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34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34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34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34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34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34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34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34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34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34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34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34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34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34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34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34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34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34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34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34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34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34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34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34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34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34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34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34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34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34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34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34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34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34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34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34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34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34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34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34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34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34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34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34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34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34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34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34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34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34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34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34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34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34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34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34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34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34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34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34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34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34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34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34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34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34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34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34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34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34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34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34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34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34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34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34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34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34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34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34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34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34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34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34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34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34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34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34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34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34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34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34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34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34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1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2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3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4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5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6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7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8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9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10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11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12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13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14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15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16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17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18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19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20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21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22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23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24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25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26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27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28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29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30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31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32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33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34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35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36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37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37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37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37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37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37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37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37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37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37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37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37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37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37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37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37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37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37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37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37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37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37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37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37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37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37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37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37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37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37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37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37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37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37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37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37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37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37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37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37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37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37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37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37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37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37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37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37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37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37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37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37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37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37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37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37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37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37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37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37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37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37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37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37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37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37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37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37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37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37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37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37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37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37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37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37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37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37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37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37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37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37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37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37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37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37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37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37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37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37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37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37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37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37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37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37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37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37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37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37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37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37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37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37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37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37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37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37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37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37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37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37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37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37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37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37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37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37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37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37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37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37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37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37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37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37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37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37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37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37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37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37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37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37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37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37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37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37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37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37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37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37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37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37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37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37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37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37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37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37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37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37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37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37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37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37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37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37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37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37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37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37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37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37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37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37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37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37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37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37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37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37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37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37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37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37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37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37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37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37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37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37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37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37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37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37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37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37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37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37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37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37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37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37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37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37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37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37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37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37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37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37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37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37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37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37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37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37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37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37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37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37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37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37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37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37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37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37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37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37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37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37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37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37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37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37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37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37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37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37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37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37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37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37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37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37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37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37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37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37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37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37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37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37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37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37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37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37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37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37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37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37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37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37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37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37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37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37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37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37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37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37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37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37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37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37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37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37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37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37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37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37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37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37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37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37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37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37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37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37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37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37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37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37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37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37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37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37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37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37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37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37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37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37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37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37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37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37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37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37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37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37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37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37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37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37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37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37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37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37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37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37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37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37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37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37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37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37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37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37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37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37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37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37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37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37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37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37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37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37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37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37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37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37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37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37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37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37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37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37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37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37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37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37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37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37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37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37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37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37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37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37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37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37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37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37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37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37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37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37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37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37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37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37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37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37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37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37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37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37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37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37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37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37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37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37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37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37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37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37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37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37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37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37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37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37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37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37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37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37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37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37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37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37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37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37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37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37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37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37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37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37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37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37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37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37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37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37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37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37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37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37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37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37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37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37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37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37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37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37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37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37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37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37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37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37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37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37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37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37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37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37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37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37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37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37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37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37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37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37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37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37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37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37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37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37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37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37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37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37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37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37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37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37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37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37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37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37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37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37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37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37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37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37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37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37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37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37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37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37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37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37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37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37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37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37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37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37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37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37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37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37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1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2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3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4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5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6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7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8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9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10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11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12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13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14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15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16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17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18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19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20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21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22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23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24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25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26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27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28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29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30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31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32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33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34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35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36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37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37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37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37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37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37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37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37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37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37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37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37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37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37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37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37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37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37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37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37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37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37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37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37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37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37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37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37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37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37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37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37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37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37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37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37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37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37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37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37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37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37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37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37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37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37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37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37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37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37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37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37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37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37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37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37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37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37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37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37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37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37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37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37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37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37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37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37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37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37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37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37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37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37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37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37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37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37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37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37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37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37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37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37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37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37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37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37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37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37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37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37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37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37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37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37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37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37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37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37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37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37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37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37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37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37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37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37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37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37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37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37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37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37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37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37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37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37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37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37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37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37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37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37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37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37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37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37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37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37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37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37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37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37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37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37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37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37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37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37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37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37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37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37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37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37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37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37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37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37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37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37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37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37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37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37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37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37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37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37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37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37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37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37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37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37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37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37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37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37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37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37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37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37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37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37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37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37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37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37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37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37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37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37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37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37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37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37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37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37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37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37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37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37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37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37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37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37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37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37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37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37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37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37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37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37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37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37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37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37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37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37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37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37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37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37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37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37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37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37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37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37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37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37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37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37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37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37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37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37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37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37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37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37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37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37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37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37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37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37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37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37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37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37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37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37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37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37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37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37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37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37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37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37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37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37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37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37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37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37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37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37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37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37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37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37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37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37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37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37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37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37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37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37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37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37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37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37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37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37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37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37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37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37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37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37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37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37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37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37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37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37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37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37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37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37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37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37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37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37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37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37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37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37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37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37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37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37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37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37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37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37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37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37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37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37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37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37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37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37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37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37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37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37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37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37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37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37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37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37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37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37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37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37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37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37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37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37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37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37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37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37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37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37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37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37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37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37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37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37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37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37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37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37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37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37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37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37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37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37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37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37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37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37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37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37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37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37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37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37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37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37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37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37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37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37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37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37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37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37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37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37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37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37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37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37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37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37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37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37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37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37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37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37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37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37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37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37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37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37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37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37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37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37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37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37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37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37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37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37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37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37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37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37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37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37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37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37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37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37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37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37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37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37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37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37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37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37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37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37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37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37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37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37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37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37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37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37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37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37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37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37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37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37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37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37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37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37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37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37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37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37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37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37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37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37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37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37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37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37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37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37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37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37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37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37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37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37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37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37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37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37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37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37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37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37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37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37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37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37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37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37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2020-03-03T19:20:14Z</dcterms:modified>
</cp:coreProperties>
</file>