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ACDC580E-BB82-4B30-8327-1227CCAFD899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<sst xmlns="http://schemas.openxmlformats.org/spreadsheetml/2006/main" count="11658" uniqueCount="2539">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</sst>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CORDOBA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105</v>
      </c>
      <c r="B9" s="5">
        <v>23</v>
      </c>
      <c r="C9" s="3" t="s">
        <v>105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23</v>
      </c>
      <c r="B11" s="6"/>
      <c r="C11" s="11" t="str">
        <f>+C9</f>
        <v>CORDOBA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CORDOBA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41045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39419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1626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0.23892185444913841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0.28500619578686492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0.17035572627970119</v>
      </c>
      <c r="D25" s="190">
        <v>0.18141840913990084</v>
      </c>
      <c r="E25" s="190">
        <v>0.1975685930046725</v>
      </c>
      <c r="F25" s="190">
        <v>0.22026749845253846</v>
      </c>
      <c r="G25" s="190">
        <v>0.23141266190533832</v>
      </c>
      <c r="H25" s="191">
        <v>0.22426088427973989</v>
      </c>
      <c r="I25" s="191">
        <v>0.22954870908684435</v>
      </c>
      <c r="J25" s="192">
        <v>0.2386106506298174</v>
      </c>
      <c r="K25" s="75">
        <v>0.23892185444913841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18014</v>
      </c>
      <c r="D33" s="74">
        <v>4665</v>
      </c>
      <c r="E33" s="75">
        <v>0.2589652492505829</v>
      </c>
      <c r="F33" s="73">
        <v>18921</v>
      </c>
      <c r="G33" s="74">
        <v>5642</v>
      </c>
      <c r="H33" s="75">
        <v>0.2981871994080651</v>
      </c>
      <c r="I33" s="73">
        <v>19368</v>
      </c>
      <c r="J33" s="74">
        <v>5520</v>
      </c>
      <c r="K33" s="75">
        <v>0.28500619578686492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16078</v>
      </c>
      <c r="D40" s="85">
        <v>16580</v>
      </c>
      <c r="E40" s="85">
        <v>18156</v>
      </c>
      <c r="F40" s="85">
        <v>20395</v>
      </c>
      <c r="G40" s="85">
        <v>21199</v>
      </c>
      <c r="H40" s="86">
        <v>19420</v>
      </c>
      <c r="I40" s="86">
        <v>18794</v>
      </c>
      <c r="J40" s="87">
        <v>21308</v>
      </c>
      <c r="K40" s="88">
        <v>22710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11308</v>
      </c>
      <c r="D41" s="21">
        <v>13760</v>
      </c>
      <c r="E41" s="21">
        <v>14999</v>
      </c>
      <c r="F41" s="21">
        <v>16524</v>
      </c>
      <c r="G41" s="21">
        <v>17784</v>
      </c>
      <c r="H41" s="22">
        <v>18799</v>
      </c>
      <c r="I41" s="22">
        <v>20005</v>
      </c>
      <c r="J41" s="59">
        <v>19764</v>
      </c>
      <c r="K41" s="89">
        <v>18335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27386</v>
      </c>
      <c r="D42" s="91">
        <f t="shared" ref="D42:K42" si="0">+SUM(D40:D41)</f>
        <v>30340</v>
      </c>
      <c r="E42" s="91">
        <f t="shared" si="0"/>
        <v>33155</v>
      </c>
      <c r="F42" s="91">
        <f t="shared" si="0"/>
        <v>36919</v>
      </c>
      <c r="G42" s="91">
        <f t="shared" si="0"/>
        <v>38983</v>
      </c>
      <c r="H42" s="92">
        <f t="shared" si="0"/>
        <v>38219</v>
      </c>
      <c r="I42" s="92">
        <f t="shared" si="0"/>
        <v>38799</v>
      </c>
      <c r="J42" s="93">
        <f t="shared" ref="J42" si="1">+SUM(J40:J41)</f>
        <v>41072</v>
      </c>
      <c r="K42" s="94">
        <f t="shared" si="0"/>
        <v>41045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27230</v>
      </c>
      <c r="D47" s="85">
        <f t="shared" ref="D47:K47" si="2">+SUM(D54:D56)</f>
        <v>29456</v>
      </c>
      <c r="E47" s="85">
        <f t="shared" si="2"/>
        <v>32389</v>
      </c>
      <c r="F47" s="85">
        <f t="shared" si="2"/>
        <v>36297</v>
      </c>
      <c r="G47" s="85">
        <f t="shared" si="2"/>
        <v>38234</v>
      </c>
      <c r="H47" s="86">
        <f t="shared" si="2"/>
        <v>37108</v>
      </c>
      <c r="I47" s="86">
        <f t="shared" si="2"/>
        <v>37991</v>
      </c>
      <c r="J47" s="87">
        <f t="shared" ref="J47" si="3">+SUM(J54:J56)</f>
        <v>39439</v>
      </c>
      <c r="K47" s="88">
        <f t="shared" si="2"/>
        <v>39419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156</v>
      </c>
      <c r="D48" s="21">
        <f t="shared" ref="D48:K48" si="4">+SUM(D57:D59)</f>
        <v>884</v>
      </c>
      <c r="E48" s="21">
        <f t="shared" si="4"/>
        <v>766</v>
      </c>
      <c r="F48" s="21">
        <f t="shared" si="4"/>
        <v>622</v>
      </c>
      <c r="G48" s="21">
        <f t="shared" si="4"/>
        <v>749</v>
      </c>
      <c r="H48" s="22">
        <f t="shared" si="4"/>
        <v>1111</v>
      </c>
      <c r="I48" s="22">
        <f t="shared" si="4"/>
        <v>808</v>
      </c>
      <c r="J48" s="59">
        <f t="shared" ref="J48" si="5">+SUM(J57:J59)</f>
        <v>1633</v>
      </c>
      <c r="K48" s="89">
        <f t="shared" si="4"/>
        <v>1626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27386</v>
      </c>
      <c r="D49" s="91">
        <f t="shared" ref="D49:K49" si="6">+SUM(D47:D48)</f>
        <v>30340</v>
      </c>
      <c r="E49" s="91">
        <f t="shared" si="6"/>
        <v>33155</v>
      </c>
      <c r="F49" s="91">
        <f t="shared" si="6"/>
        <v>36919</v>
      </c>
      <c r="G49" s="91">
        <f t="shared" si="6"/>
        <v>38983</v>
      </c>
      <c r="H49" s="92">
        <f t="shared" si="6"/>
        <v>38219</v>
      </c>
      <c r="I49" s="92">
        <f t="shared" si="6"/>
        <v>38799</v>
      </c>
      <c r="J49" s="93">
        <f t="shared" ref="J49" si="7">+SUM(J47:J48)</f>
        <v>41072</v>
      </c>
      <c r="K49" s="94">
        <f t="shared" si="6"/>
        <v>41045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1362</v>
      </c>
      <c r="D54" s="96">
        <v>846</v>
      </c>
      <c r="E54" s="96">
        <v>820</v>
      </c>
      <c r="F54" s="96">
        <v>1450</v>
      </c>
      <c r="G54" s="96">
        <v>2159</v>
      </c>
      <c r="H54" s="97">
        <v>2003</v>
      </c>
      <c r="I54" s="97">
        <v>1050</v>
      </c>
      <c r="J54" s="98">
        <v>1115</v>
      </c>
      <c r="K54" s="99">
        <v>729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4210</v>
      </c>
      <c r="D55" s="25">
        <v>4336</v>
      </c>
      <c r="E55" s="25">
        <v>4551</v>
      </c>
      <c r="F55" s="25">
        <v>6023</v>
      </c>
      <c r="G55" s="25">
        <v>5445</v>
      </c>
      <c r="H55" s="26">
        <v>3806</v>
      </c>
      <c r="I55" s="26">
        <v>4767</v>
      </c>
      <c r="J55" s="60">
        <v>4409</v>
      </c>
      <c r="K55" s="101">
        <v>3701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21658</v>
      </c>
      <c r="D56" s="25">
        <v>24274</v>
      </c>
      <c r="E56" s="25">
        <v>27018</v>
      </c>
      <c r="F56" s="25">
        <v>28824</v>
      </c>
      <c r="G56" s="25">
        <v>30630</v>
      </c>
      <c r="H56" s="26">
        <v>31299</v>
      </c>
      <c r="I56" s="26">
        <v>32174</v>
      </c>
      <c r="J56" s="60">
        <v>33915</v>
      </c>
      <c r="K56" s="101">
        <v>34989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154</v>
      </c>
      <c r="D57" s="25">
        <v>758</v>
      </c>
      <c r="E57" s="25">
        <v>601</v>
      </c>
      <c r="F57" s="25">
        <v>560</v>
      </c>
      <c r="G57" s="25">
        <v>673</v>
      </c>
      <c r="H57" s="26">
        <v>930</v>
      </c>
      <c r="I57" s="26">
        <v>605</v>
      </c>
      <c r="J57" s="60">
        <v>1131</v>
      </c>
      <c r="K57" s="101">
        <v>1186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2</v>
      </c>
      <c r="D58" s="25">
        <v>126</v>
      </c>
      <c r="E58" s="25">
        <v>165</v>
      </c>
      <c r="F58" s="25">
        <v>62</v>
      </c>
      <c r="G58" s="25">
        <v>76</v>
      </c>
      <c r="H58" s="26">
        <v>181</v>
      </c>
      <c r="I58" s="26">
        <v>203</v>
      </c>
      <c r="J58" s="60">
        <v>500</v>
      </c>
      <c r="K58" s="101">
        <v>431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2</v>
      </c>
      <c r="K59" s="101">
        <v>9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27386</v>
      </c>
      <c r="D60" s="103">
        <f t="shared" ref="D60:I60" si="8">+SUM(D54:D59)</f>
        <v>30340</v>
      </c>
      <c r="E60" s="103">
        <f t="shared" si="8"/>
        <v>33155</v>
      </c>
      <c r="F60" s="103">
        <f t="shared" si="8"/>
        <v>36919</v>
      </c>
      <c r="G60" s="103">
        <f t="shared" si="8"/>
        <v>38983</v>
      </c>
      <c r="H60" s="104">
        <f t="shared" si="8"/>
        <v>38219</v>
      </c>
      <c r="I60" s="104">
        <f t="shared" si="8"/>
        <v>38799</v>
      </c>
      <c r="J60" s="105">
        <f t="shared" ref="J60" si="9">+SUM(J54:J59)</f>
        <v>41072</v>
      </c>
      <c r="K60" s="106">
        <f t="shared" ref="K60" si="10">+SUM(K54:K59)</f>
        <v>41045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1714</v>
      </c>
      <c r="D65" s="96">
        <v>1920</v>
      </c>
      <c r="E65" s="96">
        <v>1822</v>
      </c>
      <c r="F65" s="96">
        <v>2605</v>
      </c>
      <c r="G65" s="96">
        <v>2404</v>
      </c>
      <c r="H65" s="97">
        <v>1950</v>
      </c>
      <c r="I65" s="97">
        <v>1915</v>
      </c>
      <c r="J65" s="98">
        <v>1658</v>
      </c>
      <c r="K65" s="99">
        <v>1705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77</v>
      </c>
      <c r="D66" s="25">
        <v>45</v>
      </c>
      <c r="E66" s="25">
        <v>31</v>
      </c>
      <c r="F66" s="25">
        <v>27</v>
      </c>
      <c r="G66" s="25">
        <v>26</v>
      </c>
      <c r="H66" s="26">
        <v>64</v>
      </c>
      <c r="I66" s="26">
        <v>93</v>
      </c>
      <c r="J66" s="60">
        <v>105</v>
      </c>
      <c r="K66" s="101">
        <v>79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4261</v>
      </c>
      <c r="D67" s="25">
        <v>4667</v>
      </c>
      <c r="E67" s="25">
        <v>4476</v>
      </c>
      <c r="F67" s="25">
        <v>4902</v>
      </c>
      <c r="G67" s="25">
        <v>4993</v>
      </c>
      <c r="H67" s="26">
        <v>4035</v>
      </c>
      <c r="I67" s="26">
        <v>4774</v>
      </c>
      <c r="J67" s="60">
        <v>4090</v>
      </c>
      <c r="K67" s="101">
        <v>4406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1939</v>
      </c>
      <c r="D68" s="25">
        <v>1940</v>
      </c>
      <c r="E68" s="25">
        <v>2125</v>
      </c>
      <c r="F68" s="25">
        <v>2284</v>
      </c>
      <c r="G68" s="25">
        <v>2426</v>
      </c>
      <c r="H68" s="26">
        <v>2649</v>
      </c>
      <c r="I68" s="26">
        <v>2837</v>
      </c>
      <c r="J68" s="60">
        <v>3241</v>
      </c>
      <c r="K68" s="101">
        <v>3610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3719</v>
      </c>
      <c r="D69" s="25">
        <v>4119</v>
      </c>
      <c r="E69" s="25">
        <v>4696</v>
      </c>
      <c r="F69" s="25">
        <v>5312</v>
      </c>
      <c r="G69" s="25">
        <v>5765</v>
      </c>
      <c r="H69" s="26">
        <v>6318</v>
      </c>
      <c r="I69" s="26">
        <v>6797</v>
      </c>
      <c r="J69" s="60">
        <v>6852</v>
      </c>
      <c r="K69" s="101">
        <v>7454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7642</v>
      </c>
      <c r="D70" s="25">
        <v>9447</v>
      </c>
      <c r="E70" s="25">
        <v>11450</v>
      </c>
      <c r="F70" s="25">
        <v>12615</v>
      </c>
      <c r="G70" s="25">
        <v>13759</v>
      </c>
      <c r="H70" s="26">
        <v>13498</v>
      </c>
      <c r="I70" s="26">
        <v>12283</v>
      </c>
      <c r="J70" s="60">
        <v>14200</v>
      </c>
      <c r="K70" s="101">
        <v>12563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6800</v>
      </c>
      <c r="D71" s="25">
        <v>6889</v>
      </c>
      <c r="E71" s="25">
        <v>7269</v>
      </c>
      <c r="F71" s="25">
        <v>8027</v>
      </c>
      <c r="G71" s="25">
        <v>8518</v>
      </c>
      <c r="H71" s="26">
        <v>8638</v>
      </c>
      <c r="I71" s="26">
        <v>8941</v>
      </c>
      <c r="J71" s="60">
        <v>9612</v>
      </c>
      <c r="K71" s="101">
        <v>9799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1234</v>
      </c>
      <c r="D72" s="25">
        <v>1313</v>
      </c>
      <c r="E72" s="25">
        <v>1286</v>
      </c>
      <c r="F72" s="25">
        <v>1147</v>
      </c>
      <c r="G72" s="25">
        <v>1092</v>
      </c>
      <c r="H72" s="26">
        <v>1067</v>
      </c>
      <c r="I72" s="26">
        <v>1159</v>
      </c>
      <c r="J72" s="60">
        <v>1314</v>
      </c>
      <c r="K72" s="101">
        <v>1429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27386</v>
      </c>
      <c r="D73" s="103">
        <f t="shared" ref="D73:K73" si="11">+SUM(D65:D72)</f>
        <v>30340</v>
      </c>
      <c r="E73" s="103">
        <f t="shared" si="11"/>
        <v>33155</v>
      </c>
      <c r="F73" s="103">
        <f t="shared" si="11"/>
        <v>36919</v>
      </c>
      <c r="G73" s="103">
        <f t="shared" si="11"/>
        <v>38983</v>
      </c>
      <c r="H73" s="104">
        <f t="shared" si="11"/>
        <v>38219</v>
      </c>
      <c r="I73" s="104">
        <f t="shared" si="11"/>
        <v>38799</v>
      </c>
      <c r="J73" s="105">
        <f t="shared" ref="J73" si="12">+SUM(J65:J72)</f>
        <v>41072</v>
      </c>
      <c r="K73" s="106">
        <f t="shared" si="11"/>
        <v>41045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20860</v>
      </c>
      <c r="D78" s="96">
        <v>20982</v>
      </c>
      <c r="E78" s="96">
        <v>21969</v>
      </c>
      <c r="F78" s="96">
        <v>24468</v>
      </c>
      <c r="G78" s="96">
        <v>25541</v>
      </c>
      <c r="H78" s="97">
        <v>25332</v>
      </c>
      <c r="I78" s="97">
        <v>27189</v>
      </c>
      <c r="J78" s="97">
        <v>29200</v>
      </c>
      <c r="K78" s="99">
        <v>30649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6484</v>
      </c>
      <c r="D79" s="25">
        <v>9353</v>
      </c>
      <c r="E79" s="25">
        <v>11136</v>
      </c>
      <c r="F79" s="25">
        <v>12380</v>
      </c>
      <c r="G79" s="25">
        <v>13355</v>
      </c>
      <c r="H79" s="26">
        <v>12821</v>
      </c>
      <c r="I79" s="26">
        <v>11361</v>
      </c>
      <c r="J79" s="26">
        <v>11638</v>
      </c>
      <c r="K79" s="101">
        <v>10216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42</v>
      </c>
      <c r="D80" s="25">
        <v>5</v>
      </c>
      <c r="E80" s="25">
        <v>50</v>
      </c>
      <c r="F80" s="25">
        <v>71</v>
      </c>
      <c r="G80" s="25">
        <v>87</v>
      </c>
      <c r="H80" s="26">
        <v>66</v>
      </c>
      <c r="I80" s="26">
        <v>249</v>
      </c>
      <c r="J80" s="26">
        <v>234</v>
      </c>
      <c r="K80" s="101">
        <v>180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27386</v>
      </c>
      <c r="D81" s="103">
        <f t="shared" ref="D81:K81" si="13">+SUM(D78:D80)</f>
        <v>30340</v>
      </c>
      <c r="E81" s="103">
        <f t="shared" si="13"/>
        <v>33155</v>
      </c>
      <c r="F81" s="103">
        <f t="shared" si="13"/>
        <v>36919</v>
      </c>
      <c r="G81" s="103">
        <f t="shared" si="13"/>
        <v>38983</v>
      </c>
      <c r="H81" s="104">
        <f t="shared" si="13"/>
        <v>38219</v>
      </c>
      <c r="I81" s="104">
        <f t="shared" si="13"/>
        <v>38799</v>
      </c>
      <c r="J81" s="104">
        <f t="shared" ref="J81" si="14">+SUM(J78:J80)</f>
        <v>41072</v>
      </c>
      <c r="K81" s="106">
        <f t="shared" si="13"/>
        <v>41045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14400</v>
      </c>
      <c r="D86" s="85">
        <v>15594</v>
      </c>
      <c r="E86" s="85">
        <v>16781</v>
      </c>
      <c r="F86" s="85">
        <v>18236</v>
      </c>
      <c r="G86" s="85">
        <v>19445</v>
      </c>
      <c r="H86" s="86">
        <v>18940</v>
      </c>
      <c r="I86" s="86">
        <v>19148</v>
      </c>
      <c r="J86" s="87">
        <v>19946</v>
      </c>
      <c r="K86" s="88">
        <v>19812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12986</v>
      </c>
      <c r="D87" s="21">
        <v>14746</v>
      </c>
      <c r="E87" s="21">
        <v>16374</v>
      </c>
      <c r="F87" s="21">
        <v>18683</v>
      </c>
      <c r="G87" s="21">
        <v>19538</v>
      </c>
      <c r="H87" s="22">
        <v>19279</v>
      </c>
      <c r="I87" s="22">
        <v>19651</v>
      </c>
      <c r="J87" s="59">
        <v>21126</v>
      </c>
      <c r="K87" s="89">
        <v>21233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27386</v>
      </c>
      <c r="D88" s="91">
        <f t="shared" ref="D88:K88" si="15">+SUM(D86:D87)</f>
        <v>30340</v>
      </c>
      <c r="E88" s="91">
        <f t="shared" si="15"/>
        <v>33155</v>
      </c>
      <c r="F88" s="91">
        <f t="shared" si="15"/>
        <v>36919</v>
      </c>
      <c r="G88" s="91">
        <f t="shared" si="15"/>
        <v>38983</v>
      </c>
      <c r="H88" s="92">
        <f t="shared" si="15"/>
        <v>38219</v>
      </c>
      <c r="I88" s="92">
        <f t="shared" si="15"/>
        <v>38799</v>
      </c>
      <c r="J88" s="93">
        <f t="shared" ref="J88" si="16">+SUM(J86:J87)</f>
        <v>41072</v>
      </c>
      <c r="K88" s="94">
        <f t="shared" si="15"/>
        <v>41045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729</v>
      </c>
      <c r="D93" s="110">
        <v>98</v>
      </c>
      <c r="E93" s="111">
        <f>+IF(C93=0,"",(D93/C93))</f>
        <v>0.13443072702331962</v>
      </c>
      <c r="F93" s="2"/>
      <c r="G93" s="253" t="s">
        <v>34</v>
      </c>
      <c r="H93" s="255"/>
      <c r="I93" s="116">
        <v>10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3701</v>
      </c>
      <c r="D94" s="112">
        <v>35</v>
      </c>
      <c r="E94" s="113">
        <f t="shared" ref="E94:E99" si="18">+IF(C94=0,"",(D94/C94))</f>
        <v>9.4569035395838958E-3</v>
      </c>
      <c r="F94" s="2"/>
      <c r="G94" s="256" t="s">
        <v>35</v>
      </c>
      <c r="H94" s="258"/>
      <c r="I94" s="117">
        <v>58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34989</v>
      </c>
      <c r="D95" s="112">
        <v>10376</v>
      </c>
      <c r="E95" s="113">
        <f t="shared" si="18"/>
        <v>0.29655034439395239</v>
      </c>
      <c r="F95" s="2"/>
      <c r="G95" s="256" t="s">
        <v>36</v>
      </c>
      <c r="H95" s="258"/>
      <c r="I95" s="117">
        <v>141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1186</v>
      </c>
      <c r="D96" s="112">
        <v>227</v>
      </c>
      <c r="E96" s="113">
        <f t="shared" si="18"/>
        <v>0.19139966273187184</v>
      </c>
      <c r="F96" s="2"/>
      <c r="G96" s="256" t="s">
        <v>37</v>
      </c>
      <c r="H96" s="258"/>
      <c r="I96" s="117">
        <v>47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431</v>
      </c>
      <c r="D97" s="112">
        <v>151</v>
      </c>
      <c r="E97" s="113">
        <f t="shared" si="18"/>
        <v>0.35034802784222741</v>
      </c>
      <c r="F97" s="2"/>
      <c r="G97" s="256" t="s">
        <v>38</v>
      </c>
      <c r="H97" s="258"/>
      <c r="I97" s="117">
        <v>21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9</v>
      </c>
      <c r="D98" s="112">
        <v>0</v>
      </c>
      <c r="E98" s="113">
        <f t="shared" si="18"/>
        <v>0</v>
      </c>
      <c r="F98" s="2"/>
      <c r="G98" s="256" t="s">
        <v>39</v>
      </c>
      <c r="H98" s="258"/>
      <c r="I98" s="117">
        <v>2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41045</v>
      </c>
      <c r="D99" s="114">
        <f>+SUM(D93:D98)</f>
        <v>10887</v>
      </c>
      <c r="E99" s="115">
        <f t="shared" si="18"/>
        <v>0.26524546229747836</v>
      </c>
      <c r="F99" s="2"/>
      <c r="G99" s="259" t="s">
        <v>26</v>
      </c>
      <c r="H99" s="261"/>
      <c r="I99" s="118">
        <f>+SUM(I93:I98)</f>
        <v>279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121</v>
      </c>
      <c r="D104" s="96">
        <v>171</v>
      </c>
      <c r="E104" s="96">
        <v>160</v>
      </c>
      <c r="F104" s="96">
        <v>233</v>
      </c>
      <c r="G104" s="97">
        <v>194</v>
      </c>
      <c r="H104" s="97">
        <v>250</v>
      </c>
      <c r="I104" s="98">
        <v>412</v>
      </c>
      <c r="J104" s="128">
        <v>483</v>
      </c>
      <c r="K104" s="99">
        <v>382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94</v>
      </c>
      <c r="D105" s="25">
        <v>538</v>
      </c>
      <c r="E105" s="25">
        <v>545</v>
      </c>
      <c r="F105" s="25">
        <v>766</v>
      </c>
      <c r="G105" s="26">
        <v>947</v>
      </c>
      <c r="H105" s="26">
        <v>785</v>
      </c>
      <c r="I105" s="60">
        <v>863</v>
      </c>
      <c r="J105" s="129">
        <v>898</v>
      </c>
      <c r="K105" s="101">
        <v>1035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1979</v>
      </c>
      <c r="D106" s="25">
        <v>1859</v>
      </c>
      <c r="E106" s="25">
        <v>2487</v>
      </c>
      <c r="F106" s="25">
        <v>3505</v>
      </c>
      <c r="G106" s="26">
        <v>3248</v>
      </c>
      <c r="H106" s="26">
        <v>3108</v>
      </c>
      <c r="I106" s="60">
        <v>3208</v>
      </c>
      <c r="J106" s="129">
        <v>4236</v>
      </c>
      <c r="K106" s="101">
        <v>4208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106</v>
      </c>
      <c r="D107" s="25">
        <v>72</v>
      </c>
      <c r="E107" s="25">
        <v>169</v>
      </c>
      <c r="F107" s="25">
        <v>455</v>
      </c>
      <c r="G107" s="26">
        <v>638</v>
      </c>
      <c r="H107" s="26">
        <v>589</v>
      </c>
      <c r="I107" s="60">
        <v>559</v>
      </c>
      <c r="J107" s="129">
        <v>514</v>
      </c>
      <c r="K107" s="101">
        <v>918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11</v>
      </c>
      <c r="D108" s="25">
        <v>6</v>
      </c>
      <c r="E108" s="25">
        <v>8</v>
      </c>
      <c r="F108" s="25">
        <v>51</v>
      </c>
      <c r="G108" s="26">
        <v>66</v>
      </c>
      <c r="H108" s="26">
        <v>5</v>
      </c>
      <c r="I108" s="60">
        <v>15</v>
      </c>
      <c r="J108" s="129">
        <v>137</v>
      </c>
      <c r="K108" s="101">
        <v>257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2311</v>
      </c>
      <c r="D110" s="103">
        <f t="shared" ref="D110:I110" si="19">+SUM(D104:D109)</f>
        <v>2646</v>
      </c>
      <c r="E110" s="103">
        <f t="shared" si="19"/>
        <v>3369</v>
      </c>
      <c r="F110" s="103">
        <f t="shared" si="19"/>
        <v>5010</v>
      </c>
      <c r="G110" s="104">
        <f t="shared" si="19"/>
        <v>5093</v>
      </c>
      <c r="H110" s="104">
        <f t="shared" si="19"/>
        <v>4737</v>
      </c>
      <c r="I110" s="105">
        <f t="shared" si="19"/>
        <v>5057</v>
      </c>
      <c r="J110" s="130">
        <f>+SUM(J104:J109)</f>
        <v>6268</v>
      </c>
      <c r="K110" s="106">
        <f t="shared" ref="K110" si="20">+SUM(K104:K109)</f>
        <v>6800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0.184</v>
      </c>
      <c r="D115" s="67">
        <v>0.122</v>
      </c>
      <c r="E115" s="67">
        <v>0.105</v>
      </c>
      <c r="F115" s="67">
        <v>0.10299999999999999</v>
      </c>
      <c r="G115" s="67">
        <v>8.8999999999999996E-2</v>
      </c>
      <c r="H115" s="68">
        <v>8.4199999999999997E-2</v>
      </c>
      <c r="I115" s="68">
        <v>6.7599999999999993E-2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CORDOBA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1113</v>
      </c>
      <c r="C12" s="33">
        <f>+IFERROR((VLOOKUP(A12,Hoja3!$A$2:$J$841,5,FALSE)),"")</f>
        <v>1113</v>
      </c>
      <c r="D12" s="34" t="str">
        <f>+IFERROR((VLOOKUP(A12,Hoja3!$A$2:$J$841,6,FALSE)),"")</f>
        <v>UNIVERSIDAD DE CORDOBA</v>
      </c>
      <c r="E12" s="35"/>
      <c r="F12" s="36"/>
      <c r="G12" s="33" t="str">
        <f>+IFERROR((VLOOKUP(A12,Hoja3!$A$2:$J$841,7,FALSE)),"")</f>
        <v>CORDOBA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16931</v>
      </c>
    </row>
    <row r="13" spans="1:10" x14ac:dyDescent="0.25">
      <c r="A13" s="134">
        <v>2</v>
      </c>
      <c r="B13" s="32">
        <f>+IFERROR((VLOOKUP(A13,Hoja3!$A$2:$J$841,4,FALSE)),"")</f>
        <v>1205</v>
      </c>
      <c r="C13" s="33">
        <f>+IFERROR((VLOOKUP(A13,Hoja3!$A$2:$J$841,5,FALSE)),"")</f>
        <v>1205</v>
      </c>
      <c r="D13" s="34" t="str">
        <f>+IFERROR((VLOOKUP(A13,Hoja3!$A$2:$J$841,6,FALSE)),"")</f>
        <v>UNIVERSIDAD DE CARTAGENA</v>
      </c>
      <c r="E13" s="35"/>
      <c r="F13" s="36"/>
      <c r="G13" s="33" t="str">
        <f>+IFERROR((VLOOKUP(A13,Hoja3!$A$2:$J$841,7,FALSE)),"")</f>
        <v>BOLIVAR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1706</v>
      </c>
    </row>
    <row r="14" spans="1:10" x14ac:dyDescent="0.25">
      <c r="A14" s="134">
        <v>3</v>
      </c>
      <c r="B14" s="32">
        <f>+IFERROR((VLOOKUP(A14,Hoja3!$A$2:$J$841,4,FALSE)),"")</f>
        <v>1218</v>
      </c>
      <c r="C14" s="33">
        <f>+IFERROR((VLOOKUP(A14,Hoja3!$A$2:$J$841,5,FALSE)),"")</f>
        <v>1218</v>
      </c>
      <c r="D14" s="34" t="str">
        <f>+IFERROR((VLOOKUP(A14,Hoja3!$A$2:$J$841,6,FALSE)),"")</f>
        <v>UNIVERSIDAD DE LA GUAJIRA</v>
      </c>
      <c r="E14" s="35"/>
      <c r="F14" s="36"/>
      <c r="G14" s="33" t="str">
        <f>+IFERROR((VLOOKUP(A14,Hoja3!$A$2:$J$841,7,FALSE)),"")</f>
        <v>GUAJIRA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134</v>
      </c>
    </row>
    <row r="15" spans="1:10" x14ac:dyDescent="0.25">
      <c r="A15" s="134">
        <v>4</v>
      </c>
      <c r="B15" s="32">
        <f>+IFERROR((VLOOKUP(A15,Hoja3!$A$2:$J$841,4,FALSE)),"")</f>
        <v>1704</v>
      </c>
      <c r="C15" s="33">
        <f>+IFERROR((VLOOKUP(A15,Hoja3!$A$2:$J$841,5,FALSE)),"")</f>
        <v>1704</v>
      </c>
      <c r="D15" s="34" t="str">
        <f>+IFERROR((VLOOKUP(A15,Hoja3!$A$2:$J$841,6,FALSE)),"")</f>
        <v>UNIVERSIDAD SANTO TOMAS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711</v>
      </c>
    </row>
    <row r="16" spans="1:10" x14ac:dyDescent="0.25">
      <c r="A16" s="134">
        <v>5</v>
      </c>
      <c r="B16" s="32">
        <f>+IFERROR((VLOOKUP(A16,Hoja3!$A$2:$J$841,4,FALSE)),"")</f>
        <v>1710</v>
      </c>
      <c r="C16" s="33">
        <f>+IFERROR((VLOOKUP(A16,Hoja3!$A$2:$J$841,5,FALSE)),"")</f>
        <v>1710</v>
      </c>
      <c r="D16" s="34" t="str">
        <f>+IFERROR((VLOOKUP(A16,Hoja3!$A$2:$J$841,6,FALSE)),"")</f>
        <v>UNIVERSIDAD PONTIFICIA BOLIVARIANA</v>
      </c>
      <c r="E16" s="35"/>
      <c r="F16" s="36"/>
      <c r="G16" s="33" t="str">
        <f>+IFERROR((VLOOKUP(A16,Hoja3!$A$2:$J$841,7,FALSE)),"")</f>
        <v>ANTIOQUIA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33</v>
      </c>
    </row>
    <row r="17" spans="1:10" x14ac:dyDescent="0.25">
      <c r="A17" s="134">
        <v>6</v>
      </c>
      <c r="B17" s="32">
        <f>+IFERROR((VLOOKUP(A17,Hoja3!$A$2:$J$841,4,FALSE)),"")</f>
        <v>1710</v>
      </c>
      <c r="C17" s="33">
        <f>+IFERROR((VLOOKUP(A17,Hoja3!$A$2:$J$841,5,FALSE)),"")</f>
        <v>1727</v>
      </c>
      <c r="D17" s="35" t="str">
        <f>+IFERROR((VLOOKUP(A17,Hoja3!$A$2:$J$841,6,FALSE)),"")</f>
        <v>UNIVERSIDAD PONTIFICIA BOLIVARIANA</v>
      </c>
      <c r="E17" s="35"/>
      <c r="F17" s="36"/>
      <c r="G17" s="33" t="str">
        <f>+IFERROR((VLOOKUP(A17,Hoja3!$A$2:$J$841,7,FALSE)),"")</f>
        <v>CORDOBA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2514</v>
      </c>
    </row>
    <row r="18" spans="1:10" x14ac:dyDescent="0.25">
      <c r="A18" s="134">
        <v>7</v>
      </c>
      <c r="B18" s="32">
        <f>+IFERROR((VLOOKUP(A18,Hoja3!$A$2:$J$841,4,FALSE)),"")</f>
        <v>1818</v>
      </c>
      <c r="C18" s="33">
        <f>+IFERROR((VLOOKUP(A18,Hoja3!$A$2:$J$841,5,FALSE)),"")</f>
        <v>1818</v>
      </c>
      <c r="D18" s="35" t="str">
        <f>+IFERROR((VLOOKUP(A18,Hoja3!$A$2:$J$841,6,FALSE)),"")</f>
        <v>UNIVERSIDAD COOPERATIVA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3857</v>
      </c>
    </row>
    <row r="19" spans="1:10" x14ac:dyDescent="0.25">
      <c r="A19" s="134">
        <v>8</v>
      </c>
      <c r="B19" s="32">
        <f>+IFERROR((VLOOKUP(A19,Hoja3!$A$2:$J$841,4,FALSE)),"")</f>
        <v>1833</v>
      </c>
      <c r="C19" s="33">
        <f>+IFERROR((VLOOKUP(A19,Hoja3!$A$2:$J$841,5,FALSE)),"")</f>
        <v>1833</v>
      </c>
      <c r="D19" s="35" t="str">
        <f>+IFERROR((VLOOKUP(A19,Hoja3!$A$2:$J$841,6,FALSE)),"")</f>
        <v>UNIVERSIDAD DEL SINU - ELIAS BECHARA ZAINUM - UNISINU -</v>
      </c>
      <c r="E19" s="35"/>
      <c r="F19" s="36"/>
      <c r="G19" s="33" t="str">
        <f>+IFERROR((VLOOKUP(A19,Hoja3!$A$2:$J$841,7,FALSE)),"")</f>
        <v>CORDOBA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8006</v>
      </c>
    </row>
    <row r="20" spans="1:10" x14ac:dyDescent="0.25">
      <c r="A20" s="134">
        <v>9</v>
      </c>
      <c r="B20" s="32">
        <f>+IFERROR((VLOOKUP(A20,Hoja3!$A$2:$J$841,4,FALSE)),"")</f>
        <v>2102</v>
      </c>
      <c r="C20" s="33">
        <f>+IFERROR((VLOOKUP(A20,Hoja3!$A$2:$J$841,5,FALSE)),"")</f>
        <v>2102</v>
      </c>
      <c r="D20" s="35" t="str">
        <f>+IFERROR((VLOOKUP(A20,Hoja3!$A$2:$J$841,6,FALSE)),"")</f>
        <v>UNIVERSIDAD NACIONAL ABIERTA Y A DISTANCIA UNAD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725</v>
      </c>
    </row>
    <row r="21" spans="1:10" x14ac:dyDescent="0.25">
      <c r="A21" s="134">
        <v>10</v>
      </c>
      <c r="B21" s="32">
        <f>+IFERROR((VLOOKUP(A21,Hoja3!$A$2:$J$841,4,FALSE)),"")</f>
        <v>2104</v>
      </c>
      <c r="C21" s="33">
        <f>+IFERROR((VLOOKUP(A21,Hoja3!$A$2:$J$841,5,FALSE)),"")</f>
        <v>2104</v>
      </c>
      <c r="D21" s="35" t="str">
        <f>+IFERROR((VLOOKUP(A21,Hoja3!$A$2:$J$841,6,FALSE)),"")</f>
        <v>ESCUELA SUPERIOR DE ADMINISTRACION PUBLICA-ESAP-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228</v>
      </c>
    </row>
    <row r="22" spans="1:10" x14ac:dyDescent="0.25">
      <c r="A22" s="134">
        <v>11</v>
      </c>
      <c r="B22" s="32">
        <f>+IFERROR((VLOOKUP(A22,Hoja3!$A$2:$J$841,4,FALSE)),"")</f>
        <v>2709</v>
      </c>
      <c r="C22" s="33">
        <f>+IFERROR((VLOOKUP(A22,Hoja3!$A$2:$J$841,5,FALSE)),"")</f>
        <v>2709</v>
      </c>
      <c r="D22" s="35" t="str">
        <f>+IFERROR((VLOOKUP(A22,Hoja3!$A$2:$J$841,6,FALSE)),"")</f>
        <v>FUNDACION UNIVERSITARIA SAN MARTIN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106</v>
      </c>
    </row>
    <row r="23" spans="1:10" x14ac:dyDescent="0.25">
      <c r="A23" s="134">
        <v>12</v>
      </c>
      <c r="B23" s="32">
        <f>+IFERROR((VLOOKUP(A23,Hoja3!$A$2:$J$841,4,FALSE)),"")</f>
        <v>2719</v>
      </c>
      <c r="C23" s="33">
        <f>+IFERROR((VLOOKUP(A23,Hoja3!$A$2:$J$841,5,FALSE)),"")</f>
        <v>2719</v>
      </c>
      <c r="D23" s="35" t="str">
        <f>+IFERROR((VLOOKUP(A23,Hoja3!$A$2:$J$841,6,FALSE)),"")</f>
        <v>UNIVERSIDAD CATÓLICA LUIS AMIGÓ-FUNLAM</v>
      </c>
      <c r="E23" s="35"/>
      <c r="F23" s="36"/>
      <c r="G23" s="33" t="str">
        <f>+IFERROR((VLOOKUP(A23,Hoja3!$A$2:$J$841,7,FALSE)),"")</f>
        <v>ANTIOQUIA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264</v>
      </c>
    </row>
    <row r="24" spans="1:10" x14ac:dyDescent="0.25">
      <c r="A24" s="134">
        <v>13</v>
      </c>
      <c r="B24" s="32">
        <f>+IFERROR((VLOOKUP(A24,Hoja3!$A$2:$J$841,4,FALSE)),"")</f>
        <v>2823</v>
      </c>
      <c r="C24" s="33">
        <f>+IFERROR((VLOOKUP(A24,Hoja3!$A$2:$J$841,5,FALSE)),"")</f>
        <v>2823</v>
      </c>
      <c r="D24" s="35" t="str">
        <f>+IFERROR((VLOOKUP(A24,Hoja3!$A$2:$J$841,6,FALSE)),"")</f>
        <v>CORPORACION UNIVERSITARIA DEL CARIBE - CECAR</v>
      </c>
      <c r="E24" s="35"/>
      <c r="F24" s="36"/>
      <c r="G24" s="33" t="str">
        <f>+IFERROR((VLOOKUP(A24,Hoja3!$A$2:$J$841,7,FALSE)),"")</f>
        <v>SUCRE</v>
      </c>
      <c r="H24" s="33" t="str">
        <f>+IFERROR((VLOOKUP(A24,Hoja3!$A$2:$J$841,8,FALSE)),"")</f>
        <v>PRIVADA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87</v>
      </c>
    </row>
    <row r="25" spans="1:10" x14ac:dyDescent="0.25">
      <c r="A25" s="134">
        <v>14</v>
      </c>
      <c r="B25" s="32">
        <f>+IFERROR((VLOOKUP(A25,Hoja3!$A$2:$J$841,4,FALSE)),"")</f>
        <v>2831</v>
      </c>
      <c r="C25" s="33">
        <f>+IFERROR((VLOOKUP(A25,Hoja3!$A$2:$J$841,5,FALSE)),"")</f>
        <v>2831</v>
      </c>
      <c r="D25" s="35" t="str">
        <f>+IFERROR((VLOOKUP(A25,Hoja3!$A$2:$J$841,6,FALSE)),"")</f>
        <v>CORPORACION UNIVERSITARIA DE CIENCIA Y DESARROLLO - UNICIENCIA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188</v>
      </c>
    </row>
    <row r="26" spans="1:10" x14ac:dyDescent="0.25">
      <c r="A26" s="134">
        <v>15</v>
      </c>
      <c r="B26" s="32">
        <f>+IFERROR((VLOOKUP(A26,Hoja3!$A$2:$J$841,4,FALSE)),"")</f>
        <v>2833</v>
      </c>
      <c r="C26" s="33">
        <f>+IFERROR((VLOOKUP(A26,Hoja3!$A$2:$J$841,5,FALSE)),"")</f>
        <v>2833</v>
      </c>
      <c r="D26" s="35" t="str">
        <f>+IFERROR((VLOOKUP(A26,Hoja3!$A$2:$J$841,6,FALSE)),"")</f>
        <v>CORPORACION UNIVERSITARIA REMINGTON</v>
      </c>
      <c r="E26" s="35"/>
      <c r="F26" s="36"/>
      <c r="G26" s="33" t="str">
        <f>+IFERROR((VLOOKUP(A26,Hoja3!$A$2:$J$841,7,FALSE)),"")</f>
        <v>ANTIOQUIA</v>
      </c>
      <c r="H26" s="33" t="str">
        <f>+IFERROR((VLOOKUP(A26,Hoja3!$A$2:$J$841,8,FALSE)),"")</f>
        <v>PRIVADA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1578</v>
      </c>
    </row>
    <row r="27" spans="1:10" x14ac:dyDescent="0.25">
      <c r="A27" s="134">
        <v>16</v>
      </c>
      <c r="B27" s="32">
        <f>+IFERROR((VLOOKUP(A27,Hoja3!$A$2:$J$841,4,FALSE)),"")</f>
        <v>2850</v>
      </c>
      <c r="C27" s="33">
        <f>+IFERROR((VLOOKUP(A27,Hoja3!$A$2:$J$841,5,FALSE)),"")</f>
        <v>2850</v>
      </c>
      <c r="D27" s="35" t="str">
        <f>+IFERROR((VLOOKUP(A27,Hoja3!$A$2:$J$841,6,FALSE)),"")</f>
        <v>CORPORACION UNIVERSITARIA ANTONIO JOSE DE SUCRE - CORPOSUCRE</v>
      </c>
      <c r="E27" s="35"/>
      <c r="F27" s="36"/>
      <c r="G27" s="33" t="str">
        <f>+IFERROR((VLOOKUP(A27,Hoja3!$A$2:$J$841,7,FALSE)),"")</f>
        <v>SUCRE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45</v>
      </c>
    </row>
    <row r="28" spans="1:10" x14ac:dyDescent="0.25">
      <c r="A28" s="134">
        <v>17</v>
      </c>
      <c r="B28" s="32">
        <f>+IFERROR((VLOOKUP(A28,Hoja3!$A$2:$J$841,4,FALSE)),"")</f>
        <v>3710</v>
      </c>
      <c r="C28" s="33">
        <f>+IFERROR((VLOOKUP(A28,Hoja3!$A$2:$J$841,5,FALSE)),"")</f>
        <v>3710</v>
      </c>
      <c r="D28" s="35" t="str">
        <f>+IFERROR((VLOOKUP(A28,Hoja3!$A$2:$J$841,6,FALSE)),"")</f>
        <v>FUNDACION UNIVERSITARIA ANTONIO DE AREVALO - UNITECNAR</v>
      </c>
      <c r="E28" s="35"/>
      <c r="F28" s="36"/>
      <c r="G28" s="33" t="str">
        <f>+IFERROR((VLOOKUP(A28,Hoja3!$A$2:$J$841,7,FALSE)),"")</f>
        <v>BOLIVAR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82</v>
      </c>
    </row>
    <row r="29" spans="1:10" x14ac:dyDescent="0.25">
      <c r="A29" s="134">
        <v>18</v>
      </c>
      <c r="B29" s="32">
        <f>+IFERROR((VLOOKUP(A29,Hoja3!$A$2:$J$841,4,FALSE)),"")</f>
        <v>4813</v>
      </c>
      <c r="C29" s="33">
        <f>+IFERROR((VLOOKUP(A29,Hoja3!$A$2:$J$841,5,FALSE)),"")</f>
        <v>4813</v>
      </c>
      <c r="D29" s="35" t="str">
        <f>+IFERROR((VLOOKUP(A29,Hoja3!$A$2:$J$841,6,FALSE)),"")</f>
        <v>CORPORACION UNIFICADA NACIONAL DE EDUCACION SUPERIOR-CUN-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Institución Técnica Profesional</v>
      </c>
      <c r="J29" s="135">
        <f>+IFERROR((VLOOKUP(A29,Hoja3!$A$2:$J$841,10,FALSE)),"")</f>
        <v>524</v>
      </c>
    </row>
    <row r="30" spans="1:10" x14ac:dyDescent="0.25">
      <c r="A30" s="134">
        <v>19</v>
      </c>
      <c r="B30" s="32">
        <f>+IFERROR((VLOOKUP(A30,Hoja3!$A$2:$J$841,4,FALSE)),"")</f>
        <v>9110</v>
      </c>
      <c r="C30" s="33">
        <f>+IFERROR((VLOOKUP(A30,Hoja3!$A$2:$J$841,5,FALSE)),"")</f>
        <v>9110</v>
      </c>
      <c r="D30" s="35" t="str">
        <f>+IFERROR((VLOOKUP(A30,Hoja3!$A$2:$J$841,6,FALSE)),"")</f>
        <v>SERVICIO NACIONAL DE APRENDIZAJE-SENA-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OFICIAL</v>
      </c>
      <c r="I30" s="37" t="str">
        <f>+IFERROR((VLOOKUP(A30,Hoja3!$A$2:$J$841,9,FALSE)),"")</f>
        <v>Institución Tecnológica</v>
      </c>
      <c r="J30" s="135">
        <f>+IFERROR((VLOOKUP(A30,Hoja3!$A$2:$J$841,10,FALSE)),"")</f>
        <v>2986</v>
      </c>
    </row>
    <row r="31" spans="1:10" x14ac:dyDescent="0.25">
      <c r="A31" s="134">
        <v>20</v>
      </c>
      <c r="B31" s="32">
        <f>+IFERROR((VLOOKUP(A31,Hoja3!$A$2:$J$841,4,FALSE)),"")</f>
        <v>9119</v>
      </c>
      <c r="C31" s="33">
        <f>+IFERROR((VLOOKUP(A31,Hoja3!$A$2:$J$841,5,FALSE)),"")</f>
        <v>9119</v>
      </c>
      <c r="D31" s="35" t="str">
        <f>+IFERROR((VLOOKUP(A31,Hoja3!$A$2:$J$841,6,FALSE)),"")</f>
        <v>CORPORACION UNIVERSITARIA AMERICANA</v>
      </c>
      <c r="E31" s="35"/>
      <c r="F31" s="36"/>
      <c r="G31" s="33" t="str">
        <f>+IFERROR((VLOOKUP(A31,Hoja3!$A$2:$J$841,7,FALSE)),"")</f>
        <v>ATLANTICO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340</v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CORDOBA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23001</v>
      </c>
      <c r="C12" s="39" t="str">
        <f>+IFERROR((VLOOKUP(A12,Hoja4!$A$2:$M$1051,5,FALSE)),"")</f>
        <v>MONTERIA</v>
      </c>
      <c r="D12" s="40">
        <f>+IFERROR((VLOOKUP(A12,Hoja4!$A$2:$AA$1051,6,FALSE)),"")</f>
        <v>22831</v>
      </c>
      <c r="E12" s="40">
        <f>+IFERROR((VLOOKUP(A12,Hoja4!$A$2:$AA$1051,7,FALSE)),"")</f>
        <v>23991</v>
      </c>
      <c r="F12" s="40">
        <f>+IFERROR((VLOOKUP(A12,Hoja4!$A$2:$AA$1051,8,FALSE)),"")</f>
        <v>25633</v>
      </c>
      <c r="G12" s="40">
        <f>+IFERROR((VLOOKUP(A12,Hoja4!$A$2:$AA$1051,9,FALSE)),"")</f>
        <v>28947</v>
      </c>
      <c r="H12" s="40">
        <f>+IFERROR((VLOOKUP(A12,Hoja4!$A$2:$AA$1051,10,FALSE)),"")</f>
        <v>30929</v>
      </c>
      <c r="I12" s="40">
        <f>+IFERROR((VLOOKUP(A12,Hoja4!$A$2:$AA$1051,11,FALSE)),"")</f>
        <v>33049</v>
      </c>
      <c r="J12" s="40">
        <f>+IFERROR((VLOOKUP(A12,Hoja4!$A$2:$AA$1051,12,FALSE)),"")</f>
        <v>32547</v>
      </c>
      <c r="K12" s="149">
        <f>+IFERROR((VLOOKUP(A12,Hoja4!$A$2:$AA$1051,13,FALSE)),"")</f>
        <v>33801</v>
      </c>
      <c r="L12" s="144">
        <f>+IFERROR((VLOOKUP(A12,Hoja4!$A$2:$AA$1051,14,FALSE)),"")</f>
        <v>33937</v>
      </c>
    </row>
    <row r="13" spans="1:12" x14ac:dyDescent="0.25">
      <c r="A13" s="145">
        <v>2</v>
      </c>
      <c r="B13" s="41">
        <f>+IFERROR((VLOOKUP(A13,Hoja4!$A$2:$M$1051,4,FALSE)),"")</f>
        <v>23068</v>
      </c>
      <c r="C13" s="41" t="str">
        <f>+IFERROR((VLOOKUP(A13,Hoja4!$A$2:$M$1051,5,FALSE)),"")</f>
        <v>AYAPEL</v>
      </c>
      <c r="D13" s="42">
        <f>+IFERROR((VLOOKUP(A13,Hoja4!$A$2:$AA$1051,6,FALSE)),"")</f>
        <v>103</v>
      </c>
      <c r="E13" s="42">
        <f>+IFERROR((VLOOKUP(A13,Hoja4!$A$2:$AA$1051,7,FALSE)),"")</f>
        <v>66</v>
      </c>
      <c r="F13" s="42">
        <f>+IFERROR((VLOOKUP(A13,Hoja4!$A$2:$AA$1051,8,FALSE)),"")</f>
        <v>55</v>
      </c>
      <c r="G13" s="42">
        <f>+IFERROR((VLOOKUP(A13,Hoja4!$A$2:$AA$1051,9,FALSE)),"")</f>
        <v>25</v>
      </c>
      <c r="H13" s="42">
        <f>+IFERROR((VLOOKUP(A13,Hoja4!$A$2:$AA$1051,10,FALSE)),"")</f>
        <v>18</v>
      </c>
      <c r="I13" s="42">
        <f>+IFERROR((VLOOKUP(A13,Hoja4!$A$2:$AA$1051,11,FALSE)),"")</f>
        <v>25</v>
      </c>
      <c r="J13" s="42">
        <f>+IFERROR((VLOOKUP(A13,Hoja4!$A$2:$AA$1051,12,FALSE)),"")</f>
        <v>1</v>
      </c>
      <c r="K13" s="149">
        <f>+IFERROR((VLOOKUP(A13,Hoja4!$A$2:$AA$1051,13,FALSE)),"")</f>
        <v>1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23079</v>
      </c>
      <c r="C14" s="41" t="str">
        <f>+IFERROR((VLOOKUP(A14,Hoja4!$A$2:$M$1051,5,FALSE)),"")</f>
        <v>BUENAVISTA</v>
      </c>
      <c r="D14" s="42" t="str">
        <f>+IFERROR((VLOOKUP(A14,Hoja4!$A$2:$AA$1051,6,FALSE)),"")</f>
        <v>-</v>
      </c>
      <c r="E14" s="42" t="str">
        <f>+IFERROR((VLOOKUP(A14,Hoja4!$A$2:$AA$1051,7,FALSE)),"")</f>
        <v>-</v>
      </c>
      <c r="F14" s="42" t="str">
        <f>+IFERROR((VLOOKUP(A14,Hoja4!$A$2:$AA$1051,8,FALSE)),"")</f>
        <v>-</v>
      </c>
      <c r="G14" s="42">
        <f>+IFERROR((VLOOKUP(A14,Hoja4!$A$2:$AA$1051,9,FALSE)),"")</f>
        <v>1</v>
      </c>
      <c r="H14" s="42" t="str">
        <f>+IFERROR((VLOOKUP(A14,Hoja4!$A$2:$AA$1051,10,FALSE)),"")</f>
        <v>-</v>
      </c>
      <c r="I14" s="42">
        <f>+IFERROR((VLOOKUP(A14,Hoja4!$A$2:$AA$1051,11,FALSE)),"")</f>
        <v>11</v>
      </c>
      <c r="J14" s="42" t="str">
        <f>+IFERROR((VLOOKUP(A14,Hoja4!$A$2:$AA$1051,12,FALSE)),"")</f>
        <v>-</v>
      </c>
      <c r="K14" s="149">
        <f>+IFERROR((VLOOKUP(A14,Hoja4!$A$2:$AA$1051,13,FALSE)),"")</f>
        <v>3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23090</v>
      </c>
      <c r="C15" s="41" t="str">
        <f>+IFERROR((VLOOKUP(A15,Hoja4!$A$2:$M$1051,5,FALSE)),"")</f>
        <v>CANALETE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>
        <f>+IFERROR((VLOOKUP(A15,Hoja4!$A$2:$AA$1051,8,FALSE)),"")</f>
        <v>1</v>
      </c>
      <c r="G15" s="42">
        <f>+IFERROR((VLOOKUP(A15,Hoja4!$A$2:$AA$1051,9,FALSE)),"")</f>
        <v>1</v>
      </c>
      <c r="H15" s="42" t="str">
        <f>+IFERROR((VLOOKUP(A15,Hoja4!$A$2:$AA$1051,10,FALSE)),"")</f>
        <v>-</v>
      </c>
      <c r="I15" s="42">
        <f>+IFERROR((VLOOKUP(A15,Hoja4!$A$2:$AA$1051,11,FALSE)),"")</f>
        <v>2</v>
      </c>
      <c r="J15" s="42" t="str">
        <f>+IFERROR((VLOOKUP(A15,Hoja4!$A$2:$AA$1051,12,FALSE)),"")</f>
        <v>-</v>
      </c>
      <c r="K15" s="149">
        <f>+IFERROR((VLOOKUP(A15,Hoja4!$A$2:$AA$1051,13,FALSE)),"")</f>
        <v>4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23162</v>
      </c>
      <c r="C16" s="41" t="str">
        <f>+IFERROR((VLOOKUP(A16,Hoja4!$A$2:$M$1051,5,FALSE)),"")</f>
        <v>CERETE</v>
      </c>
      <c r="D16" s="42">
        <f>+IFERROR((VLOOKUP(A16,Hoja4!$A$2:$AA$1051,6,FALSE)),"")</f>
        <v>89</v>
      </c>
      <c r="E16" s="42">
        <f>+IFERROR((VLOOKUP(A16,Hoja4!$A$2:$AA$1051,7,FALSE)),"")</f>
        <v>617</v>
      </c>
      <c r="F16" s="42">
        <f>+IFERROR((VLOOKUP(A16,Hoja4!$A$2:$AA$1051,8,FALSE)),"")</f>
        <v>1028</v>
      </c>
      <c r="G16" s="42">
        <f>+IFERROR((VLOOKUP(A16,Hoja4!$A$2:$AA$1051,9,FALSE)),"")</f>
        <v>958</v>
      </c>
      <c r="H16" s="42">
        <f>+IFERROR((VLOOKUP(A16,Hoja4!$A$2:$AA$1051,10,FALSE)),"")</f>
        <v>957</v>
      </c>
      <c r="I16" s="42">
        <f>+IFERROR((VLOOKUP(A16,Hoja4!$A$2:$AA$1051,11,FALSE)),"")</f>
        <v>959</v>
      </c>
      <c r="J16" s="42" t="str">
        <f>+IFERROR((VLOOKUP(A16,Hoja4!$A$2:$AA$1051,12,FALSE)),"")</f>
        <v>-</v>
      </c>
      <c r="K16" s="149">
        <f>+IFERROR((VLOOKUP(A16,Hoja4!$A$2:$AA$1051,13,FALSE)),"")</f>
        <v>761</v>
      </c>
      <c r="L16" s="144">
        <f>+IFERROR((VLOOKUP(A16,Hoja4!$A$2:$AA$1051,14,FALSE)),"")</f>
        <v>855</v>
      </c>
    </row>
    <row r="17" spans="1:12" x14ac:dyDescent="0.25">
      <c r="A17" s="145">
        <v>6</v>
      </c>
      <c r="B17" s="41">
        <f>+IFERROR((VLOOKUP(A17,Hoja4!$A$2:$M$1051,4,FALSE)),"")</f>
        <v>23168</v>
      </c>
      <c r="C17" s="41" t="str">
        <f>+IFERROR((VLOOKUP(A17,Hoja4!$A$2:$M$1051,5,FALSE)),"")</f>
        <v>CHIMA</v>
      </c>
      <c r="D17" s="42">
        <f>+IFERROR((VLOOKUP(A17,Hoja4!$A$2:$AA$1051,6,FALSE)),"")</f>
        <v>49</v>
      </c>
      <c r="E17" s="42" t="str">
        <f>+IFERROR((VLOOKUP(A17,Hoja4!$A$2:$AA$1051,7,FALSE)),"")</f>
        <v>-</v>
      </c>
      <c r="F17" s="42" t="str">
        <f>+IFERROR((VLOOKUP(A17,Hoja4!$A$2:$AA$1051,8,FALSE)),"")</f>
        <v>-</v>
      </c>
      <c r="G17" s="42" t="str">
        <f>+IFERROR((VLOOKUP(A17,Hoja4!$A$2:$AA$1051,9,FALSE)),"")</f>
        <v>-</v>
      </c>
      <c r="H17" s="42">
        <f>+IFERROR((VLOOKUP(A17,Hoja4!$A$2:$AA$1051,10,FALSE)),"")</f>
        <v>1</v>
      </c>
      <c r="I17" s="42">
        <f>+IFERROR((VLOOKUP(A17,Hoja4!$A$2:$AA$1051,11,FALSE)),"")</f>
        <v>18</v>
      </c>
      <c r="J17" s="42" t="str">
        <f>+IFERROR((VLOOKUP(A17,Hoja4!$A$2:$AA$1051,12,FALSE)),"")</f>
        <v>-</v>
      </c>
      <c r="K17" s="149">
        <f>+IFERROR((VLOOKUP(A17,Hoja4!$A$2:$AA$1051,13,FALSE)),"")</f>
        <v>3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23182</v>
      </c>
      <c r="C18" s="41" t="str">
        <f>+IFERROR((VLOOKUP(A18,Hoja4!$A$2:$M$1051,5,FALSE)),"")</f>
        <v>CHINU</v>
      </c>
      <c r="D18" s="42">
        <f>+IFERROR((VLOOKUP(A18,Hoja4!$A$2:$AA$1051,6,FALSE)),"")</f>
        <v>51</v>
      </c>
      <c r="E18" s="42">
        <f>+IFERROR((VLOOKUP(A18,Hoja4!$A$2:$AA$1051,7,FALSE)),"")</f>
        <v>75</v>
      </c>
      <c r="F18" s="42">
        <f>+IFERROR((VLOOKUP(A18,Hoja4!$A$2:$AA$1051,8,FALSE)),"")</f>
        <v>26</v>
      </c>
      <c r="G18" s="42">
        <f>+IFERROR((VLOOKUP(A18,Hoja4!$A$2:$AA$1051,9,FALSE)),"")</f>
        <v>21</v>
      </c>
      <c r="H18" s="42">
        <f>+IFERROR((VLOOKUP(A18,Hoja4!$A$2:$AA$1051,10,FALSE)),"")</f>
        <v>15</v>
      </c>
      <c r="I18" s="42">
        <f>+IFERROR((VLOOKUP(A18,Hoja4!$A$2:$AA$1051,11,FALSE)),"")</f>
        <v>41</v>
      </c>
      <c r="J18" s="42" t="str">
        <f>+IFERROR((VLOOKUP(A18,Hoja4!$A$2:$AA$1051,12,FALSE)),"")</f>
        <v>-</v>
      </c>
      <c r="K18" s="149">
        <f>+IFERROR((VLOOKUP(A18,Hoja4!$A$2:$AA$1051,13,FALSE)),"")</f>
        <v>6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23189</v>
      </c>
      <c r="C19" s="41" t="str">
        <f>+IFERROR((VLOOKUP(A19,Hoja4!$A$2:$M$1051,5,FALSE)),"")</f>
        <v>CIENAGA DE ORO</v>
      </c>
      <c r="D19" s="42">
        <f>+IFERROR((VLOOKUP(A19,Hoja4!$A$2:$AA$1051,6,FALSE)),"")</f>
        <v>268</v>
      </c>
      <c r="E19" s="42">
        <f>+IFERROR((VLOOKUP(A19,Hoja4!$A$2:$AA$1051,7,FALSE)),"")</f>
        <v>378</v>
      </c>
      <c r="F19" s="42">
        <f>+IFERROR((VLOOKUP(A19,Hoja4!$A$2:$AA$1051,8,FALSE)),"")</f>
        <v>342</v>
      </c>
      <c r="G19" s="42">
        <f>+IFERROR((VLOOKUP(A19,Hoja4!$A$2:$AA$1051,9,FALSE)),"")</f>
        <v>438</v>
      </c>
      <c r="H19" s="42">
        <f>+IFERROR((VLOOKUP(A19,Hoja4!$A$2:$AA$1051,10,FALSE)),"")</f>
        <v>460</v>
      </c>
      <c r="I19" s="42">
        <f>+IFERROR((VLOOKUP(A19,Hoja4!$A$2:$AA$1051,11,FALSE)),"")</f>
        <v>21</v>
      </c>
      <c r="J19" s="42">
        <f>+IFERROR((VLOOKUP(A19,Hoja4!$A$2:$AA$1051,12,FALSE)),"")</f>
        <v>1471</v>
      </c>
      <c r="K19" s="149">
        <f>+IFERROR((VLOOKUP(A19,Hoja4!$A$2:$AA$1051,13,FALSE)),"")</f>
        <v>1673</v>
      </c>
      <c r="L19" s="144">
        <f>+IFERROR((VLOOKUP(A19,Hoja4!$A$2:$AA$1051,14,FALSE)),"")</f>
        <v>1882</v>
      </c>
    </row>
    <row r="20" spans="1:12" x14ac:dyDescent="0.25">
      <c r="A20" s="145">
        <v>9</v>
      </c>
      <c r="B20" s="41">
        <f>+IFERROR((VLOOKUP(A20,Hoja4!$A$2:$M$1051,4,FALSE)),"")</f>
        <v>23300</v>
      </c>
      <c r="C20" s="41" t="str">
        <f>+IFERROR((VLOOKUP(A20,Hoja4!$A$2:$M$1051,5,FALSE)),"")</f>
        <v>COTORRA</v>
      </c>
      <c r="D20" s="42" t="str">
        <f>+IFERROR((VLOOKUP(A20,Hoja4!$A$2:$AA$1051,6,FALSE)),"")</f>
        <v>-</v>
      </c>
      <c r="E20" s="42">
        <f>+IFERROR((VLOOKUP(A20,Hoja4!$A$2:$AA$1051,7,FALSE)),"")</f>
        <v>35</v>
      </c>
      <c r="F20" s="42">
        <f>+IFERROR((VLOOKUP(A20,Hoja4!$A$2:$AA$1051,8,FALSE)),"")</f>
        <v>35</v>
      </c>
      <c r="G20" s="42">
        <f>+IFERROR((VLOOKUP(A20,Hoja4!$A$2:$AA$1051,9,FALSE)),"")</f>
        <v>13</v>
      </c>
      <c r="H20" s="42">
        <f>+IFERROR((VLOOKUP(A20,Hoja4!$A$2:$AA$1051,10,FALSE)),"")</f>
        <v>7</v>
      </c>
      <c r="I20" s="42">
        <f>+IFERROR((VLOOKUP(A20,Hoja4!$A$2:$AA$1051,11,FALSE)),"")</f>
        <v>5</v>
      </c>
      <c r="J20" s="42" t="str">
        <f>+IFERROR((VLOOKUP(A20,Hoja4!$A$2:$AA$1051,12,FALSE)),"")</f>
        <v>-</v>
      </c>
      <c r="K20" s="149">
        <f>+IFERROR((VLOOKUP(A20,Hoja4!$A$2:$AA$1051,13,FALSE)),"")</f>
        <v>6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23350</v>
      </c>
      <c r="C21" s="41" t="str">
        <f>+IFERROR((VLOOKUP(A21,Hoja4!$A$2:$M$1051,5,FALSE)),"")</f>
        <v>LA APARTADA</v>
      </c>
      <c r="D21" s="42">
        <f>+IFERROR((VLOOKUP(A21,Hoja4!$A$2:$AA$1051,6,FALSE)),"")</f>
        <v>1</v>
      </c>
      <c r="E21" s="42" t="str">
        <f>+IFERROR((VLOOKUP(A21,Hoja4!$A$2:$AA$1051,7,FALSE)),"")</f>
        <v>-</v>
      </c>
      <c r="F21" s="42">
        <f>+IFERROR((VLOOKUP(A21,Hoja4!$A$2:$AA$1051,8,FALSE)),"")</f>
        <v>33</v>
      </c>
      <c r="G21" s="42">
        <f>+IFERROR((VLOOKUP(A21,Hoja4!$A$2:$AA$1051,9,FALSE)),"")</f>
        <v>58</v>
      </c>
      <c r="H21" s="42">
        <f>+IFERROR((VLOOKUP(A21,Hoja4!$A$2:$AA$1051,10,FALSE)),"")</f>
        <v>53</v>
      </c>
      <c r="I21" s="42">
        <f>+IFERROR((VLOOKUP(A21,Hoja4!$A$2:$AA$1051,11,FALSE)),"")</f>
        <v>49</v>
      </c>
      <c r="J21" s="42">
        <f>+IFERROR((VLOOKUP(A21,Hoja4!$A$2:$AA$1051,12,FALSE)),"")</f>
        <v>21</v>
      </c>
      <c r="K21" s="149">
        <f>+IFERROR((VLOOKUP(A21,Hoja4!$A$2:$AA$1051,13,FALSE)),"")</f>
        <v>1</v>
      </c>
      <c r="L21" s="144">
        <f>+IFERROR((VLOOKUP(A21,Hoja4!$A$2:$AA$1051,14,FALSE)),"")</f>
        <v>1</v>
      </c>
    </row>
    <row r="22" spans="1:12" x14ac:dyDescent="0.25">
      <c r="A22" s="145">
        <v>11</v>
      </c>
      <c r="B22" s="41">
        <f>+IFERROR((VLOOKUP(A22,Hoja4!$A$2:$M$1051,4,FALSE)),"")</f>
        <v>23417</v>
      </c>
      <c r="C22" s="41" t="str">
        <f>+IFERROR((VLOOKUP(A22,Hoja4!$A$2:$M$1051,5,FALSE)),"")</f>
        <v>LORICA</v>
      </c>
      <c r="D22" s="42">
        <f>+IFERROR((VLOOKUP(A22,Hoja4!$A$2:$AA$1051,6,FALSE)),"")</f>
        <v>1115</v>
      </c>
      <c r="E22" s="42">
        <f>+IFERROR((VLOOKUP(A22,Hoja4!$A$2:$AA$1051,7,FALSE)),"")</f>
        <v>1647</v>
      </c>
      <c r="F22" s="42">
        <f>+IFERROR((VLOOKUP(A22,Hoja4!$A$2:$AA$1051,8,FALSE)),"")</f>
        <v>2019</v>
      </c>
      <c r="G22" s="42">
        <f>+IFERROR((VLOOKUP(A22,Hoja4!$A$2:$AA$1051,9,FALSE)),"")</f>
        <v>2192</v>
      </c>
      <c r="H22" s="42">
        <f>+IFERROR((VLOOKUP(A22,Hoja4!$A$2:$AA$1051,10,FALSE)),"")</f>
        <v>2304</v>
      </c>
      <c r="I22" s="42">
        <f>+IFERROR((VLOOKUP(A22,Hoja4!$A$2:$AA$1051,11,FALSE)),"")</f>
        <v>1312</v>
      </c>
      <c r="J22" s="42">
        <f>+IFERROR((VLOOKUP(A22,Hoja4!$A$2:$AA$1051,12,FALSE)),"")</f>
        <v>1381</v>
      </c>
      <c r="K22" s="149">
        <f>+IFERROR((VLOOKUP(A22,Hoja4!$A$2:$AA$1051,13,FALSE)),"")</f>
        <v>1837</v>
      </c>
      <c r="L22" s="144">
        <f>+IFERROR((VLOOKUP(A22,Hoja4!$A$2:$AA$1051,14,FALSE)),"")</f>
        <v>1967</v>
      </c>
    </row>
    <row r="23" spans="1:12" x14ac:dyDescent="0.25">
      <c r="A23" s="145">
        <v>12</v>
      </c>
      <c r="B23" s="41">
        <f>+IFERROR((VLOOKUP(A23,Hoja4!$A$2:$M$1051,4,FALSE)),"")</f>
        <v>23419</v>
      </c>
      <c r="C23" s="41" t="str">
        <f>+IFERROR((VLOOKUP(A23,Hoja4!$A$2:$M$1051,5,FALSE)),"")</f>
        <v>LOS CORDOBAS</v>
      </c>
      <c r="D23" s="42">
        <f>+IFERROR((VLOOKUP(A23,Hoja4!$A$2:$AA$1051,6,FALSE)),"")</f>
        <v>33</v>
      </c>
      <c r="E23" s="42">
        <f>+IFERROR((VLOOKUP(A23,Hoja4!$A$2:$AA$1051,7,FALSE)),"")</f>
        <v>33</v>
      </c>
      <c r="F23" s="42">
        <f>+IFERROR((VLOOKUP(A23,Hoja4!$A$2:$AA$1051,8,FALSE)),"")</f>
        <v>64</v>
      </c>
      <c r="G23" s="42">
        <f>+IFERROR((VLOOKUP(A23,Hoja4!$A$2:$AA$1051,9,FALSE)),"")</f>
        <v>27</v>
      </c>
      <c r="H23" s="42">
        <f>+IFERROR((VLOOKUP(A23,Hoja4!$A$2:$AA$1051,10,FALSE)),"")</f>
        <v>24</v>
      </c>
      <c r="I23" s="42">
        <f>+IFERROR((VLOOKUP(A23,Hoja4!$A$2:$AA$1051,11,FALSE)),"")</f>
        <v>28</v>
      </c>
      <c r="J23" s="42" t="str">
        <f>+IFERROR((VLOOKUP(A23,Hoja4!$A$2:$AA$1051,12,FALSE)),"")</f>
        <v>-</v>
      </c>
      <c r="K23" s="149">
        <f>+IFERROR((VLOOKUP(A23,Hoja4!$A$2:$AA$1051,13,FALSE)),"")</f>
        <v>2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23464</v>
      </c>
      <c r="C24" s="41" t="str">
        <f>+IFERROR((VLOOKUP(A24,Hoja4!$A$2:$M$1051,5,FALSE)),"")</f>
        <v>MOMIL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>
        <f>+IFERROR((VLOOKUP(A24,Hoja4!$A$2:$AA$1051,11,FALSE)),"")</f>
        <v>21</v>
      </c>
      <c r="J24" s="42">
        <f>+IFERROR((VLOOKUP(A24,Hoja4!$A$2:$AA$1051,12,FALSE)),"")</f>
        <v>1</v>
      </c>
      <c r="K24" s="149">
        <f>+IFERROR((VLOOKUP(A24,Hoja4!$A$2:$AA$1051,13,FALSE)),"")</f>
        <v>3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23466</v>
      </c>
      <c r="C25" s="41" t="str">
        <f>+IFERROR((VLOOKUP(A25,Hoja4!$A$2:$M$1051,5,FALSE)),"")</f>
        <v>MONTELIBANO</v>
      </c>
      <c r="D25" s="42">
        <f>+IFERROR((VLOOKUP(A25,Hoja4!$A$2:$AA$1051,6,FALSE)),"")</f>
        <v>881</v>
      </c>
      <c r="E25" s="42">
        <f>+IFERROR((VLOOKUP(A25,Hoja4!$A$2:$AA$1051,7,FALSE)),"")</f>
        <v>964</v>
      </c>
      <c r="F25" s="42">
        <f>+IFERROR((VLOOKUP(A25,Hoja4!$A$2:$AA$1051,8,FALSE)),"")</f>
        <v>1179</v>
      </c>
      <c r="G25" s="42">
        <f>+IFERROR((VLOOKUP(A25,Hoja4!$A$2:$AA$1051,9,FALSE)),"")</f>
        <v>1167</v>
      </c>
      <c r="H25" s="42">
        <f>+IFERROR((VLOOKUP(A25,Hoja4!$A$2:$AA$1051,10,FALSE)),"")</f>
        <v>869</v>
      </c>
      <c r="I25" s="42">
        <f>+IFERROR((VLOOKUP(A25,Hoja4!$A$2:$AA$1051,11,FALSE)),"")</f>
        <v>265</v>
      </c>
      <c r="J25" s="42">
        <f>+IFERROR((VLOOKUP(A25,Hoja4!$A$2:$AA$1051,12,FALSE)),"")</f>
        <v>409</v>
      </c>
      <c r="K25" s="149">
        <f>+IFERROR((VLOOKUP(A25,Hoja4!$A$2:$AA$1051,13,FALSE)),"")</f>
        <v>321</v>
      </c>
      <c r="L25" s="144">
        <f>+IFERROR((VLOOKUP(A25,Hoja4!$A$2:$AA$1051,14,FALSE)),"")</f>
        <v>224</v>
      </c>
    </row>
    <row r="26" spans="1:12" x14ac:dyDescent="0.25">
      <c r="A26" s="145">
        <v>15</v>
      </c>
      <c r="B26" s="41">
        <f>+IFERROR((VLOOKUP(A26,Hoja4!$A$2:$M$1051,4,FALSE)),"")</f>
        <v>23500</v>
      </c>
      <c r="C26" s="41" t="str">
        <f>+IFERROR((VLOOKUP(A26,Hoja4!$A$2:$M$1051,5,FALSE)),"")</f>
        <v>MOÑITOS</v>
      </c>
      <c r="D26" s="42">
        <f>+IFERROR((VLOOKUP(A26,Hoja4!$A$2:$AA$1051,6,FALSE)),"")</f>
        <v>72</v>
      </c>
      <c r="E26" s="42">
        <f>+IFERROR((VLOOKUP(A26,Hoja4!$A$2:$AA$1051,7,FALSE)),"")</f>
        <v>99</v>
      </c>
      <c r="F26" s="42">
        <f>+IFERROR((VLOOKUP(A26,Hoja4!$A$2:$AA$1051,8,FALSE)),"")</f>
        <v>54</v>
      </c>
      <c r="G26" s="42">
        <f>+IFERROR((VLOOKUP(A26,Hoja4!$A$2:$AA$1051,9,FALSE)),"")</f>
        <v>54</v>
      </c>
      <c r="H26" s="42">
        <f>+IFERROR((VLOOKUP(A26,Hoja4!$A$2:$AA$1051,10,FALSE)),"")</f>
        <v>13</v>
      </c>
      <c r="I26" s="42">
        <f>+IFERROR((VLOOKUP(A26,Hoja4!$A$2:$AA$1051,11,FALSE)),"")</f>
        <v>5</v>
      </c>
      <c r="J26" s="42">
        <f>+IFERROR((VLOOKUP(A26,Hoja4!$A$2:$AA$1051,12,FALSE)),"")</f>
        <v>50</v>
      </c>
      <c r="K26" s="149">
        <f>+IFERROR((VLOOKUP(A26,Hoja4!$A$2:$AA$1051,13,FALSE)),"")</f>
        <v>67</v>
      </c>
      <c r="L26" s="144">
        <f>+IFERROR((VLOOKUP(A26,Hoja4!$A$2:$AA$1051,14,FALSE)),"")</f>
        <v>77</v>
      </c>
    </row>
    <row r="27" spans="1:12" x14ac:dyDescent="0.25">
      <c r="A27" s="145">
        <v>16</v>
      </c>
      <c r="B27" s="41">
        <f>+IFERROR((VLOOKUP(A27,Hoja4!$A$2:$M$1051,4,FALSE)),"")</f>
        <v>23555</v>
      </c>
      <c r="C27" s="41" t="str">
        <f>+IFERROR((VLOOKUP(A27,Hoja4!$A$2:$M$1051,5,FALSE)),"")</f>
        <v>PLANETA RICA</v>
      </c>
      <c r="D27" s="42">
        <f>+IFERROR((VLOOKUP(A27,Hoja4!$A$2:$AA$1051,6,FALSE)),"")</f>
        <v>407</v>
      </c>
      <c r="E27" s="42">
        <f>+IFERROR((VLOOKUP(A27,Hoja4!$A$2:$AA$1051,7,FALSE)),"")</f>
        <v>481</v>
      </c>
      <c r="F27" s="42">
        <f>+IFERROR((VLOOKUP(A27,Hoja4!$A$2:$AA$1051,8,FALSE)),"")</f>
        <v>528</v>
      </c>
      <c r="G27" s="42">
        <f>+IFERROR((VLOOKUP(A27,Hoja4!$A$2:$AA$1051,9,FALSE)),"")</f>
        <v>453</v>
      </c>
      <c r="H27" s="42">
        <f>+IFERROR((VLOOKUP(A27,Hoja4!$A$2:$AA$1051,10,FALSE)),"")</f>
        <v>394</v>
      </c>
      <c r="I27" s="42">
        <f>+IFERROR((VLOOKUP(A27,Hoja4!$A$2:$AA$1051,11,FALSE)),"")</f>
        <v>108</v>
      </c>
      <c r="J27" s="42">
        <f>+IFERROR((VLOOKUP(A27,Hoja4!$A$2:$AA$1051,12,FALSE)),"")</f>
        <v>425</v>
      </c>
      <c r="K27" s="149">
        <f>+IFERROR((VLOOKUP(A27,Hoja4!$A$2:$AA$1051,13,FALSE)),"")</f>
        <v>375</v>
      </c>
      <c r="L27" s="144">
        <f>+IFERROR((VLOOKUP(A27,Hoja4!$A$2:$AA$1051,14,FALSE)),"")</f>
        <v>357</v>
      </c>
    </row>
    <row r="28" spans="1:12" x14ac:dyDescent="0.25">
      <c r="A28" s="145">
        <v>17</v>
      </c>
      <c r="B28" s="41">
        <f>+IFERROR((VLOOKUP(A28,Hoja4!$A$2:$M$1051,4,FALSE)),"")</f>
        <v>23570</v>
      </c>
      <c r="C28" s="41" t="str">
        <f>+IFERROR((VLOOKUP(A28,Hoja4!$A$2:$M$1051,5,FALSE)),"")</f>
        <v>PUEBLO NUEVO</v>
      </c>
      <c r="D28" s="42">
        <f>+IFERROR((VLOOKUP(A28,Hoja4!$A$2:$AA$1051,6,FALSE)),"")</f>
        <v>1</v>
      </c>
      <c r="E28" s="42">
        <f>+IFERROR((VLOOKUP(A28,Hoja4!$A$2:$AA$1051,7,FALSE)),"")</f>
        <v>32</v>
      </c>
      <c r="F28" s="42">
        <f>+IFERROR((VLOOKUP(A28,Hoja4!$A$2:$AA$1051,8,FALSE)),"")</f>
        <v>35</v>
      </c>
      <c r="G28" s="42">
        <f>+IFERROR((VLOOKUP(A28,Hoja4!$A$2:$AA$1051,9,FALSE)),"")</f>
        <v>8</v>
      </c>
      <c r="H28" s="42">
        <f>+IFERROR((VLOOKUP(A28,Hoja4!$A$2:$AA$1051,10,FALSE)),"")</f>
        <v>7</v>
      </c>
      <c r="I28" s="42">
        <f>+IFERROR((VLOOKUP(A28,Hoja4!$A$2:$AA$1051,11,FALSE)),"")</f>
        <v>14</v>
      </c>
      <c r="J28" s="42" t="str">
        <f>+IFERROR((VLOOKUP(A28,Hoja4!$A$2:$AA$1051,12,FALSE)),"")</f>
        <v>-</v>
      </c>
      <c r="K28" s="149">
        <f>+IFERROR((VLOOKUP(A28,Hoja4!$A$2:$AA$1051,13,FALSE)),"")</f>
        <v>7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23574</v>
      </c>
      <c r="C29" s="41" t="str">
        <f>+IFERROR((VLOOKUP(A29,Hoja4!$A$2:$M$1051,5,FALSE)),"")</f>
        <v>PUERTO ESCONDIDO</v>
      </c>
      <c r="D29" s="42">
        <f>+IFERROR((VLOOKUP(A29,Hoja4!$A$2:$AA$1051,6,FALSE)),"")</f>
        <v>33</v>
      </c>
      <c r="E29" s="42">
        <f>+IFERROR((VLOOKUP(A29,Hoja4!$A$2:$AA$1051,7,FALSE)),"")</f>
        <v>33</v>
      </c>
      <c r="F29" s="42">
        <f>+IFERROR((VLOOKUP(A29,Hoja4!$A$2:$AA$1051,8,FALSE)),"")</f>
        <v>77</v>
      </c>
      <c r="G29" s="42">
        <f>+IFERROR((VLOOKUP(A29,Hoja4!$A$2:$AA$1051,9,FALSE)),"")</f>
        <v>44</v>
      </c>
      <c r="H29" s="42">
        <f>+IFERROR((VLOOKUP(A29,Hoja4!$A$2:$AA$1051,10,FALSE)),"")</f>
        <v>44</v>
      </c>
      <c r="I29" s="42">
        <f>+IFERROR((VLOOKUP(A29,Hoja4!$A$2:$AA$1051,11,FALSE)),"")</f>
        <v>2</v>
      </c>
      <c r="J29" s="42">
        <f>+IFERROR((VLOOKUP(A29,Hoja4!$A$2:$AA$1051,12,FALSE)),"")</f>
        <v>16</v>
      </c>
      <c r="K29" s="149">
        <f>+IFERROR((VLOOKUP(A29,Hoja4!$A$2:$AA$1051,13,FALSE)),"")</f>
        <v>40</v>
      </c>
      <c r="L29" s="144">
        <f>+IFERROR((VLOOKUP(A29,Hoja4!$A$2:$AA$1051,14,FALSE)),"")</f>
        <v>48</v>
      </c>
    </row>
    <row r="30" spans="1:12" x14ac:dyDescent="0.25">
      <c r="A30" s="145">
        <v>19</v>
      </c>
      <c r="B30" s="41">
        <f>+IFERROR((VLOOKUP(A30,Hoja4!$A$2:$M$1051,4,FALSE)),"")</f>
        <v>23580</v>
      </c>
      <c r="C30" s="41" t="str">
        <f>+IFERROR((VLOOKUP(A30,Hoja4!$A$2:$M$1051,5,FALSE)),"")</f>
        <v>PUERTO LIBERTADOR</v>
      </c>
      <c r="D30" s="42">
        <f>+IFERROR((VLOOKUP(A30,Hoja4!$A$2:$AA$1051,6,FALSE)),"")</f>
        <v>2</v>
      </c>
      <c r="E30" s="42">
        <f>+IFERROR((VLOOKUP(A30,Hoja4!$A$2:$AA$1051,7,FALSE)),"")</f>
        <v>74</v>
      </c>
      <c r="F30" s="42">
        <f>+IFERROR((VLOOKUP(A30,Hoja4!$A$2:$AA$1051,8,FALSE)),"")</f>
        <v>86</v>
      </c>
      <c r="G30" s="42">
        <f>+IFERROR((VLOOKUP(A30,Hoja4!$A$2:$AA$1051,9,FALSE)),"")</f>
        <v>84</v>
      </c>
      <c r="H30" s="42">
        <f>+IFERROR((VLOOKUP(A30,Hoja4!$A$2:$AA$1051,10,FALSE)),"")</f>
        <v>68</v>
      </c>
      <c r="I30" s="42">
        <f>+IFERROR((VLOOKUP(A30,Hoja4!$A$2:$AA$1051,11,FALSE)),"")</f>
        <v>33</v>
      </c>
      <c r="J30" s="42" t="str">
        <f>+IFERROR((VLOOKUP(A30,Hoja4!$A$2:$AA$1051,12,FALSE)),"")</f>
        <v>-</v>
      </c>
      <c r="K30" s="149">
        <f>+IFERROR((VLOOKUP(A30,Hoja4!$A$2:$AA$1051,13,FALSE)),"")</f>
        <v>1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23586</v>
      </c>
      <c r="C31" s="41" t="str">
        <f>+IFERROR((VLOOKUP(A31,Hoja4!$A$2:$M$1051,5,FALSE)),"")</f>
        <v>PURISIMA</v>
      </c>
      <c r="D31" s="42" t="str">
        <f>+IFERROR((VLOOKUP(A31,Hoja4!$A$2:$AA$1051,6,FALSE)),"")</f>
        <v>-</v>
      </c>
      <c r="E31" s="42" t="str">
        <f>+IFERROR((VLOOKUP(A31,Hoja4!$A$2:$AA$1051,7,FALSE)),"")</f>
        <v>-</v>
      </c>
      <c r="F31" s="42">
        <f>+IFERROR((VLOOKUP(A31,Hoja4!$A$2:$AA$1051,8,FALSE)),"")</f>
        <v>30</v>
      </c>
      <c r="G31" s="42">
        <f>+IFERROR((VLOOKUP(A31,Hoja4!$A$2:$AA$1051,9,FALSE)),"")</f>
        <v>56</v>
      </c>
      <c r="H31" s="42">
        <f>+IFERROR((VLOOKUP(A31,Hoja4!$A$2:$AA$1051,10,FALSE)),"")</f>
        <v>38</v>
      </c>
      <c r="I31" s="42">
        <f>+IFERROR((VLOOKUP(A31,Hoja4!$A$2:$AA$1051,11,FALSE)),"")</f>
        <v>67</v>
      </c>
      <c r="J31" s="42">
        <f>+IFERROR((VLOOKUP(A31,Hoja4!$A$2:$AA$1051,12,FALSE)),"")</f>
        <v>1</v>
      </c>
      <c r="K31" s="149">
        <f>+IFERROR((VLOOKUP(A31,Hoja4!$A$2:$AA$1051,13,FALSE)),"")</f>
        <v>2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23660</v>
      </c>
      <c r="C32" s="41" t="str">
        <f>+IFERROR((VLOOKUP(A32,Hoja4!$A$2:$M$1051,5,FALSE)),"")</f>
        <v>SAHAGUN</v>
      </c>
      <c r="D32" s="42">
        <f>+IFERROR((VLOOKUP(A32,Hoja4!$A$2:$AA$1051,6,FALSE)),"")</f>
        <v>1132</v>
      </c>
      <c r="E32" s="42">
        <f>+IFERROR((VLOOKUP(A32,Hoja4!$A$2:$AA$1051,7,FALSE)),"")</f>
        <v>1480</v>
      </c>
      <c r="F32" s="42">
        <f>+IFERROR((VLOOKUP(A32,Hoja4!$A$2:$AA$1051,8,FALSE)),"")</f>
        <v>1568</v>
      </c>
      <c r="G32" s="42">
        <f>+IFERROR((VLOOKUP(A32,Hoja4!$A$2:$AA$1051,9,FALSE)),"")</f>
        <v>1911</v>
      </c>
      <c r="H32" s="42">
        <f>+IFERROR((VLOOKUP(A32,Hoja4!$A$2:$AA$1051,10,FALSE)),"")</f>
        <v>1931</v>
      </c>
      <c r="I32" s="42">
        <f>+IFERROR((VLOOKUP(A32,Hoja4!$A$2:$AA$1051,11,FALSE)),"")</f>
        <v>1304</v>
      </c>
      <c r="J32" s="42">
        <f>+IFERROR((VLOOKUP(A32,Hoja4!$A$2:$AA$1051,12,FALSE)),"")</f>
        <v>1865</v>
      </c>
      <c r="K32" s="149">
        <f>+IFERROR((VLOOKUP(A32,Hoja4!$A$2:$AA$1051,13,FALSE)),"")</f>
        <v>1636</v>
      </c>
      <c r="L32" s="144">
        <f>+IFERROR((VLOOKUP(A32,Hoja4!$A$2:$AA$1051,14,FALSE)),"")</f>
        <v>1331</v>
      </c>
    </row>
    <row r="33" spans="1:12" x14ac:dyDescent="0.25">
      <c r="A33" s="145">
        <v>22</v>
      </c>
      <c r="B33" s="41">
        <f>+IFERROR((VLOOKUP(A33,Hoja4!$A$2:$M$1051,4,FALSE)),"")</f>
        <v>23670</v>
      </c>
      <c r="C33" s="41" t="str">
        <f>+IFERROR((VLOOKUP(A33,Hoja4!$A$2:$M$1051,5,FALSE)),"")</f>
        <v>SAN ANDRES DE SOTAVENTO</v>
      </c>
      <c r="D33" s="42">
        <f>+IFERROR((VLOOKUP(A33,Hoja4!$A$2:$AA$1051,6,FALSE)),"")</f>
        <v>50</v>
      </c>
      <c r="E33" s="42" t="str">
        <f>+IFERROR((VLOOKUP(A33,Hoja4!$A$2:$AA$1051,7,FALSE)),"")</f>
        <v>-</v>
      </c>
      <c r="F33" s="42">
        <f>+IFERROR((VLOOKUP(A33,Hoja4!$A$2:$AA$1051,8,FALSE)),"")</f>
        <v>1</v>
      </c>
      <c r="G33" s="42" t="str">
        <f>+IFERROR((VLOOKUP(A33,Hoja4!$A$2:$AA$1051,9,FALSE)),"")</f>
        <v>-</v>
      </c>
      <c r="H33" s="42">
        <f>+IFERROR((VLOOKUP(A33,Hoja4!$A$2:$AA$1051,10,FALSE)),"")</f>
        <v>39</v>
      </c>
      <c r="I33" s="42">
        <f>+IFERROR((VLOOKUP(A33,Hoja4!$A$2:$AA$1051,11,FALSE)),"")</f>
        <v>55</v>
      </c>
      <c r="J33" s="42" t="str">
        <f>+IFERROR((VLOOKUP(A33,Hoja4!$A$2:$AA$1051,12,FALSE)),"")</f>
        <v>-</v>
      </c>
      <c r="K33" s="149">
        <f>+IFERROR((VLOOKUP(A33,Hoja4!$A$2:$AA$1051,13,FALSE)),"")</f>
        <v>4</v>
      </c>
      <c r="L33" s="144">
        <f>+IFERROR((VLOOKUP(A33,Hoja4!$A$2:$AA$1051,14,FALSE)),"")</f>
        <v>61</v>
      </c>
    </row>
    <row r="34" spans="1:12" x14ac:dyDescent="0.25">
      <c r="A34" s="145">
        <v>23</v>
      </c>
      <c r="B34" s="41">
        <f>+IFERROR((VLOOKUP(A34,Hoja4!$A$2:$M$1051,4,FALSE)),"")</f>
        <v>23672</v>
      </c>
      <c r="C34" s="41" t="str">
        <f>+IFERROR((VLOOKUP(A34,Hoja4!$A$2:$M$1051,5,FALSE)),"")</f>
        <v>SAN ANTERO</v>
      </c>
      <c r="D34" s="42" t="str">
        <f>+IFERROR((VLOOKUP(A34,Hoja4!$A$2:$AA$1051,6,FALSE)),"")</f>
        <v>-</v>
      </c>
      <c r="E34" s="42">
        <f>+IFERROR((VLOOKUP(A34,Hoja4!$A$2:$AA$1051,7,FALSE)),"")</f>
        <v>22</v>
      </c>
      <c r="F34" s="42" t="str">
        <f>+IFERROR((VLOOKUP(A34,Hoja4!$A$2:$AA$1051,8,FALSE)),"")</f>
        <v>-</v>
      </c>
      <c r="G34" s="42">
        <f>+IFERROR((VLOOKUP(A34,Hoja4!$A$2:$AA$1051,9,FALSE)),"")</f>
        <v>1</v>
      </c>
      <c r="H34" s="42" t="str">
        <f>+IFERROR((VLOOKUP(A34,Hoja4!$A$2:$AA$1051,10,FALSE)),"")</f>
        <v>-</v>
      </c>
      <c r="I34" s="42">
        <f>+IFERROR((VLOOKUP(A34,Hoja4!$A$2:$AA$1051,11,FALSE)),"")</f>
        <v>17</v>
      </c>
      <c r="J34" s="42">
        <f>+IFERROR((VLOOKUP(A34,Hoja4!$A$2:$AA$1051,12,FALSE)),"")</f>
        <v>1</v>
      </c>
      <c r="K34" s="149">
        <f>+IFERROR((VLOOKUP(A34,Hoja4!$A$2:$AA$1051,13,FALSE)),"")</f>
        <v>2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23675</v>
      </c>
      <c r="C35" s="41" t="str">
        <f>+IFERROR((VLOOKUP(A35,Hoja4!$A$2:$M$1051,5,FALSE)),"")</f>
        <v>SAN BERNARDO DEL VIENTO</v>
      </c>
      <c r="D35" s="42" t="str">
        <f>+IFERROR((VLOOKUP(A35,Hoja4!$A$2:$AA$1051,6,FALSE)),"")</f>
        <v>-</v>
      </c>
      <c r="E35" s="42" t="str">
        <f>+IFERROR((VLOOKUP(A35,Hoja4!$A$2:$AA$1051,7,FALSE)),"")</f>
        <v>-</v>
      </c>
      <c r="F35" s="42" t="str">
        <f>+IFERROR((VLOOKUP(A35,Hoja4!$A$2:$AA$1051,8,FALSE)),"")</f>
        <v>-</v>
      </c>
      <c r="G35" s="42" t="str">
        <f>+IFERROR((VLOOKUP(A35,Hoja4!$A$2:$AA$1051,9,FALSE)),"")</f>
        <v>-</v>
      </c>
      <c r="H35" s="42" t="str">
        <f>+IFERROR((VLOOKUP(A35,Hoja4!$A$2:$AA$1051,10,FALSE)),"")</f>
        <v>-</v>
      </c>
      <c r="I35" s="42">
        <f>+IFERROR((VLOOKUP(A35,Hoja4!$A$2:$AA$1051,11,FALSE)),"")</f>
        <v>92</v>
      </c>
      <c r="J35" s="42">
        <f>+IFERROR((VLOOKUP(A35,Hoja4!$A$2:$AA$1051,12,FALSE)),"")</f>
        <v>97</v>
      </c>
      <c r="K35" s="149">
        <f>+IFERROR((VLOOKUP(A35,Hoja4!$A$2:$AA$1051,13,FALSE)),"")</f>
        <v>101</v>
      </c>
      <c r="L35" s="144">
        <f>+IFERROR((VLOOKUP(A35,Hoja4!$A$2:$AA$1051,14,FALSE)),"")</f>
        <v>98</v>
      </c>
    </row>
    <row r="36" spans="1:12" x14ac:dyDescent="0.25">
      <c r="A36" s="145">
        <v>25</v>
      </c>
      <c r="B36" s="41">
        <f>+IFERROR((VLOOKUP(A36,Hoja4!$A$2:$M$1051,4,FALSE)),"")</f>
        <v>23678</v>
      </c>
      <c r="C36" s="41" t="str">
        <f>+IFERROR((VLOOKUP(A36,Hoja4!$A$2:$M$1051,5,FALSE)),"")</f>
        <v>SAN CARLOS</v>
      </c>
      <c r="D36" s="42" t="str">
        <f>+IFERROR((VLOOKUP(A36,Hoja4!$A$2:$AA$1051,6,FALSE)),"")</f>
        <v>-</v>
      </c>
      <c r="E36" s="42">
        <f>+IFERROR((VLOOKUP(A36,Hoja4!$A$2:$AA$1051,7,FALSE)),"")</f>
        <v>42</v>
      </c>
      <c r="F36" s="42" t="str">
        <f>+IFERROR((VLOOKUP(A36,Hoja4!$A$2:$AA$1051,8,FALSE)),"")</f>
        <v>-</v>
      </c>
      <c r="G36" s="42" t="str">
        <f>+IFERROR((VLOOKUP(A36,Hoja4!$A$2:$AA$1051,9,FALSE)),"")</f>
        <v>-</v>
      </c>
      <c r="H36" s="42" t="str">
        <f>+IFERROR((VLOOKUP(A36,Hoja4!$A$2:$AA$1051,10,FALSE)),"")</f>
        <v>-</v>
      </c>
      <c r="I36" s="42">
        <f>+IFERROR((VLOOKUP(A36,Hoja4!$A$2:$AA$1051,11,FALSE)),"")</f>
        <v>3</v>
      </c>
      <c r="J36" s="42" t="str">
        <f>+IFERROR((VLOOKUP(A36,Hoja4!$A$2:$AA$1051,12,FALSE)),"")</f>
        <v>-</v>
      </c>
      <c r="K36" s="149">
        <f>+IFERROR((VLOOKUP(A36,Hoja4!$A$2:$AA$1051,13,FALSE)),"")</f>
        <v>5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23682</v>
      </c>
      <c r="C37" s="41" t="str">
        <f>+IFERROR((VLOOKUP(A37,Hoja4!$A$2:$M$1051,5,FALSE)),"")</f>
        <v>SAN JOSE DE URE</v>
      </c>
      <c r="D37" s="42">
        <f>+IFERROR((VLOOKUP(A37,Hoja4!$A$2:$AA$1051,6,FALSE)),"")</f>
        <v>35</v>
      </c>
      <c r="E37" s="42" t="str">
        <f>+IFERROR((VLOOKUP(A37,Hoja4!$A$2:$AA$1051,7,FALSE)),"")</f>
        <v>-</v>
      </c>
      <c r="F37" s="42" t="str">
        <f>+IFERROR((VLOOKUP(A37,Hoja4!$A$2:$AA$1051,8,FALSE)),"")</f>
        <v>-</v>
      </c>
      <c r="G37" s="42" t="str">
        <f>+IFERROR((VLOOKUP(A37,Hoja4!$A$2:$AA$1051,9,FALSE)),"")</f>
        <v>-</v>
      </c>
      <c r="H37" s="42" t="str">
        <f>+IFERROR((VLOOKUP(A37,Hoja4!$A$2:$AA$1051,10,FALSE)),"")</f>
        <v>-</v>
      </c>
      <c r="I37" s="42" t="str">
        <f>+IFERROR((VLOOKUP(A37,Hoja4!$A$2:$AA$1051,11,FALSE)),"")</f>
        <v>-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23686</v>
      </c>
      <c r="C38" s="41" t="str">
        <f>+IFERROR((VLOOKUP(A38,Hoja4!$A$2:$M$1051,5,FALSE)),"")</f>
        <v>SAN PELAYO</v>
      </c>
      <c r="D38" s="42">
        <f>+IFERROR((VLOOKUP(A38,Hoja4!$A$2:$AA$1051,6,FALSE)),"")</f>
        <v>1</v>
      </c>
      <c r="E38" s="42" t="str">
        <f>+IFERROR((VLOOKUP(A38,Hoja4!$A$2:$AA$1051,7,FALSE)),"")</f>
        <v>-</v>
      </c>
      <c r="F38" s="42" t="str">
        <f>+IFERROR((VLOOKUP(A38,Hoja4!$A$2:$AA$1051,8,FALSE)),"")</f>
        <v>-</v>
      </c>
      <c r="G38" s="42">
        <f>+IFERROR((VLOOKUP(A38,Hoja4!$A$2:$AA$1051,9,FALSE)),"")</f>
        <v>74</v>
      </c>
      <c r="H38" s="42">
        <f>+IFERROR((VLOOKUP(A38,Hoja4!$A$2:$AA$1051,10,FALSE)),"")</f>
        <v>106</v>
      </c>
      <c r="I38" s="42">
        <f>+IFERROR((VLOOKUP(A38,Hoja4!$A$2:$AA$1051,11,FALSE)),"")</f>
        <v>95</v>
      </c>
      <c r="J38" s="42" t="str">
        <f>+IFERROR((VLOOKUP(A38,Hoja4!$A$2:$AA$1051,12,FALSE)),"")</f>
        <v>-</v>
      </c>
      <c r="K38" s="149">
        <f>+IFERROR((VLOOKUP(A38,Hoja4!$A$2:$AA$1051,13,FALSE)),"")</f>
        <v>18</v>
      </c>
      <c r="L38" s="144">
        <f>+IFERROR((VLOOKUP(A38,Hoja4!$A$2:$AA$1051,14,FALSE)),"")</f>
        <v>23</v>
      </c>
    </row>
    <row r="39" spans="1:12" x14ac:dyDescent="0.25">
      <c r="A39" s="145">
        <v>28</v>
      </c>
      <c r="B39" s="41">
        <f>+IFERROR((VLOOKUP(A39,Hoja4!$A$2:$M$1051,4,FALSE)),"")</f>
        <v>23807</v>
      </c>
      <c r="C39" s="41" t="str">
        <f>+IFERROR((VLOOKUP(A39,Hoja4!$A$2:$M$1051,5,FALSE)),"")</f>
        <v>TIERRALTA</v>
      </c>
      <c r="D39" s="42">
        <f>+IFERROR((VLOOKUP(A39,Hoja4!$A$2:$AA$1051,6,FALSE)),"")</f>
        <v>155</v>
      </c>
      <c r="E39" s="42">
        <f>+IFERROR((VLOOKUP(A39,Hoja4!$A$2:$AA$1051,7,FALSE)),"")</f>
        <v>97</v>
      </c>
      <c r="F39" s="42">
        <f>+IFERROR((VLOOKUP(A39,Hoja4!$A$2:$AA$1051,8,FALSE)),"")</f>
        <v>141</v>
      </c>
      <c r="G39" s="42">
        <f>+IFERROR((VLOOKUP(A39,Hoja4!$A$2:$AA$1051,9,FALSE)),"")</f>
        <v>277</v>
      </c>
      <c r="H39" s="42">
        <f>+IFERROR((VLOOKUP(A39,Hoja4!$A$2:$AA$1051,10,FALSE)),"")</f>
        <v>470</v>
      </c>
      <c r="I39" s="42">
        <f>+IFERROR((VLOOKUP(A39,Hoja4!$A$2:$AA$1051,11,FALSE)),"")</f>
        <v>356</v>
      </c>
      <c r="J39" s="42">
        <f>+IFERROR((VLOOKUP(A39,Hoja4!$A$2:$AA$1051,12,FALSE)),"")</f>
        <v>297</v>
      </c>
      <c r="K39" s="149">
        <f>+IFERROR((VLOOKUP(A39,Hoja4!$A$2:$AA$1051,13,FALSE)),"")</f>
        <v>255</v>
      </c>
      <c r="L39" s="144">
        <f>+IFERROR((VLOOKUP(A39,Hoja4!$A$2:$AA$1051,14,FALSE)),"")</f>
        <v>146</v>
      </c>
    </row>
    <row r="40" spans="1:12" x14ac:dyDescent="0.25">
      <c r="A40" s="145">
        <v>29</v>
      </c>
      <c r="B40" s="41">
        <f>+IFERROR((VLOOKUP(A40,Hoja4!$A$2:$M$1051,4,FALSE)),"")</f>
        <v>23815</v>
      </c>
      <c r="C40" s="41" t="str">
        <f>+IFERROR((VLOOKUP(A40,Hoja4!$A$2:$M$1051,5,FALSE)),"")</f>
        <v>TUCHIN</v>
      </c>
      <c r="D40" s="42" t="str">
        <f>+IFERROR((VLOOKUP(A40,Hoja4!$A$2:$AA$1051,6,FALSE)),"")</f>
        <v>-</v>
      </c>
      <c r="E40" s="42" t="str">
        <f>+IFERROR((VLOOKUP(A40,Hoja4!$A$2:$AA$1051,7,FALSE)),"")</f>
        <v>-</v>
      </c>
      <c r="F40" s="42" t="str">
        <f>+IFERROR((VLOOKUP(A40,Hoja4!$A$2:$AA$1051,8,FALSE)),"")</f>
        <v>-</v>
      </c>
      <c r="G40" s="42" t="str">
        <f>+IFERROR((VLOOKUP(A40,Hoja4!$A$2:$AA$1051,9,FALSE)),"")</f>
        <v>-</v>
      </c>
      <c r="H40" s="42">
        <f>+IFERROR((VLOOKUP(A40,Hoja4!$A$2:$AA$1051,10,FALSE)),"")</f>
        <v>145</v>
      </c>
      <c r="I40" s="42">
        <f>+IFERROR((VLOOKUP(A40,Hoja4!$A$2:$AA$1051,11,FALSE)),"")</f>
        <v>182</v>
      </c>
      <c r="J40" s="42">
        <f>+IFERROR((VLOOKUP(A40,Hoja4!$A$2:$AA$1051,12,FALSE)),"")</f>
        <v>141</v>
      </c>
      <c r="K40" s="149">
        <f>+IFERROR((VLOOKUP(A40,Hoja4!$A$2:$AA$1051,13,FALSE)),"")</f>
        <v>107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23855</v>
      </c>
      <c r="C41" s="41" t="str">
        <f>+IFERROR((VLOOKUP(A41,Hoja4!$A$2:$M$1051,5,FALSE)),"")</f>
        <v>VALENCIA</v>
      </c>
      <c r="D41" s="42">
        <f>+IFERROR((VLOOKUP(A41,Hoja4!$A$2:$AA$1051,6,FALSE)),"")</f>
        <v>77</v>
      </c>
      <c r="E41" s="42">
        <f>+IFERROR((VLOOKUP(A41,Hoja4!$A$2:$AA$1051,7,FALSE)),"")</f>
        <v>174</v>
      </c>
      <c r="F41" s="42">
        <f>+IFERROR((VLOOKUP(A41,Hoja4!$A$2:$AA$1051,8,FALSE)),"")</f>
        <v>220</v>
      </c>
      <c r="G41" s="42">
        <f>+IFERROR((VLOOKUP(A41,Hoja4!$A$2:$AA$1051,9,FALSE)),"")</f>
        <v>109</v>
      </c>
      <c r="H41" s="42">
        <f>+IFERROR((VLOOKUP(A41,Hoja4!$A$2:$AA$1051,10,FALSE)),"")</f>
        <v>91</v>
      </c>
      <c r="I41" s="42">
        <f>+IFERROR((VLOOKUP(A41,Hoja4!$A$2:$AA$1051,11,FALSE)),"")</f>
        <v>80</v>
      </c>
      <c r="J41" s="42">
        <f>+IFERROR((VLOOKUP(A41,Hoja4!$A$2:$AA$1051,12,FALSE)),"")</f>
        <v>75</v>
      </c>
      <c r="K41" s="149">
        <f>+IFERROR((VLOOKUP(A41,Hoja4!$A$2:$AA$1051,13,FALSE)),"")</f>
        <v>30</v>
      </c>
      <c r="L41" s="144">
        <f>+IFERROR((VLOOKUP(A41,Hoja4!$A$2:$AA$1051,14,FALSE)),"")</f>
        <v>38</v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CORDOBA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23001</v>
      </c>
      <c r="C12" s="39" t="str">
        <f>+IFERROR(VLOOKUP($A12,Hoja5!$A$2:$M$2116,4,FALSE),"")</f>
        <v>MONTERIA</v>
      </c>
      <c r="D12" s="163">
        <f>+IFERROR(VLOOKUP($A12,Hoja5!$A$2:$M$2116,5,FALSE),"")</f>
        <v>0.56490222941835844</v>
      </c>
      <c r="E12" s="163">
        <f>+IFERROR(VLOOKUP($A12,Hoja5!$A$2:$M$2116,6,FALSE),"")</f>
        <v>0.57462852073630521</v>
      </c>
      <c r="F12" s="163">
        <f>+IFERROR(VLOOKUP($A12,Hoja5!$A$2:$M$2116,7,FALSE),"")</f>
        <v>0.60937385394000143</v>
      </c>
      <c r="G12" s="163">
        <f>+IFERROR(VLOOKUP($A12,Hoja5!$A$2:$M$2116,8,FALSE),"")</f>
        <v>0.69105809683616648</v>
      </c>
      <c r="H12" s="163">
        <f>+IFERROR(VLOOKUP($A12,Hoja5!$A$2:$M$2116,9,FALSE),"")</f>
        <v>0.73348845100462934</v>
      </c>
      <c r="I12" s="163">
        <f>+IFERROR(VLOOKUP($A12,Hoja5!$A$2:$M$2116,10,FALSE),"")</f>
        <v>0.77877219292728939</v>
      </c>
      <c r="J12" s="163">
        <f>+IFERROR(VLOOKUP($A12,Hoja5!$A$2:$M$2116,11,FALSE),"")</f>
        <v>0.76863597921952398</v>
      </c>
      <c r="K12" s="164">
        <f>+IFERROR(VLOOKUP($A12,Hoja5!$A$2:$M$2116,12,FALSE),"")</f>
        <v>0.77860420188360302</v>
      </c>
      <c r="L12" s="165">
        <f>+IFERROR(VLOOKUP($A12,Hoja5!$A$2:$M$2116,13,FALSE),"")</f>
        <v>0.78021421334491248</v>
      </c>
    </row>
    <row r="13" spans="1:12" x14ac:dyDescent="0.25">
      <c r="A13" s="145">
        <v>2</v>
      </c>
      <c r="B13" s="41">
        <f>+IFERROR(VLOOKUP($A13,Hoja5!$A$2:$M$2116,3,FALSE),"")</f>
        <v>23068</v>
      </c>
      <c r="C13" s="41" t="str">
        <f>+IFERROR(VLOOKUP($A13,Hoja5!$A$2:$M$2116,4,FALSE),"")</f>
        <v>AYAPEL</v>
      </c>
      <c r="D13" s="166">
        <f>+IFERROR(VLOOKUP($A13,Hoja5!$A$2:$M$2116,5,FALSE),"")</f>
        <v>2.144493025192588E-2</v>
      </c>
      <c r="E13" s="166">
        <f>+IFERROR(VLOOKUP($A13,Hoja5!$A$2:$M$2116,6,FALSE),"")</f>
        <v>1.3384708983978909E-2</v>
      </c>
      <c r="F13" s="166">
        <f>+IFERROR(VLOOKUP($A13,Hoja5!$A$2:$M$2116,7,FALSE),"")</f>
        <v>1.0932220234545816E-2</v>
      </c>
      <c r="G13" s="166">
        <f>+IFERROR(VLOOKUP($A13,Hoja5!$A$2:$M$2116,8,FALSE),"")</f>
        <v>4.9000392003136026E-3</v>
      </c>
      <c r="H13" s="166">
        <f>+IFERROR(VLOOKUP($A13,Hoja5!$A$2:$M$2116,9,FALSE),"")</f>
        <v>3.4856700232378003E-3</v>
      </c>
      <c r="I13" s="166">
        <f>+IFERROR(VLOOKUP($A13,Hoja5!$A$2:$M$2116,10,FALSE),"")</f>
        <v>4.7975436576472843E-3</v>
      </c>
      <c r="J13" s="166">
        <f>+IFERROR(VLOOKUP($A13,Hoja5!$A$2:$M$2116,11,FALSE),"")</f>
        <v>1.9091256204658267E-4</v>
      </c>
      <c r="K13" s="164">
        <f>+IFERROR(VLOOKUP($A13,Hoja5!$A$2:$M$2116,12,FALSE),"")</f>
        <v>1.9033117624666921E-4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23079</v>
      </c>
      <c r="C14" s="41" t="str">
        <f>+IFERROR(VLOOKUP($A14,Hoja5!$A$2:$M$2116,4,FALSE),"")</f>
        <v>BUENAVISTA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4.5766590389016021E-4</v>
      </c>
      <c r="H14" s="166">
        <f>+IFERROR(VLOOKUP($A14,Hoja5!$A$2:$M$2116,9,FALSE),"")</f>
        <v>0</v>
      </c>
      <c r="I14" s="166">
        <f>+IFERROR(VLOOKUP($A14,Hoja5!$A$2:$M$2116,10,FALSE),"")</f>
        <v>4.9909255898366606E-3</v>
      </c>
      <c r="J14" s="166">
        <f>+IFERROR(VLOOKUP($A14,Hoja5!$A$2:$M$2116,11,FALSE),"")</f>
        <v>0</v>
      </c>
      <c r="K14" s="164">
        <f>+IFERROR(VLOOKUP($A14,Hoja5!$A$2:$M$2116,12,FALSE),"")</f>
        <v>1.3679890560875513E-3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23090</v>
      </c>
      <c r="C15" s="41" t="str">
        <f>+IFERROR(VLOOKUP($A15,Hoja5!$A$2:$M$2116,4,FALSE),"")</f>
        <v>CANALETE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4.3668122270742359E-4</v>
      </c>
      <c r="G15" s="166">
        <f>+IFERROR(VLOOKUP($A15,Hoja5!$A$2:$M$2116,8,FALSE),"")</f>
        <v>4.3122035360068997E-4</v>
      </c>
      <c r="H15" s="166">
        <f>+IFERROR(VLOOKUP($A15,Hoja5!$A$2:$M$2116,9,FALSE),"")</f>
        <v>0</v>
      </c>
      <c r="I15" s="166">
        <f>+IFERROR(VLOOKUP($A15,Hoja5!$A$2:$M$2116,10,FALSE),"")</f>
        <v>8.547008547008547E-4</v>
      </c>
      <c r="J15" s="166">
        <f>+IFERROR(VLOOKUP($A15,Hoja5!$A$2:$M$2116,11,FALSE),"")</f>
        <v>0</v>
      </c>
      <c r="K15" s="164">
        <f>+IFERROR(VLOOKUP($A15,Hoja5!$A$2:$M$2116,12,FALSE),"")</f>
        <v>1.7391304347826088E-3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23162</v>
      </c>
      <c r="C16" s="41" t="str">
        <f>+IFERROR(VLOOKUP($A16,Hoja5!$A$2:$M$2116,4,FALSE),"")</f>
        <v>CERETE</v>
      </c>
      <c r="D16" s="166">
        <f>+IFERROR(VLOOKUP($A16,Hoja5!$A$2:$M$2116,5,FALSE),"")</f>
        <v>1.0578866040651372E-2</v>
      </c>
      <c r="E16" s="166">
        <f>+IFERROR(VLOOKUP($A16,Hoja5!$A$2:$M$2116,6,FALSE),"")</f>
        <v>7.0156821129583782E-2</v>
      </c>
      <c r="F16" s="166">
        <f>+IFERROR(VLOOKUP($A16,Hoja5!$A$2:$M$2116,7,FALSE),"")</f>
        <v>0.11845665215856958</v>
      </c>
      <c r="G16" s="166">
        <f>+IFERROR(VLOOKUP($A16,Hoja5!$A$2:$M$2116,8,FALSE),"")</f>
        <v>0.11293174584463044</v>
      </c>
      <c r="H16" s="166">
        <f>+IFERROR(VLOOKUP($A16,Hoja5!$A$2:$M$2116,9,FALSE),"")</f>
        <v>0.11336176261549395</v>
      </c>
      <c r="I16" s="166">
        <f>+IFERROR(VLOOKUP($A16,Hoja5!$A$2:$M$2116,10,FALSE),"")</f>
        <v>0.1132817153067302</v>
      </c>
      <c r="J16" s="166">
        <f>+IFERROR(VLOOKUP($A16,Hoja5!$A$2:$M$2116,11,FALSE),"")</f>
        <v>0</v>
      </c>
      <c r="K16" s="164">
        <f>+IFERROR(VLOOKUP($A16,Hoja5!$A$2:$M$2116,12,FALSE),"")</f>
        <v>9.2041606192549585E-2</v>
      </c>
      <c r="L16" s="165">
        <f>+IFERROR(VLOOKUP($A16,Hoja5!$A$2:$M$2116,13,FALSE),"")</f>
        <v>0.1043956043956044</v>
      </c>
    </row>
    <row r="17" spans="1:12" x14ac:dyDescent="0.25">
      <c r="A17" s="145">
        <v>6</v>
      </c>
      <c r="B17" s="41">
        <f>+IFERROR(VLOOKUP($A17,Hoja5!$A$2:$M$2116,3,FALSE),"")</f>
        <v>23168</v>
      </c>
      <c r="C17" s="41" t="str">
        <f>+IFERROR(VLOOKUP($A17,Hoja5!$A$2:$M$2116,4,FALSE),"")</f>
        <v>CHIMA</v>
      </c>
      <c r="D17" s="166">
        <f>+IFERROR(VLOOKUP($A17,Hoja5!$A$2:$M$2116,5,FALSE),"")</f>
        <v>3.7808641975308643E-2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3.937007874015748E-3</v>
      </c>
      <c r="J17" s="166">
        <f>+IFERROR(VLOOKUP($A17,Hoja5!$A$2:$M$2116,11,FALSE),"")</f>
        <v>0</v>
      </c>
      <c r="K17" s="164">
        <f>+IFERROR(VLOOKUP($A17,Hoja5!$A$2:$M$2116,12,FALSE),"")</f>
        <v>2.3382696804364772E-3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23182</v>
      </c>
      <c r="C18" s="41" t="str">
        <f>+IFERROR(VLOOKUP($A18,Hoja5!$A$2:$M$2116,4,FALSE),"")</f>
        <v>CHINU</v>
      </c>
      <c r="D18" s="166">
        <f>+IFERROR(VLOOKUP($A18,Hoja5!$A$2:$M$2116,5,FALSE),"")</f>
        <v>1.108454683764399E-2</v>
      </c>
      <c r="E18" s="166">
        <f>+IFERROR(VLOOKUP($A18,Hoja5!$A$2:$M$2116,6,FALSE),"")</f>
        <v>1.6297262059973925E-2</v>
      </c>
      <c r="F18" s="166">
        <f>+IFERROR(VLOOKUP($A18,Hoja5!$A$2:$M$2116,7,FALSE),"")</f>
        <v>5.7067603160667248E-3</v>
      </c>
      <c r="G18" s="166">
        <f>+IFERROR(VLOOKUP($A18,Hoja5!$A$2:$M$2116,8,FALSE),"")</f>
        <v>4.6864539165364875E-3</v>
      </c>
      <c r="H18" s="166">
        <f>+IFERROR(VLOOKUP($A18,Hoja5!$A$2:$M$2116,9,FALSE),"")</f>
        <v>3.4137460172963133E-3</v>
      </c>
      <c r="I18" s="166">
        <f>+IFERROR(VLOOKUP($A18,Hoja5!$A$2:$M$2116,10,FALSE),"")</f>
        <v>9.4907407407407406E-3</v>
      </c>
      <c r="J18" s="166">
        <f>+IFERROR(VLOOKUP($A18,Hoja5!$A$2:$M$2116,11,FALSE),"")</f>
        <v>0</v>
      </c>
      <c r="K18" s="164">
        <f>+IFERROR(VLOOKUP($A18,Hoja5!$A$2:$M$2116,12,FALSE),"")</f>
        <v>1.4360938247965534E-3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23189</v>
      </c>
      <c r="C19" s="41" t="str">
        <f>+IFERROR(VLOOKUP($A19,Hoja5!$A$2:$M$2116,4,FALSE),"")</f>
        <v>CIENAGA DE ORO</v>
      </c>
      <c r="D19" s="166">
        <f>+IFERROR(VLOOKUP($A19,Hoja5!$A$2:$M$2116,5,FALSE),"")</f>
        <v>4.6358761459955024E-2</v>
      </c>
      <c r="E19" s="166">
        <f>+IFERROR(VLOOKUP($A19,Hoja5!$A$2:$M$2116,6,FALSE),"")</f>
        <v>6.0682893847194053E-2</v>
      </c>
      <c r="F19" s="166">
        <f>+IFERROR(VLOOKUP($A19,Hoja5!$A$2:$M$2116,7,FALSE),"")</f>
        <v>5.6857855361596009E-2</v>
      </c>
      <c r="G19" s="166">
        <f>+IFERROR(VLOOKUP($A19,Hoja5!$A$2:$M$2116,8,FALSE),"")</f>
        <v>7.2015784281486347E-2</v>
      </c>
      <c r="H19" s="166">
        <f>+IFERROR(VLOOKUP($A19,Hoja5!$A$2:$M$2116,9,FALSE),"")</f>
        <v>7.5102040816326529E-2</v>
      </c>
      <c r="I19" s="166">
        <f>+IFERROR(VLOOKUP($A19,Hoja5!$A$2:$M$2116,10,FALSE),"")</f>
        <v>2.9211295034079843E-3</v>
      </c>
      <c r="J19" s="166">
        <f>+IFERROR(VLOOKUP($A19,Hoja5!$A$2:$M$2116,11,FALSE),"")</f>
        <v>0.23782559456398641</v>
      </c>
      <c r="K19" s="164">
        <f>+IFERROR(VLOOKUP($A19,Hoja5!$A$2:$M$2116,12,FALSE),"")</f>
        <v>0.27046263345195731</v>
      </c>
      <c r="L19" s="165">
        <f>+IFERROR(VLOOKUP($A19,Hoja5!$A$2:$M$2116,13,FALSE),"")</f>
        <v>0.30472797927461137</v>
      </c>
    </row>
    <row r="20" spans="1:12" x14ac:dyDescent="0.25">
      <c r="A20" s="145">
        <v>9</v>
      </c>
      <c r="B20" s="41">
        <f>+IFERROR(VLOOKUP($A20,Hoja5!$A$2:$M$2116,3,FALSE),"")</f>
        <v>23300</v>
      </c>
      <c r="C20" s="41" t="str">
        <f>+IFERROR(VLOOKUP($A20,Hoja5!$A$2:$M$2116,4,FALSE),"")</f>
        <v>COTORRA</v>
      </c>
      <c r="D20" s="166">
        <f>+IFERROR(VLOOKUP($A20,Hoja5!$A$2:$M$2116,5,FALSE),"")</f>
        <v>0</v>
      </c>
      <c r="E20" s="166">
        <f>+IFERROR(VLOOKUP($A20,Hoja5!$A$2:$M$2116,6,FALSE),"")</f>
        <v>2.491103202846975E-2</v>
      </c>
      <c r="F20" s="166">
        <f>+IFERROR(VLOOKUP($A20,Hoja5!$A$2:$M$2116,7,FALSE),"")</f>
        <v>2.4805102763997167E-2</v>
      </c>
      <c r="G20" s="166">
        <f>+IFERROR(VLOOKUP($A20,Hoja5!$A$2:$M$2116,8,FALSE),"")</f>
        <v>9.2329545454545459E-3</v>
      </c>
      <c r="H20" s="166">
        <f>+IFERROR(VLOOKUP($A20,Hoja5!$A$2:$M$2116,9,FALSE),"")</f>
        <v>4.9964311206281229E-3</v>
      </c>
      <c r="I20" s="166">
        <f>+IFERROR(VLOOKUP($A20,Hoja5!$A$2:$M$2116,10,FALSE),"")</f>
        <v>3.6075036075036075E-3</v>
      </c>
      <c r="J20" s="166">
        <f>+IFERROR(VLOOKUP($A20,Hoja5!$A$2:$M$2116,11,FALSE),"")</f>
        <v>0</v>
      </c>
      <c r="K20" s="164">
        <f>+IFERROR(VLOOKUP($A20,Hoja5!$A$2:$M$2116,12,FALSE),"")</f>
        <v>4.5011252813203298E-3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23350</v>
      </c>
      <c r="C21" s="41" t="str">
        <f>+IFERROR(VLOOKUP($A21,Hoja5!$A$2:$M$2116,4,FALSE),"")</f>
        <v>LA APARTADA</v>
      </c>
      <c r="D21" s="166">
        <f>+IFERROR(VLOOKUP($A21,Hoja5!$A$2:$M$2116,5,FALSE),"")</f>
        <v>7.0621468926553672E-4</v>
      </c>
      <c r="E21" s="166">
        <f>+IFERROR(VLOOKUP($A21,Hoja5!$A$2:$M$2116,6,FALSE),"")</f>
        <v>0</v>
      </c>
      <c r="F21" s="166">
        <f>+IFERROR(VLOOKUP($A21,Hoja5!$A$2:$M$2116,7,FALSE),"")</f>
        <v>2.2044088176352707E-2</v>
      </c>
      <c r="G21" s="166">
        <f>+IFERROR(VLOOKUP($A21,Hoja5!$A$2:$M$2116,8,FALSE),"")</f>
        <v>3.7982973149967257E-2</v>
      </c>
      <c r="H21" s="166">
        <f>+IFERROR(VLOOKUP($A21,Hoja5!$A$2:$M$2116,9,FALSE),"")</f>
        <v>3.4127495170637477E-2</v>
      </c>
      <c r="I21" s="166">
        <f>+IFERROR(VLOOKUP($A21,Hoja5!$A$2:$M$2116,10,FALSE),"")</f>
        <v>3.111111111111111E-2</v>
      </c>
      <c r="J21" s="166">
        <f>+IFERROR(VLOOKUP($A21,Hoja5!$A$2:$M$2116,11,FALSE),"")</f>
        <v>1.3199245757385292E-2</v>
      </c>
      <c r="K21" s="164">
        <f>+IFERROR(VLOOKUP($A21,Hoja5!$A$2:$M$2116,12,FALSE),"")</f>
        <v>6.2383031815346226E-4</v>
      </c>
      <c r="L21" s="165">
        <f>+IFERROR(VLOOKUP($A21,Hoja5!$A$2:$M$2116,13,FALSE),"")</f>
        <v>6.222775357809583E-4</v>
      </c>
    </row>
    <row r="22" spans="1:12" x14ac:dyDescent="0.25">
      <c r="A22" s="145">
        <v>11</v>
      </c>
      <c r="B22" s="41">
        <f>+IFERROR(VLOOKUP($A22,Hoja5!$A$2:$M$2116,3,FALSE),"")</f>
        <v>23417</v>
      </c>
      <c r="C22" s="41" t="str">
        <f>+IFERROR(VLOOKUP($A22,Hoja5!$A$2:$M$2116,4,FALSE),"")</f>
        <v>LORICA</v>
      </c>
      <c r="D22" s="166">
        <f>+IFERROR(VLOOKUP($A22,Hoja5!$A$2:$M$2116,5,FALSE),"")</f>
        <v>9.6612078676024601E-2</v>
      </c>
      <c r="E22" s="166">
        <f>+IFERROR(VLOOKUP($A22,Hoja5!$A$2:$M$2116,6,FALSE),"")</f>
        <v>0.14088873579056149</v>
      </c>
      <c r="F22" s="166">
        <f>+IFERROR(VLOOKUP($A22,Hoja5!$A$2:$M$2116,7,FALSE),"")</f>
        <v>0.17432222414090831</v>
      </c>
      <c r="G22" s="166">
        <f>+IFERROR(VLOOKUP($A22,Hoja5!$A$2:$M$2116,8,FALSE),"")</f>
        <v>0.19092413552826409</v>
      </c>
      <c r="H22" s="166">
        <f>+IFERROR(VLOOKUP($A22,Hoja5!$A$2:$M$2116,9,FALSE),"")</f>
        <v>0.20295983086680761</v>
      </c>
      <c r="I22" s="166">
        <f>+IFERROR(VLOOKUP($A22,Hoja5!$A$2:$M$2116,10,FALSE),"")</f>
        <v>0.11686575147085042</v>
      </c>
      <c r="J22" s="166">
        <f>+IFERROR(VLOOKUP($A22,Hoja5!$A$2:$M$2116,11,FALSE),"")</f>
        <v>0.124571222242282</v>
      </c>
      <c r="K22" s="164">
        <f>+IFERROR(VLOOKUP($A22,Hoja5!$A$2:$M$2116,12,FALSE),"")</f>
        <v>0.16825425902179886</v>
      </c>
      <c r="L22" s="165">
        <f>+IFERROR(VLOOKUP($A22,Hoja5!$A$2:$M$2116,13,FALSE),"")</f>
        <v>0.18278970355914878</v>
      </c>
    </row>
    <row r="23" spans="1:12" x14ac:dyDescent="0.25">
      <c r="A23" s="145">
        <v>12</v>
      </c>
      <c r="B23" s="41">
        <f>+IFERROR(VLOOKUP($A23,Hoja5!$A$2:$M$2116,3,FALSE),"")</f>
        <v>23419</v>
      </c>
      <c r="C23" s="41" t="str">
        <f>+IFERROR(VLOOKUP($A23,Hoja5!$A$2:$M$2116,4,FALSE),"")</f>
        <v>LOS CORDOBAS</v>
      </c>
      <c r="D23" s="166">
        <f>+IFERROR(VLOOKUP($A23,Hoja5!$A$2:$M$2116,5,FALSE),"")</f>
        <v>1.5781922525107604E-2</v>
      </c>
      <c r="E23" s="166">
        <f>+IFERROR(VLOOKUP($A23,Hoja5!$A$2:$M$2116,6,FALSE),"")</f>
        <v>1.5054744525547446E-2</v>
      </c>
      <c r="F23" s="166">
        <f>+IFERROR(VLOOKUP($A23,Hoja5!$A$2:$M$2116,7,FALSE),"")</f>
        <v>2.8070175438596492E-2</v>
      </c>
      <c r="G23" s="166">
        <f>+IFERROR(VLOOKUP($A23,Hoja5!$A$2:$M$2116,8,FALSE),"")</f>
        <v>1.1435832274459974E-2</v>
      </c>
      <c r="H23" s="166">
        <f>+IFERROR(VLOOKUP($A23,Hoja5!$A$2:$M$2116,9,FALSE),"")</f>
        <v>9.8643649815043158E-3</v>
      </c>
      <c r="I23" s="166">
        <f>+IFERROR(VLOOKUP($A23,Hoja5!$A$2:$M$2116,10,FALSE),"")</f>
        <v>1.1231448054552748E-2</v>
      </c>
      <c r="J23" s="166">
        <f>+IFERROR(VLOOKUP($A23,Hoja5!$A$2:$M$2116,11,FALSE),"")</f>
        <v>0</v>
      </c>
      <c r="K23" s="164">
        <f>+IFERROR(VLOOKUP($A23,Hoja5!$A$2:$M$2116,12,FALSE),"")</f>
        <v>7.7399380804953565E-4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23464</v>
      </c>
      <c r="C24" s="41" t="str">
        <f>+IFERROR(VLOOKUP($A24,Hoja5!$A$2:$M$2116,4,FALSE),"")</f>
        <v>MOMIL</v>
      </c>
      <c r="D24" s="166">
        <f>+IFERROR(VLOOKUP($A24,Hoja5!$A$2:$M$2116,5,FALSE),"")</f>
        <v>0</v>
      </c>
      <c r="E24" s="166">
        <f>+IFERROR(VLOOKUP($A24,Hoja5!$A$2:$M$2116,6,FALSE),"")</f>
        <v>0</v>
      </c>
      <c r="F24" s="166">
        <f>+IFERROR(VLOOKUP($A24,Hoja5!$A$2:$M$2116,7,FALSE),"")</f>
        <v>0</v>
      </c>
      <c r="G24" s="166">
        <f>+IFERROR(VLOOKUP($A24,Hoja5!$A$2:$M$2116,8,FALSE),"")</f>
        <v>0</v>
      </c>
      <c r="H24" s="166">
        <f>+IFERROR(VLOOKUP($A24,Hoja5!$A$2:$M$2116,9,FALSE),"")</f>
        <v>0</v>
      </c>
      <c r="I24" s="166">
        <f>+IFERROR(VLOOKUP($A24,Hoja5!$A$2:$M$2116,10,FALSE),"")</f>
        <v>8.4805653710247342E-3</v>
      </c>
      <c r="J24" s="166">
        <f>+IFERROR(VLOOKUP($A24,Hoja5!$A$2:$M$2116,11,FALSE),"")</f>
        <v>7.1174377224199293E-4</v>
      </c>
      <c r="K24" s="164">
        <f>+IFERROR(VLOOKUP($A24,Hoja5!$A$2:$M$2116,12,FALSE),"")</f>
        <v>2.1629416005767843E-3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23466</v>
      </c>
      <c r="C25" s="41" t="str">
        <f>+IFERROR(VLOOKUP($A25,Hoja5!$A$2:$M$2116,4,FALSE),"")</f>
        <v>MONTELIBANO</v>
      </c>
      <c r="D25" s="166">
        <f>+IFERROR(VLOOKUP($A25,Hoja5!$A$2:$M$2116,5,FALSE),"")</f>
        <v>0.11693655428723122</v>
      </c>
      <c r="E25" s="166">
        <f>+IFERROR(VLOOKUP($A25,Hoja5!$A$2:$M$2116,6,FALSE),"")</f>
        <v>0.12194805194805194</v>
      </c>
      <c r="F25" s="166">
        <f>+IFERROR(VLOOKUP($A25,Hoja5!$A$2:$M$2116,7,FALSE),"")</f>
        <v>0.15076726342710997</v>
      </c>
      <c r="G25" s="166">
        <f>+IFERROR(VLOOKUP($A25,Hoja5!$A$2:$M$2116,8,FALSE),"")</f>
        <v>0.14747883230127637</v>
      </c>
      <c r="H25" s="166">
        <f>+IFERROR(VLOOKUP($A25,Hoja5!$A$2:$M$2116,9,FALSE),"")</f>
        <v>0.10873373373373374</v>
      </c>
      <c r="I25" s="166">
        <f>+IFERROR(VLOOKUP($A25,Hoja5!$A$2:$M$2116,10,FALSE),"")</f>
        <v>3.083973247460986E-2</v>
      </c>
      <c r="J25" s="166">
        <f>+IFERROR(VLOOKUP($A25,Hoja5!$A$2:$M$2116,11,FALSE),"")</f>
        <v>4.8045103566613553E-2</v>
      </c>
      <c r="K25" s="164">
        <f>+IFERROR(VLOOKUP($A25,Hoja5!$A$2:$M$2116,12,FALSE),"")</f>
        <v>3.8816108685104316E-2</v>
      </c>
      <c r="L25" s="165">
        <f>+IFERROR(VLOOKUP($A25,Hoja5!$A$2:$M$2116,13,FALSE),"")</f>
        <v>2.6874625074985004E-2</v>
      </c>
    </row>
    <row r="26" spans="1:12" x14ac:dyDescent="0.25">
      <c r="A26" s="145">
        <v>15</v>
      </c>
      <c r="B26" s="41">
        <f>+IFERROR(VLOOKUP($A26,Hoja5!$A$2:$M$2116,3,FALSE),"")</f>
        <v>23500</v>
      </c>
      <c r="C26" s="41" t="str">
        <f>+IFERROR(VLOOKUP($A26,Hoja5!$A$2:$M$2116,4,FALSE),"")</f>
        <v>MOÑITOS</v>
      </c>
      <c r="D26" s="166">
        <f>+IFERROR(VLOOKUP($A26,Hoja5!$A$2:$M$2116,5,FALSE),"")</f>
        <v>2.6086956521739129E-2</v>
      </c>
      <c r="E26" s="166">
        <f>+IFERROR(VLOOKUP($A26,Hoja5!$A$2:$M$2116,6,FALSE),"")</f>
        <v>3.5458452722063036E-2</v>
      </c>
      <c r="F26" s="166">
        <f>+IFERROR(VLOOKUP($A26,Hoja5!$A$2:$M$2116,7,FALSE),"")</f>
        <v>1.9327129563350035E-2</v>
      </c>
      <c r="G26" s="166">
        <f>+IFERROR(VLOOKUP($A26,Hoja5!$A$2:$M$2116,8,FALSE),"")</f>
        <v>1.9466474405191059E-2</v>
      </c>
      <c r="H26" s="166">
        <f>+IFERROR(VLOOKUP($A26,Hoja5!$A$2:$M$2116,9,FALSE),"")</f>
        <v>4.7272727272727275E-3</v>
      </c>
      <c r="I26" s="166">
        <f>+IFERROR(VLOOKUP($A26,Hoja5!$A$2:$M$2116,10,FALSE),"")</f>
        <v>1.827485380116959E-3</v>
      </c>
      <c r="J26" s="166">
        <f>+IFERROR(VLOOKUP($A26,Hoja5!$A$2:$M$2116,11,FALSE),"")</f>
        <v>1.8335166850018333E-2</v>
      </c>
      <c r="K26" s="164">
        <f>+IFERROR(VLOOKUP($A26,Hoja5!$A$2:$M$2116,12,FALSE),"")</f>
        <v>2.4677716390423574E-2</v>
      </c>
      <c r="L26" s="165">
        <f>+IFERROR(VLOOKUP($A26,Hoja5!$A$2:$M$2116,13,FALSE),"")</f>
        <v>2.8444772811230146E-2</v>
      </c>
    </row>
    <row r="27" spans="1:12" x14ac:dyDescent="0.25">
      <c r="A27" s="145">
        <v>16</v>
      </c>
      <c r="B27" s="41">
        <f>+IFERROR(VLOOKUP($A27,Hoja5!$A$2:$M$2116,3,FALSE),"")</f>
        <v>23555</v>
      </c>
      <c r="C27" s="41" t="str">
        <f>+IFERROR(VLOOKUP($A27,Hoja5!$A$2:$M$2116,4,FALSE),"")</f>
        <v>PLANETA RICA</v>
      </c>
      <c r="D27" s="166">
        <f>+IFERROR(VLOOKUP($A27,Hoja5!$A$2:$M$2116,5,FALSE),"")</f>
        <v>5.9958750736593992E-2</v>
      </c>
      <c r="E27" s="166">
        <f>+IFERROR(VLOOKUP($A27,Hoja5!$A$2:$M$2116,6,FALSE),"")</f>
        <v>6.7575491058340667E-2</v>
      </c>
      <c r="F27" s="166">
        <f>+IFERROR(VLOOKUP($A27,Hoja5!$A$2:$M$2116,7,FALSE),"")</f>
        <v>7.7784325279905711E-2</v>
      </c>
      <c r="G27" s="166">
        <f>+IFERROR(VLOOKUP($A27,Hoja5!$A$2:$M$2116,8,FALSE),"")</f>
        <v>6.7450863609291242E-2</v>
      </c>
      <c r="H27" s="166">
        <f>+IFERROR(VLOOKUP($A27,Hoja5!$A$2:$M$2116,9,FALSE),"")</f>
        <v>5.9471698113207544E-2</v>
      </c>
      <c r="I27" s="166">
        <f>+IFERROR(VLOOKUP($A27,Hoja5!$A$2:$M$2116,10,FALSE),"")</f>
        <v>1.5452876376988984E-2</v>
      </c>
      <c r="J27" s="166">
        <f>+IFERROR(VLOOKUP($A27,Hoja5!$A$2:$M$2116,11,FALSE),"")</f>
        <v>6.5860839919417324E-2</v>
      </c>
      <c r="K27" s="164">
        <f>+IFERROR(VLOOKUP($A27,Hoja5!$A$2:$M$2116,12,FALSE),"")</f>
        <v>5.8999370673379486E-2</v>
      </c>
      <c r="L27" s="165">
        <f>+IFERROR(VLOOKUP($A27,Hoja5!$A$2:$M$2116,13,FALSE),"")</f>
        <v>5.699233716475096E-2</v>
      </c>
    </row>
    <row r="28" spans="1:12" x14ac:dyDescent="0.25">
      <c r="A28" s="145">
        <v>17</v>
      </c>
      <c r="B28" s="41">
        <f>+IFERROR(VLOOKUP($A28,Hoja5!$A$2:$M$2116,3,FALSE),"")</f>
        <v>23570</v>
      </c>
      <c r="C28" s="41" t="str">
        <f>+IFERROR(VLOOKUP($A28,Hoja5!$A$2:$M$2116,4,FALSE),"")</f>
        <v>PUEBLO NUEVO</v>
      </c>
      <c r="D28" s="166">
        <f>+IFERROR(VLOOKUP($A28,Hoja5!$A$2:$M$2116,5,FALSE),"")</f>
        <v>2.8129395218002813E-4</v>
      </c>
      <c r="E28" s="166">
        <f>+IFERROR(VLOOKUP($A28,Hoja5!$A$2:$M$2116,6,FALSE),"")</f>
        <v>0</v>
      </c>
      <c r="F28" s="166">
        <f>+IFERROR(VLOOKUP($A28,Hoja5!$A$2:$M$2116,7,FALSE),"")</f>
        <v>9.5367847411444145E-3</v>
      </c>
      <c r="G28" s="166">
        <f>+IFERROR(VLOOKUP($A28,Hoja5!$A$2:$M$2116,8,FALSE),"")</f>
        <v>2.165087956698241E-3</v>
      </c>
      <c r="H28" s="166">
        <f>+IFERROR(VLOOKUP($A28,Hoja5!$A$2:$M$2116,9,FALSE),"")</f>
        <v>1.8867924528301887E-3</v>
      </c>
      <c r="I28" s="166">
        <f>+IFERROR(VLOOKUP($A28,Hoja5!$A$2:$M$2116,10,FALSE),"")</f>
        <v>3.4861893268972916E-3</v>
      </c>
      <c r="J28" s="166">
        <f>+IFERROR(VLOOKUP($A28,Hoja5!$A$2:$M$2116,11,FALSE),"")</f>
        <v>0</v>
      </c>
      <c r="K28" s="164">
        <f>+IFERROR(VLOOKUP($A28,Hoja5!$A$2:$M$2116,12,FALSE),"")</f>
        <v>1.8646776771443793E-3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23574</v>
      </c>
      <c r="C29" s="41" t="str">
        <f>+IFERROR(VLOOKUP($A29,Hoja5!$A$2:$M$2116,4,FALSE),"")</f>
        <v>PUERTO ESCONDIDO</v>
      </c>
      <c r="D29" s="166">
        <f>+IFERROR(VLOOKUP($A29,Hoja5!$A$2:$M$2116,5,FALSE),"")</f>
        <v>1.2222222222222223E-2</v>
      </c>
      <c r="E29" s="166">
        <f>+IFERROR(VLOOKUP($A29,Hoja5!$A$2:$M$2116,6,FALSE),"")</f>
        <v>1.1798355380765105E-2</v>
      </c>
      <c r="F29" s="166">
        <f>+IFERROR(VLOOKUP($A29,Hoja5!$A$2:$M$2116,7,FALSE),"")</f>
        <v>2.6857342169515172E-2</v>
      </c>
      <c r="G29" s="166">
        <f>+IFERROR(VLOOKUP($A29,Hoja5!$A$2:$M$2116,8,FALSE),"")</f>
        <v>1.5063334474495036E-2</v>
      </c>
      <c r="H29" s="166">
        <f>+IFERROR(VLOOKUP($A29,Hoja5!$A$2:$M$2116,9,FALSE),"")</f>
        <v>1.4814814814814815E-2</v>
      </c>
      <c r="I29" s="166">
        <f>+IFERROR(VLOOKUP($A29,Hoja5!$A$2:$M$2116,10,FALSE),"")</f>
        <v>6.646726487205051E-4</v>
      </c>
      <c r="J29" s="166">
        <f>+IFERROR(VLOOKUP($A29,Hoja5!$A$2:$M$2116,11,FALSE),"")</f>
        <v>5.2579691094314825E-3</v>
      </c>
      <c r="K29" s="164">
        <f>+IFERROR(VLOOKUP($A29,Hoja5!$A$2:$M$2116,12,FALSE),"")</f>
        <v>1.3029315960912053E-2</v>
      </c>
      <c r="L29" s="165">
        <f>+IFERROR(VLOOKUP($A29,Hoja5!$A$2:$M$2116,13,FALSE),"")</f>
        <v>1.5508885298869143E-2</v>
      </c>
    </row>
    <row r="30" spans="1:12" x14ac:dyDescent="0.25">
      <c r="A30" s="145">
        <v>19</v>
      </c>
      <c r="B30" s="41">
        <f>+IFERROR(VLOOKUP($A30,Hoja5!$A$2:$M$2116,3,FALSE),"")</f>
        <v>23580</v>
      </c>
      <c r="C30" s="41" t="str">
        <f>+IFERROR(VLOOKUP($A30,Hoja5!$A$2:$M$2116,4,FALSE),"")</f>
        <v>PUERTO LIBERTADOR</v>
      </c>
      <c r="D30" s="166">
        <f>+IFERROR(VLOOKUP($A30,Hoja5!$A$2:$M$2116,5,FALSE),"")</f>
        <v>4.7619047619047619E-4</v>
      </c>
      <c r="E30" s="166">
        <f>+IFERROR(VLOOKUP($A30,Hoja5!$A$2:$M$2116,6,FALSE),"")</f>
        <v>1.6988062442607896E-2</v>
      </c>
      <c r="F30" s="166">
        <f>+IFERROR(VLOOKUP($A30,Hoja5!$A$2:$M$2116,7,FALSE),"")</f>
        <v>1.911111111111111E-2</v>
      </c>
      <c r="G30" s="166">
        <f>+IFERROR(VLOOKUP($A30,Hoja5!$A$2:$M$2116,8,FALSE),"")</f>
        <v>1.8115160664222557E-2</v>
      </c>
      <c r="H30" s="166">
        <f>+IFERROR(VLOOKUP($A30,Hoja5!$A$2:$M$2116,9,FALSE),"")</f>
        <v>1.4270724029380902E-2</v>
      </c>
      <c r="I30" s="166">
        <f>+IFERROR(VLOOKUP($A30,Hoja5!$A$2:$M$2116,10,FALSE),"")</f>
        <v>6.3433599345201555E-3</v>
      </c>
      <c r="J30" s="166">
        <f>+IFERROR(VLOOKUP($A30,Hoja5!$A$2:$M$2116,11,FALSE),"")</f>
        <v>0</v>
      </c>
      <c r="K30" s="164">
        <f>+IFERROR(VLOOKUP($A30,Hoja5!$A$2:$M$2116,12,FALSE),"")</f>
        <v>1.9546520719311962E-4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23586</v>
      </c>
      <c r="C31" s="41" t="str">
        <f>+IFERROR(VLOOKUP($A31,Hoja5!$A$2:$M$2116,4,FALSE),"")</f>
        <v>PURISIMA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2.004008016032064E-2</v>
      </c>
      <c r="G31" s="166">
        <f>+IFERROR(VLOOKUP($A31,Hoja5!$A$2:$M$2116,8,FALSE),"")</f>
        <v>3.7812288993923027E-2</v>
      </c>
      <c r="H31" s="166">
        <f>+IFERROR(VLOOKUP($A31,Hoja5!$A$2:$M$2116,9,FALSE),"")</f>
        <v>2.6009582477754964E-2</v>
      </c>
      <c r="I31" s="166">
        <f>+IFERROR(VLOOKUP($A31,Hoja5!$A$2:$M$2116,10,FALSE),"")</f>
        <v>4.6334716459197789E-2</v>
      </c>
      <c r="J31" s="166">
        <f>+IFERROR(VLOOKUP($A31,Hoja5!$A$2:$M$2116,11,FALSE),"")</f>
        <v>6.993006993006993E-4</v>
      </c>
      <c r="K31" s="164">
        <f>+IFERROR(VLOOKUP($A31,Hoja5!$A$2:$M$2116,12,FALSE),"")</f>
        <v>1.4114326040931546E-3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23660</v>
      </c>
      <c r="C32" s="41" t="str">
        <f>+IFERROR(VLOOKUP($A32,Hoja5!$A$2:$M$2116,4,FALSE),"")</f>
        <v>SAHAGUN</v>
      </c>
      <c r="D32" s="166">
        <f>+IFERROR(VLOOKUP($A32,Hoja5!$A$2:$M$2116,5,FALSE),"")</f>
        <v>0.12816437734135544</v>
      </c>
      <c r="E32" s="166">
        <f>+IFERROR(VLOOKUP($A32,Hoja5!$A$2:$M$2116,6,FALSE),"")</f>
        <v>0.16309645245381391</v>
      </c>
      <c r="F32" s="166">
        <f>+IFERROR(VLOOKUP($A32,Hoja5!$A$2:$M$2116,7,FALSE),"")</f>
        <v>0.17464660282717739</v>
      </c>
      <c r="G32" s="166">
        <f>+IFERROR(VLOOKUP($A32,Hoja5!$A$2:$M$2116,8,FALSE),"")</f>
        <v>0.20985233041070606</v>
      </c>
      <c r="H32" s="166">
        <f>+IFERROR(VLOOKUP($A32,Hoja5!$A$2:$M$2116,9,FALSE),"")</f>
        <v>0.22105139913359093</v>
      </c>
      <c r="I32" s="166">
        <f>+IFERROR(VLOOKUP($A32,Hoja5!$A$2:$M$2116,10,FALSE),"")</f>
        <v>0.14382503268750743</v>
      </c>
      <c r="J32" s="166">
        <f>+IFERROR(VLOOKUP($A32,Hoja5!$A$2:$M$2116,11,FALSE),"")</f>
        <v>0.21914662153994924</v>
      </c>
      <c r="K32" s="164">
        <f>+IFERROR(VLOOKUP($A32,Hoja5!$A$2:$M$2116,12,FALSE),"")</f>
        <v>0.19295219319862</v>
      </c>
      <c r="L32" s="165">
        <f>+IFERROR(VLOOKUP($A32,Hoja5!$A$2:$M$2116,13,FALSE),"")</f>
        <v>0.16329352608422376</v>
      </c>
    </row>
    <row r="33" spans="1:12" x14ac:dyDescent="0.25">
      <c r="A33" s="145">
        <v>22</v>
      </c>
      <c r="B33" s="41">
        <f>+IFERROR(VLOOKUP($A33,Hoja5!$A$2:$M$2116,3,FALSE),"")</f>
        <v>23670</v>
      </c>
      <c r="C33" s="41" t="str">
        <f>+IFERROR(VLOOKUP($A33,Hoja5!$A$2:$M$2116,4,FALSE),"")</f>
        <v>SAN ANDRES DE SOTAVENTO</v>
      </c>
      <c r="D33" s="166">
        <f>+IFERROR(VLOOKUP($A33,Hoja5!$A$2:$M$2116,5,FALSE),"")</f>
        <v>1.2275963663147557E-2</v>
      </c>
      <c r="E33" s="166">
        <f>+IFERROR(VLOOKUP($A33,Hoja5!$A$2:$M$2116,6,FALSE),"")</f>
        <v>0</v>
      </c>
      <c r="F33" s="166">
        <f>+IFERROR(VLOOKUP($A33,Hoja5!$A$2:$M$2116,7,FALSE),"")</f>
        <v>2.2972662531587412E-4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3.2376429958989855E-3</v>
      </c>
      <c r="J33" s="166">
        <f>+IFERROR(VLOOKUP($A33,Hoja5!$A$2:$M$2116,11,FALSE),"")</f>
        <v>0</v>
      </c>
      <c r="K33" s="164">
        <f>+IFERROR(VLOOKUP($A33,Hoja5!$A$2:$M$2116,12,FALSE),"")</f>
        <v>4.2229729729729732E-4</v>
      </c>
      <c r="L33" s="165">
        <f>+IFERROR(VLOOKUP($A33,Hoja5!$A$2:$M$2116,13,FALSE),"")</f>
        <v>1.2780222082547664E-2</v>
      </c>
    </row>
    <row r="34" spans="1:12" x14ac:dyDescent="0.25">
      <c r="A34" s="145">
        <v>23</v>
      </c>
      <c r="B34" s="41">
        <f>+IFERROR(VLOOKUP($A34,Hoja5!$A$2:$M$2116,3,FALSE),"")</f>
        <v>23672</v>
      </c>
      <c r="C34" s="41" t="str">
        <f>+IFERROR(VLOOKUP($A34,Hoja5!$A$2:$M$2116,4,FALSE),"")</f>
        <v>SAN ANTERO</v>
      </c>
      <c r="D34" s="166">
        <f>+IFERROR(VLOOKUP($A34,Hoja5!$A$2:$M$2116,5,FALSE),"")</f>
        <v>0</v>
      </c>
      <c r="E34" s="166">
        <f>+IFERROR(VLOOKUP($A34,Hoja5!$A$2:$M$2116,6,FALSE),"")</f>
        <v>7.2439907803753707E-3</v>
      </c>
      <c r="F34" s="166">
        <f>+IFERROR(VLOOKUP($A34,Hoja5!$A$2:$M$2116,7,FALSE),"")</f>
        <v>0</v>
      </c>
      <c r="G34" s="166">
        <f>+IFERROR(VLOOKUP($A34,Hoja5!$A$2:$M$2116,8,FALSE),"")</f>
        <v>3.2478077297823967E-4</v>
      </c>
      <c r="H34" s="166">
        <f>+IFERROR(VLOOKUP($A34,Hoja5!$A$2:$M$2116,9,FALSE),"")</f>
        <v>0</v>
      </c>
      <c r="I34" s="166">
        <f>+IFERROR(VLOOKUP($A34,Hoja5!$A$2:$M$2116,10,FALSE),"")</f>
        <v>5.5320533680442568E-3</v>
      </c>
      <c r="J34" s="166">
        <f>+IFERROR(VLOOKUP($A34,Hoja5!$A$2:$M$2116,11,FALSE),"")</f>
        <v>3.2679738562091501E-4</v>
      </c>
      <c r="K34" s="164">
        <f>+IFERROR(VLOOKUP($A34,Hoja5!$A$2:$M$2116,12,FALSE),"")</f>
        <v>6.5746219592373442E-4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23675</v>
      </c>
      <c r="C35" s="41" t="str">
        <f>+IFERROR(VLOOKUP($A35,Hoja5!$A$2:$M$2116,4,FALSE),"")</f>
        <v>SAN BERNARDO DEL VIENTO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</v>
      </c>
      <c r="G35" s="166">
        <f>+IFERROR(VLOOKUP($A35,Hoja5!$A$2:$M$2116,8,FALSE),"")</f>
        <v>0</v>
      </c>
      <c r="H35" s="166">
        <f>+IFERROR(VLOOKUP($A35,Hoja5!$A$2:$M$2116,9,FALSE),"")</f>
        <v>0</v>
      </c>
      <c r="I35" s="166">
        <f>+IFERROR(VLOOKUP($A35,Hoja5!$A$2:$M$2116,10,FALSE),"")</f>
        <v>2.7702499247214695E-2</v>
      </c>
      <c r="J35" s="166">
        <f>+IFERROR(VLOOKUP($A35,Hoja5!$A$2:$M$2116,11,FALSE),"")</f>
        <v>2.9654539896056251E-2</v>
      </c>
      <c r="K35" s="164">
        <f>+IFERROR(VLOOKUP($A35,Hoja5!$A$2:$M$2116,12,FALSE),"")</f>
        <v>3.1464174454828658E-2</v>
      </c>
      <c r="L35" s="165">
        <f>+IFERROR(VLOOKUP($A35,Hoja5!$A$2:$M$2116,13,FALSE),"")</f>
        <v>3.1130876747141042E-2</v>
      </c>
    </row>
    <row r="36" spans="1:12" x14ac:dyDescent="0.25">
      <c r="A36" s="145">
        <v>25</v>
      </c>
      <c r="B36" s="41">
        <f>+IFERROR(VLOOKUP($A36,Hoja5!$A$2:$M$2116,3,FALSE),"")</f>
        <v>23678</v>
      </c>
      <c r="C36" s="41" t="str">
        <f>+IFERROR(VLOOKUP($A36,Hoja5!$A$2:$M$2116,4,FALSE),"")</f>
        <v>SAN CARLOS</v>
      </c>
      <c r="D36" s="166">
        <f>+IFERROR(VLOOKUP($A36,Hoja5!$A$2:$M$2116,5,FALSE),"")</f>
        <v>0</v>
      </c>
      <c r="E36" s="166">
        <f>+IFERROR(VLOOKUP($A36,Hoja5!$A$2:$M$2116,6,FALSE),"")</f>
        <v>0</v>
      </c>
      <c r="F36" s="166">
        <f>+IFERROR(VLOOKUP($A36,Hoja5!$A$2:$M$2116,7,FALSE),"")</f>
        <v>0</v>
      </c>
      <c r="G36" s="166">
        <f>+IFERROR(VLOOKUP($A36,Hoja5!$A$2:$M$2116,8,FALSE),"")</f>
        <v>0</v>
      </c>
      <c r="H36" s="166">
        <f>+IFERROR(VLOOKUP($A36,Hoja5!$A$2:$M$2116,9,FALSE),"")</f>
        <v>0</v>
      </c>
      <c r="I36" s="166">
        <f>+IFERROR(VLOOKUP($A36,Hoja5!$A$2:$M$2116,10,FALSE),"")</f>
        <v>1.2185215272136475E-3</v>
      </c>
      <c r="J36" s="166">
        <f>+IFERROR(VLOOKUP($A36,Hoja5!$A$2:$M$2116,11,FALSE),"")</f>
        <v>0</v>
      </c>
      <c r="K36" s="164">
        <f>+IFERROR(VLOOKUP($A36,Hoja5!$A$2:$M$2116,12,FALSE),"")</f>
        <v>2.0333468889792597E-3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23682</v>
      </c>
      <c r="C37" s="41" t="str">
        <f>+IFERROR(VLOOKUP($A37,Hoja5!$A$2:$M$2116,4,FALSE),"")</f>
        <v>SAN JOSE DE URE</v>
      </c>
      <c r="D37" s="166">
        <f>+IFERROR(VLOOKUP($A37,Hoja5!$A$2:$M$2116,5,FALSE),"")</f>
        <v>3.4113060428849901E-2</v>
      </c>
      <c r="E37" s="166">
        <f>+IFERROR(VLOOKUP($A37,Hoja5!$A$2:$M$2116,6,FALSE),"")</f>
        <v>0</v>
      </c>
      <c r="F37" s="166">
        <f>+IFERROR(VLOOKUP($A37,Hoja5!$A$2:$M$2116,7,FALSE),"")</f>
        <v>0</v>
      </c>
      <c r="G37" s="166">
        <f>+IFERROR(VLOOKUP($A37,Hoja5!$A$2:$M$2116,8,FALSE),"")</f>
        <v>0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23686</v>
      </c>
      <c r="C38" s="41" t="str">
        <f>+IFERROR(VLOOKUP($A38,Hoja5!$A$2:$M$2116,4,FALSE),"")</f>
        <v>SAN PELAYO</v>
      </c>
      <c r="D38" s="166">
        <f>+IFERROR(VLOOKUP($A38,Hoja5!$A$2:$M$2116,5,FALSE),"")</f>
        <v>2.5354969574036511E-4</v>
      </c>
      <c r="E38" s="166">
        <f>+IFERROR(VLOOKUP($A38,Hoja5!$A$2:$M$2116,6,FALSE),"")</f>
        <v>0</v>
      </c>
      <c r="F38" s="166">
        <f>+IFERROR(VLOOKUP($A38,Hoja5!$A$2:$M$2116,7,FALSE),"")</f>
        <v>0</v>
      </c>
      <c r="G38" s="166">
        <f>+IFERROR(VLOOKUP($A38,Hoja5!$A$2:$M$2116,8,FALSE),"")</f>
        <v>1.8271604938271607E-2</v>
      </c>
      <c r="H38" s="166">
        <f>+IFERROR(VLOOKUP($A38,Hoja5!$A$2:$M$2116,9,FALSE),"")</f>
        <v>2.6179303531736232E-2</v>
      </c>
      <c r="I38" s="166">
        <f>+IFERROR(VLOOKUP($A38,Hoja5!$A$2:$M$2116,10,FALSE),"")</f>
        <v>2.2321428571428572E-2</v>
      </c>
      <c r="J38" s="166">
        <f>+IFERROR(VLOOKUP($A38,Hoja5!$A$2:$M$2116,11,FALSE),"")</f>
        <v>0</v>
      </c>
      <c r="K38" s="164">
        <f>+IFERROR(VLOOKUP($A38,Hoja5!$A$2:$M$2116,12,FALSE),"")</f>
        <v>4.528301886792453E-3</v>
      </c>
      <c r="L38" s="165">
        <f>+IFERROR(VLOOKUP($A38,Hoja5!$A$2:$M$2116,13,FALSE),"")</f>
        <v>5.8553971486761712E-3</v>
      </c>
    </row>
    <row r="39" spans="1:12" x14ac:dyDescent="0.25">
      <c r="A39" s="145">
        <v>28</v>
      </c>
      <c r="B39" s="41">
        <f>+IFERROR(VLOOKUP($A39,Hoja5!$A$2:$M$2116,3,FALSE),"")</f>
        <v>23807</v>
      </c>
      <c r="C39" s="41" t="str">
        <f>+IFERROR(VLOOKUP($A39,Hoja5!$A$2:$M$2116,4,FALSE),"")</f>
        <v>TIERRALTA</v>
      </c>
      <c r="D39" s="166">
        <f>+IFERROR(VLOOKUP($A39,Hoja5!$A$2:$M$2116,5,FALSE),"")</f>
        <v>1.6362292832260109E-2</v>
      </c>
      <c r="E39" s="166">
        <f>+IFERROR(VLOOKUP($A39,Hoja5!$A$2:$M$2116,6,FALSE),"")</f>
        <v>9.9620006162062236E-3</v>
      </c>
      <c r="F39" s="166">
        <f>+IFERROR(VLOOKUP($A39,Hoja5!$A$2:$M$2116,7,FALSE),"")</f>
        <v>1.4165159734779989E-2</v>
      </c>
      <c r="G39" s="166">
        <f>+IFERROR(VLOOKUP($A39,Hoja5!$A$2:$M$2116,8,FALSE),"")</f>
        <v>2.7333728044207618E-2</v>
      </c>
      <c r="H39" s="166">
        <f>+IFERROR(VLOOKUP($A39,Hoja5!$A$2:$M$2116,9,FALSE),"")</f>
        <v>4.5684292379471227E-2</v>
      </c>
      <c r="I39" s="166">
        <f>+IFERROR(VLOOKUP($A39,Hoja5!$A$2:$M$2116,10,FALSE),"")</f>
        <v>3.0602455871066768E-2</v>
      </c>
      <c r="J39" s="166">
        <f>+IFERROR(VLOOKUP($A39,Hoja5!$A$2:$M$2116,11,FALSE),"")</f>
        <v>2.8167678300455235E-2</v>
      </c>
      <c r="K39" s="164">
        <f>+IFERROR(VLOOKUP($A39,Hoja5!$A$2:$M$2116,12,FALSE),"")</f>
        <v>2.3941413951741621E-2</v>
      </c>
      <c r="L39" s="165">
        <f>+IFERROR(VLOOKUP($A39,Hoja5!$A$2:$M$2116,13,FALSE),"")</f>
        <v>1.3588979895755771E-2</v>
      </c>
    </row>
    <row r="40" spans="1:12" x14ac:dyDescent="0.25">
      <c r="A40" s="145">
        <v>29</v>
      </c>
      <c r="B40" s="41">
        <f>+IFERROR(VLOOKUP($A40,Hoja5!$A$2:$M$2116,3,FALSE),"")</f>
        <v>23815</v>
      </c>
      <c r="C40" s="41" t="str">
        <f>+IFERROR(VLOOKUP($A40,Hoja5!$A$2:$M$2116,4,FALSE),"")</f>
        <v>TUCHIN</v>
      </c>
      <c r="D40" s="166">
        <f>+IFERROR(VLOOKUP($A40,Hoja5!$A$2:$M$2116,5,FALSE),"")</f>
        <v>0</v>
      </c>
      <c r="E40" s="166">
        <f>+IFERROR(VLOOKUP($A40,Hoja5!$A$2:$M$2116,6,FALSE),"")</f>
        <v>0</v>
      </c>
      <c r="F40" s="166">
        <f>+IFERROR(VLOOKUP($A40,Hoja5!$A$2:$M$2116,7,FALSE),"")</f>
        <v>0</v>
      </c>
      <c r="G40" s="166">
        <f>+IFERROR(VLOOKUP($A40,Hoja5!$A$2:$M$2116,8,FALSE),"")</f>
        <v>0</v>
      </c>
      <c r="H40" s="166">
        <f>+IFERROR(VLOOKUP($A40,Hoja5!$A$2:$M$2116,9,FALSE),"")</f>
        <v>3.7027579162410625E-2</v>
      </c>
      <c r="I40" s="166">
        <f>+IFERROR(VLOOKUP($A40,Hoja5!$A$2:$M$2116,10,FALSE),"")</f>
        <v>4.0281973816717019E-2</v>
      </c>
      <c r="J40" s="166">
        <f>+IFERROR(VLOOKUP($A40,Hoja5!$A$2:$M$2116,11,FALSE),"")</f>
        <v>3.5100821508588502E-2</v>
      </c>
      <c r="K40" s="164">
        <f>+IFERROR(VLOOKUP($A40,Hoja5!$A$2:$M$2116,12,FALSE),"")</f>
        <v>2.6387176325524044E-2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23855</v>
      </c>
      <c r="C41" s="41" t="str">
        <f>+IFERROR(VLOOKUP($A41,Hoja5!$A$2:$M$2116,4,FALSE),"")</f>
        <v>VALENCIA</v>
      </c>
      <c r="D41" s="166">
        <f>+IFERROR(VLOOKUP($A41,Hoja5!$A$2:$M$2116,5,FALSE),"")</f>
        <v>1.934673366834171E-2</v>
      </c>
      <c r="E41" s="166">
        <f>+IFERROR(VLOOKUP($A41,Hoja5!$A$2:$M$2116,6,FALSE),"")</f>
        <v>4.2615723732549599E-2</v>
      </c>
      <c r="F41" s="166">
        <f>+IFERROR(VLOOKUP($A41,Hoja5!$A$2:$M$2116,7,FALSE),"")</f>
        <v>5.2859202306583371E-2</v>
      </c>
      <c r="G41" s="166">
        <f>+IFERROR(VLOOKUP($A41,Hoja5!$A$2:$M$2116,8,FALSE),"")</f>
        <v>2.5792711784193092E-2</v>
      </c>
      <c r="H41" s="166">
        <f>+IFERROR(VLOOKUP($A41,Hoja5!$A$2:$M$2116,9,FALSE),"")</f>
        <v>2.1301498127340824E-2</v>
      </c>
      <c r="I41" s="166">
        <f>+IFERROR(VLOOKUP($A41,Hoja5!$A$2:$M$2116,10,FALSE),"")</f>
        <v>1.8531387537641882E-2</v>
      </c>
      <c r="J41" s="166">
        <f>+IFERROR(VLOOKUP($A41,Hoja5!$A$2:$M$2116,11,FALSE),"")</f>
        <v>1.7221584385763489E-2</v>
      </c>
      <c r="K41" s="164">
        <f>+IFERROR(VLOOKUP($A41,Hoja5!$A$2:$M$2116,12,FALSE),"")</f>
        <v>6.8399452804377564E-3</v>
      </c>
      <c r="L41" s="165">
        <f>+IFERROR(VLOOKUP($A41,Hoja5!$A$2:$M$2116,13,FALSE),"")</f>
        <v>8.6089714544630713E-3</v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CORDOBA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23001</v>
      </c>
      <c r="C12" s="39" t="str">
        <f>+UPPER(IFERROR(VLOOKUP($A12,Hoja6!$A$3:$P$1124,4,FALSE),""))</f>
        <v>MONTERÍA</v>
      </c>
      <c r="D12" s="40">
        <f>+IFERROR(VLOOKUP($A12,Hoja6!$A$3:$P$1124,8,FALSE),"")</f>
        <v>4826</v>
      </c>
      <c r="E12" s="40">
        <f>+IFERROR(VLOOKUP($A12,Hoja6!$A$3:$P$1124,9,FALSE),"")</f>
        <v>1922</v>
      </c>
      <c r="F12" s="163">
        <f>+IFERROR(VLOOKUP($A12,Hoja6!$A$3:$P$1124,10,FALSE),"")</f>
        <v>0.39825942809780357</v>
      </c>
      <c r="G12" s="40">
        <f>+IFERROR(VLOOKUP($A12,Hoja6!$A$3:$P$1124,11,FALSE),"")</f>
        <v>5148</v>
      </c>
      <c r="H12" s="40">
        <f>+IFERROR(VLOOKUP($A12,Hoja6!$A$3:$P$1124,12,FALSE),"")</f>
        <v>2303</v>
      </c>
      <c r="I12" s="163">
        <f>+IFERROR(VLOOKUP($A12,Hoja6!$A$3:$P$1124,13,FALSE),"")</f>
        <v>0.44735819735819737</v>
      </c>
      <c r="J12" s="40">
        <f>+IFERROR(VLOOKUP($A12,Hoja6!$A$3:$P$1124,14,FALSE),"")</f>
        <v>5002</v>
      </c>
      <c r="K12" s="149">
        <f>+IFERROR(VLOOKUP($A12,Hoja6!$A$3:$P$1124,15,FALSE),"")</f>
        <v>2252</v>
      </c>
      <c r="L12" s="165">
        <f>+IFERROR(VLOOKUP($A12,Hoja6!$A$3:$P$1124,16,FALSE),"")</f>
        <v>0.45021991203518591</v>
      </c>
    </row>
    <row r="13" spans="1:12" x14ac:dyDescent="0.25">
      <c r="A13" s="145">
        <v>2</v>
      </c>
      <c r="B13" s="39">
        <f>+IFERROR(VLOOKUP($A13,Hoja6!$A$3:$P$1124,3,FALSE),"")</f>
        <v>23068</v>
      </c>
      <c r="C13" s="39" t="str">
        <f>+UPPER(IFERROR(VLOOKUP($A13,Hoja6!$A$3:$P$1124,4,FALSE),""))</f>
        <v xml:space="preserve">AYAPEL  </v>
      </c>
      <c r="D13" s="40">
        <f>+IFERROR(VLOOKUP($A13,Hoja6!$A$3:$P$1124,8,FALSE),"")</f>
        <v>422</v>
      </c>
      <c r="E13" s="40">
        <f>+IFERROR(VLOOKUP($A13,Hoja6!$A$3:$P$1124,9,FALSE),"")</f>
        <v>49</v>
      </c>
      <c r="F13" s="163">
        <f>+IFERROR(VLOOKUP($A13,Hoja6!$A$3:$P$1124,10,FALSE),"")</f>
        <v>0.11611374407582939</v>
      </c>
      <c r="G13" s="40">
        <f>+IFERROR(VLOOKUP($A13,Hoja6!$A$3:$P$1124,11,FALSE),"")</f>
        <v>426</v>
      </c>
      <c r="H13" s="40">
        <f>+IFERROR(VLOOKUP($A13,Hoja6!$A$3:$P$1124,12,FALSE),"")</f>
        <v>68</v>
      </c>
      <c r="I13" s="163">
        <f>+IFERROR(VLOOKUP($A13,Hoja6!$A$3:$P$1124,13,FALSE),"")</f>
        <v>0.15962441314553991</v>
      </c>
      <c r="J13" s="40">
        <f>+IFERROR(VLOOKUP($A13,Hoja6!$A$3:$P$1124,14,FALSE),"")</f>
        <v>437</v>
      </c>
      <c r="K13" s="149">
        <f>+IFERROR(VLOOKUP($A13,Hoja6!$A$3:$P$1124,15,FALSE),"")</f>
        <v>69</v>
      </c>
      <c r="L13" s="165">
        <f>+IFERROR(VLOOKUP($A13,Hoja6!$A$3:$P$1124,16,FALSE),"")</f>
        <v>0.15789473684210525</v>
      </c>
    </row>
    <row r="14" spans="1:12" x14ac:dyDescent="0.25">
      <c r="A14" s="145">
        <v>3</v>
      </c>
      <c r="B14" s="39">
        <f>+IFERROR(VLOOKUP($A14,Hoja6!$A$3:$P$1124,3,FALSE),"")</f>
        <v>23079</v>
      </c>
      <c r="C14" s="39" t="str">
        <f>+UPPER(IFERROR(VLOOKUP($A14,Hoja6!$A$3:$P$1124,4,FALSE),""))</f>
        <v>BUENAVISTA</v>
      </c>
      <c r="D14" s="40">
        <f>+IFERROR(VLOOKUP($A14,Hoja6!$A$3:$P$1124,8,FALSE),"")</f>
        <v>187</v>
      </c>
      <c r="E14" s="40">
        <f>+IFERROR(VLOOKUP($A14,Hoja6!$A$3:$P$1124,9,FALSE),"")</f>
        <v>35</v>
      </c>
      <c r="F14" s="163">
        <f>+IFERROR(VLOOKUP($A14,Hoja6!$A$3:$P$1124,10,FALSE),"")</f>
        <v>0.18716577540106952</v>
      </c>
      <c r="G14" s="40">
        <f>+IFERROR(VLOOKUP($A14,Hoja6!$A$3:$P$1124,11,FALSE),"")</f>
        <v>202</v>
      </c>
      <c r="H14" s="40">
        <f>+IFERROR(VLOOKUP($A14,Hoja6!$A$3:$P$1124,12,FALSE),"")</f>
        <v>35</v>
      </c>
      <c r="I14" s="163">
        <f>+IFERROR(VLOOKUP($A14,Hoja6!$A$3:$P$1124,13,FALSE),"")</f>
        <v>0.17326732673267325</v>
      </c>
      <c r="J14" s="40">
        <f>+IFERROR(VLOOKUP($A14,Hoja6!$A$3:$P$1124,14,FALSE),"")</f>
        <v>186</v>
      </c>
      <c r="K14" s="149">
        <f>+IFERROR(VLOOKUP($A14,Hoja6!$A$3:$P$1124,15,FALSE),"")</f>
        <v>33</v>
      </c>
      <c r="L14" s="165">
        <f>+IFERROR(VLOOKUP($A14,Hoja6!$A$3:$P$1124,16,FALSE),"")</f>
        <v>0.17741935483870969</v>
      </c>
    </row>
    <row r="15" spans="1:12" x14ac:dyDescent="0.25">
      <c r="A15" s="145">
        <v>4</v>
      </c>
      <c r="B15" s="39">
        <f>+IFERROR(VLOOKUP($A15,Hoja6!$A$3:$P$1124,3,FALSE),"")</f>
        <v>23090</v>
      </c>
      <c r="C15" s="39" t="str">
        <f>+UPPER(IFERROR(VLOOKUP($A15,Hoja6!$A$3:$P$1124,4,FALSE),""))</f>
        <v>CANALETE</v>
      </c>
      <c r="D15" s="40">
        <f>+IFERROR(VLOOKUP($A15,Hoja6!$A$3:$P$1124,8,FALSE),"")</f>
        <v>178</v>
      </c>
      <c r="E15" s="40">
        <f>+IFERROR(VLOOKUP($A15,Hoja6!$A$3:$P$1124,9,FALSE),"")</f>
        <v>43</v>
      </c>
      <c r="F15" s="163">
        <f>+IFERROR(VLOOKUP($A15,Hoja6!$A$3:$P$1124,10,FALSE),"")</f>
        <v>0.24157303370786518</v>
      </c>
      <c r="G15" s="40">
        <f>+IFERROR(VLOOKUP($A15,Hoja6!$A$3:$P$1124,11,FALSE),"")</f>
        <v>203</v>
      </c>
      <c r="H15" s="40">
        <f>+IFERROR(VLOOKUP($A15,Hoja6!$A$3:$P$1124,12,FALSE),"")</f>
        <v>31</v>
      </c>
      <c r="I15" s="163">
        <f>+IFERROR(VLOOKUP($A15,Hoja6!$A$3:$P$1124,13,FALSE),"")</f>
        <v>0.15270935960591134</v>
      </c>
      <c r="J15" s="40">
        <f>+IFERROR(VLOOKUP($A15,Hoja6!$A$3:$P$1124,14,FALSE),"")</f>
        <v>225</v>
      </c>
      <c r="K15" s="149">
        <f>+IFERROR(VLOOKUP($A15,Hoja6!$A$3:$P$1124,15,FALSE),"")</f>
        <v>35</v>
      </c>
      <c r="L15" s="165">
        <f>+IFERROR(VLOOKUP($A15,Hoja6!$A$3:$P$1124,16,FALSE),"")</f>
        <v>0.15555555555555556</v>
      </c>
    </row>
    <row r="16" spans="1:12" x14ac:dyDescent="0.25">
      <c r="A16" s="145">
        <v>5</v>
      </c>
      <c r="B16" s="39">
        <f>+IFERROR(VLOOKUP($A16,Hoja6!$A$3:$P$1124,3,FALSE),"")</f>
        <v>23162</v>
      </c>
      <c r="C16" s="39" t="str">
        <f>+UPPER(IFERROR(VLOOKUP($A16,Hoja6!$A$3:$P$1124,4,FALSE),""))</f>
        <v>CERETÉ</v>
      </c>
      <c r="D16" s="40">
        <f>+IFERROR(VLOOKUP($A16,Hoja6!$A$3:$P$1124,8,FALSE),"")</f>
        <v>1139</v>
      </c>
      <c r="E16" s="40">
        <f>+IFERROR(VLOOKUP($A16,Hoja6!$A$3:$P$1124,9,FALSE),"")</f>
        <v>391</v>
      </c>
      <c r="F16" s="163">
        <f>+IFERROR(VLOOKUP($A16,Hoja6!$A$3:$P$1124,10,FALSE),"")</f>
        <v>0.34328358208955223</v>
      </c>
      <c r="G16" s="40">
        <f>+IFERROR(VLOOKUP($A16,Hoja6!$A$3:$P$1124,11,FALSE),"")</f>
        <v>1103</v>
      </c>
      <c r="H16" s="40">
        <f>+IFERROR(VLOOKUP($A16,Hoja6!$A$3:$P$1124,12,FALSE),"")</f>
        <v>456</v>
      </c>
      <c r="I16" s="163">
        <f>+IFERROR(VLOOKUP($A16,Hoja6!$A$3:$P$1124,13,FALSE),"")</f>
        <v>0.41341795104261109</v>
      </c>
      <c r="J16" s="40">
        <f>+IFERROR(VLOOKUP($A16,Hoja6!$A$3:$P$1124,14,FALSE),"")</f>
        <v>1168</v>
      </c>
      <c r="K16" s="149">
        <f>+IFERROR(VLOOKUP($A16,Hoja6!$A$3:$P$1124,15,FALSE),"")</f>
        <v>475</v>
      </c>
      <c r="L16" s="165">
        <f>+IFERROR(VLOOKUP($A16,Hoja6!$A$3:$P$1124,16,FALSE),"")</f>
        <v>0.40667808219178081</v>
      </c>
    </row>
    <row r="17" spans="1:12" x14ac:dyDescent="0.25">
      <c r="A17" s="145">
        <v>6</v>
      </c>
      <c r="B17" s="39">
        <f>+IFERROR(VLOOKUP($A17,Hoja6!$A$3:$P$1124,3,FALSE),"")</f>
        <v>23168</v>
      </c>
      <c r="C17" s="39" t="str">
        <f>+UPPER(IFERROR(VLOOKUP($A17,Hoja6!$A$3:$P$1124,4,FALSE),""))</f>
        <v xml:space="preserve">CHIMÁ </v>
      </c>
      <c r="D17" s="40">
        <f>+IFERROR(VLOOKUP($A17,Hoja6!$A$3:$P$1124,8,FALSE),"")</f>
        <v>192</v>
      </c>
      <c r="E17" s="40">
        <f>+IFERROR(VLOOKUP($A17,Hoja6!$A$3:$P$1124,9,FALSE),"")</f>
        <v>23</v>
      </c>
      <c r="F17" s="163">
        <f>+IFERROR(VLOOKUP($A17,Hoja6!$A$3:$P$1124,10,FALSE),"")</f>
        <v>0.11979166666666667</v>
      </c>
      <c r="G17" s="40">
        <f>+IFERROR(VLOOKUP($A17,Hoja6!$A$3:$P$1124,11,FALSE),"")</f>
        <v>166</v>
      </c>
      <c r="H17" s="40">
        <f>+IFERROR(VLOOKUP($A17,Hoja6!$A$3:$P$1124,12,FALSE),"")</f>
        <v>45</v>
      </c>
      <c r="I17" s="163">
        <f>+IFERROR(VLOOKUP($A17,Hoja6!$A$3:$P$1124,13,FALSE),"")</f>
        <v>0.27108433734939757</v>
      </c>
      <c r="J17" s="40">
        <f>+IFERROR(VLOOKUP($A17,Hoja6!$A$3:$P$1124,14,FALSE),"")</f>
        <v>156</v>
      </c>
      <c r="K17" s="149">
        <f>+IFERROR(VLOOKUP($A17,Hoja6!$A$3:$P$1124,15,FALSE),"")</f>
        <v>43</v>
      </c>
      <c r="L17" s="165">
        <f>+IFERROR(VLOOKUP($A17,Hoja6!$A$3:$P$1124,16,FALSE),"")</f>
        <v>0.27564102564102566</v>
      </c>
    </row>
    <row r="18" spans="1:12" x14ac:dyDescent="0.25">
      <c r="A18" s="145">
        <v>7</v>
      </c>
      <c r="B18" s="39">
        <f>+IFERROR(VLOOKUP($A18,Hoja6!$A$3:$P$1124,3,FALSE),"")</f>
        <v>23182</v>
      </c>
      <c r="C18" s="39" t="str">
        <f>+UPPER(IFERROR(VLOOKUP($A18,Hoja6!$A$3:$P$1124,4,FALSE),""))</f>
        <v>CHINÚ</v>
      </c>
      <c r="D18" s="40">
        <f>+IFERROR(VLOOKUP($A18,Hoja6!$A$3:$P$1124,8,FALSE),"")</f>
        <v>549</v>
      </c>
      <c r="E18" s="40">
        <f>+IFERROR(VLOOKUP($A18,Hoja6!$A$3:$P$1124,9,FALSE),"")</f>
        <v>123</v>
      </c>
      <c r="F18" s="163">
        <f>+IFERROR(VLOOKUP($A18,Hoja6!$A$3:$P$1124,10,FALSE),"")</f>
        <v>0.22404371584699453</v>
      </c>
      <c r="G18" s="40">
        <f>+IFERROR(VLOOKUP($A18,Hoja6!$A$3:$P$1124,11,FALSE),"")</f>
        <v>481</v>
      </c>
      <c r="H18" s="40">
        <f>+IFERROR(VLOOKUP($A18,Hoja6!$A$3:$P$1124,12,FALSE),"")</f>
        <v>119</v>
      </c>
      <c r="I18" s="163">
        <f>+IFERROR(VLOOKUP($A18,Hoja6!$A$3:$P$1124,13,FALSE),"")</f>
        <v>0.24740124740124741</v>
      </c>
      <c r="J18" s="40">
        <f>+IFERROR(VLOOKUP($A18,Hoja6!$A$3:$P$1124,14,FALSE),"")</f>
        <v>449</v>
      </c>
      <c r="K18" s="149">
        <f>+IFERROR(VLOOKUP($A18,Hoja6!$A$3:$P$1124,15,FALSE),"")</f>
        <v>138</v>
      </c>
      <c r="L18" s="165">
        <f>+IFERROR(VLOOKUP($A18,Hoja6!$A$3:$P$1124,16,FALSE),"")</f>
        <v>0.30734966592427615</v>
      </c>
    </row>
    <row r="19" spans="1:12" x14ac:dyDescent="0.25">
      <c r="A19" s="145">
        <v>8</v>
      </c>
      <c r="B19" s="39">
        <f>+IFERROR(VLOOKUP($A19,Hoja6!$A$3:$P$1124,3,FALSE),"")</f>
        <v>23189</v>
      </c>
      <c r="C19" s="39" t="str">
        <f>+UPPER(IFERROR(VLOOKUP($A19,Hoja6!$A$3:$P$1124,4,FALSE),""))</f>
        <v>CIÉNAGA DE ORO</v>
      </c>
      <c r="D19" s="40">
        <f>+IFERROR(VLOOKUP($A19,Hoja6!$A$3:$P$1124,8,FALSE),"")</f>
        <v>540</v>
      </c>
      <c r="E19" s="40">
        <f>+IFERROR(VLOOKUP($A19,Hoja6!$A$3:$P$1124,9,FALSE),"")</f>
        <v>139</v>
      </c>
      <c r="F19" s="163">
        <f>+IFERROR(VLOOKUP($A19,Hoja6!$A$3:$P$1124,10,FALSE),"")</f>
        <v>0.25740740740740742</v>
      </c>
      <c r="G19" s="40">
        <f>+IFERROR(VLOOKUP($A19,Hoja6!$A$3:$P$1124,11,FALSE),"")</f>
        <v>649</v>
      </c>
      <c r="H19" s="40">
        <f>+IFERROR(VLOOKUP($A19,Hoja6!$A$3:$P$1124,12,FALSE),"")</f>
        <v>166</v>
      </c>
      <c r="I19" s="163">
        <f>+IFERROR(VLOOKUP($A19,Hoja6!$A$3:$P$1124,13,FALSE),"")</f>
        <v>0.25577812018489987</v>
      </c>
      <c r="J19" s="40">
        <f>+IFERROR(VLOOKUP($A19,Hoja6!$A$3:$P$1124,14,FALSE),"")</f>
        <v>668</v>
      </c>
      <c r="K19" s="149">
        <f>+IFERROR(VLOOKUP($A19,Hoja6!$A$3:$P$1124,15,FALSE),"")</f>
        <v>157</v>
      </c>
      <c r="L19" s="165">
        <f>+IFERROR(VLOOKUP($A19,Hoja6!$A$3:$P$1124,16,FALSE),"")</f>
        <v>0.23502994011976047</v>
      </c>
    </row>
    <row r="20" spans="1:12" x14ac:dyDescent="0.25">
      <c r="A20" s="145">
        <v>9</v>
      </c>
      <c r="B20" s="39">
        <f>+IFERROR(VLOOKUP($A20,Hoja6!$A$3:$P$1124,3,FALSE),"")</f>
        <v>23300</v>
      </c>
      <c r="C20" s="39" t="str">
        <f>+UPPER(IFERROR(VLOOKUP($A20,Hoja6!$A$3:$P$1124,4,FALSE),""))</f>
        <v>COTORRA</v>
      </c>
      <c r="D20" s="40">
        <f>+IFERROR(VLOOKUP($A20,Hoja6!$A$3:$P$1124,8,FALSE),"")</f>
        <v>173</v>
      </c>
      <c r="E20" s="40">
        <f>+IFERROR(VLOOKUP($A20,Hoja6!$A$3:$P$1124,9,FALSE),"")</f>
        <v>28</v>
      </c>
      <c r="F20" s="163">
        <f>+IFERROR(VLOOKUP($A20,Hoja6!$A$3:$P$1124,10,FALSE),"")</f>
        <v>0.16184971098265896</v>
      </c>
      <c r="G20" s="40">
        <f>+IFERROR(VLOOKUP($A20,Hoja6!$A$3:$P$1124,11,FALSE),"")</f>
        <v>177</v>
      </c>
      <c r="H20" s="40">
        <f>+IFERROR(VLOOKUP($A20,Hoja6!$A$3:$P$1124,12,FALSE),"")</f>
        <v>39</v>
      </c>
      <c r="I20" s="163">
        <f>+IFERROR(VLOOKUP($A20,Hoja6!$A$3:$P$1124,13,FALSE),"")</f>
        <v>0.22033898305084745</v>
      </c>
      <c r="J20" s="40">
        <f>+IFERROR(VLOOKUP($A20,Hoja6!$A$3:$P$1124,14,FALSE),"")</f>
        <v>186</v>
      </c>
      <c r="K20" s="149">
        <f>+IFERROR(VLOOKUP($A20,Hoja6!$A$3:$P$1124,15,FALSE),"")</f>
        <v>35</v>
      </c>
      <c r="L20" s="165">
        <f>+IFERROR(VLOOKUP($A20,Hoja6!$A$3:$P$1124,16,FALSE),"")</f>
        <v>0.18817204301075269</v>
      </c>
    </row>
    <row r="21" spans="1:12" x14ac:dyDescent="0.25">
      <c r="A21" s="145">
        <v>10</v>
      </c>
      <c r="B21" s="39">
        <f>+IFERROR(VLOOKUP($A21,Hoja6!$A$3:$P$1124,3,FALSE),"")</f>
        <v>23350</v>
      </c>
      <c r="C21" s="39" t="str">
        <f>+UPPER(IFERROR(VLOOKUP($A21,Hoja6!$A$3:$P$1124,4,FALSE),""))</f>
        <v>LA APARTADA</v>
      </c>
      <c r="D21" s="40">
        <f>+IFERROR(VLOOKUP($A21,Hoja6!$A$3:$P$1124,8,FALSE),"")</f>
        <v>134</v>
      </c>
      <c r="E21" s="40">
        <f>+IFERROR(VLOOKUP($A21,Hoja6!$A$3:$P$1124,9,FALSE),"")</f>
        <v>32</v>
      </c>
      <c r="F21" s="163">
        <f>+IFERROR(VLOOKUP($A21,Hoja6!$A$3:$P$1124,10,FALSE),"")</f>
        <v>0.23880597014925373</v>
      </c>
      <c r="G21" s="40">
        <f>+IFERROR(VLOOKUP($A21,Hoja6!$A$3:$P$1124,11,FALSE),"")</f>
        <v>130</v>
      </c>
      <c r="H21" s="40">
        <f>+IFERROR(VLOOKUP($A21,Hoja6!$A$3:$P$1124,12,FALSE),"")</f>
        <v>15</v>
      </c>
      <c r="I21" s="163">
        <f>+IFERROR(VLOOKUP($A21,Hoja6!$A$3:$P$1124,13,FALSE),"")</f>
        <v>0.11538461538461539</v>
      </c>
      <c r="J21" s="40">
        <f>+IFERROR(VLOOKUP($A21,Hoja6!$A$3:$P$1124,14,FALSE),"")</f>
        <v>142</v>
      </c>
      <c r="K21" s="149">
        <f>+IFERROR(VLOOKUP($A21,Hoja6!$A$3:$P$1124,15,FALSE),"")</f>
        <v>27</v>
      </c>
      <c r="L21" s="165">
        <f>+IFERROR(VLOOKUP($A21,Hoja6!$A$3:$P$1124,16,FALSE),"")</f>
        <v>0.19014084507042253</v>
      </c>
    </row>
    <row r="22" spans="1:12" x14ac:dyDescent="0.25">
      <c r="A22" s="145">
        <v>11</v>
      </c>
      <c r="B22" s="39">
        <f>+IFERROR(VLOOKUP($A22,Hoja6!$A$3:$P$1124,3,FALSE),"")</f>
        <v>23417</v>
      </c>
      <c r="C22" s="39" t="str">
        <f>+UPPER(IFERROR(VLOOKUP($A22,Hoja6!$A$3:$P$1124,4,FALSE),""))</f>
        <v xml:space="preserve">LORICA  </v>
      </c>
      <c r="D22" s="40">
        <f>+IFERROR(VLOOKUP($A22,Hoja6!$A$3:$P$1124,8,FALSE),"")</f>
        <v>1497</v>
      </c>
      <c r="E22" s="40">
        <f>+IFERROR(VLOOKUP($A22,Hoja6!$A$3:$P$1124,9,FALSE),"")</f>
        <v>291</v>
      </c>
      <c r="F22" s="163">
        <f>+IFERROR(VLOOKUP($A22,Hoja6!$A$3:$P$1124,10,FALSE),"")</f>
        <v>0.19438877755511022</v>
      </c>
      <c r="G22" s="40">
        <f>+IFERROR(VLOOKUP($A22,Hoja6!$A$3:$P$1124,11,FALSE),"")</f>
        <v>1680</v>
      </c>
      <c r="H22" s="40">
        <f>+IFERROR(VLOOKUP($A22,Hoja6!$A$3:$P$1124,12,FALSE),"")</f>
        <v>414</v>
      </c>
      <c r="I22" s="163">
        <f>+IFERROR(VLOOKUP($A22,Hoja6!$A$3:$P$1124,13,FALSE),"")</f>
        <v>0.24642857142857144</v>
      </c>
      <c r="J22" s="40">
        <f>+IFERROR(VLOOKUP($A22,Hoja6!$A$3:$P$1124,14,FALSE),"")</f>
        <v>1656</v>
      </c>
      <c r="K22" s="149">
        <f>+IFERROR(VLOOKUP($A22,Hoja6!$A$3:$P$1124,15,FALSE),"")</f>
        <v>352</v>
      </c>
      <c r="L22" s="165">
        <f>+IFERROR(VLOOKUP($A22,Hoja6!$A$3:$P$1124,16,FALSE),"")</f>
        <v>0.21256038647342995</v>
      </c>
    </row>
    <row r="23" spans="1:12" x14ac:dyDescent="0.25">
      <c r="A23" s="145">
        <v>12</v>
      </c>
      <c r="B23" s="39">
        <f>+IFERROR(VLOOKUP($A23,Hoja6!$A$3:$P$1124,3,FALSE),"")</f>
        <v>23419</v>
      </c>
      <c r="C23" s="39" t="str">
        <f>+UPPER(IFERROR(VLOOKUP($A23,Hoja6!$A$3:$P$1124,4,FALSE),""))</f>
        <v>LOS CÓRDOBAS</v>
      </c>
      <c r="D23" s="40">
        <f>+IFERROR(VLOOKUP($A23,Hoja6!$A$3:$P$1124,8,FALSE),"")</f>
        <v>163</v>
      </c>
      <c r="E23" s="40">
        <f>+IFERROR(VLOOKUP($A23,Hoja6!$A$3:$P$1124,9,FALSE),"")</f>
        <v>9</v>
      </c>
      <c r="F23" s="163">
        <f>+IFERROR(VLOOKUP($A23,Hoja6!$A$3:$P$1124,10,FALSE),"")</f>
        <v>5.5214723926380369E-2</v>
      </c>
      <c r="G23" s="40">
        <f>+IFERROR(VLOOKUP($A23,Hoja6!$A$3:$P$1124,11,FALSE),"")</f>
        <v>175</v>
      </c>
      <c r="H23" s="40">
        <f>+IFERROR(VLOOKUP($A23,Hoja6!$A$3:$P$1124,12,FALSE),"")</f>
        <v>27</v>
      </c>
      <c r="I23" s="163">
        <f>+IFERROR(VLOOKUP($A23,Hoja6!$A$3:$P$1124,13,FALSE),"")</f>
        <v>0.15428571428571428</v>
      </c>
      <c r="J23" s="40">
        <f>+IFERROR(VLOOKUP($A23,Hoja6!$A$3:$P$1124,14,FALSE),"")</f>
        <v>176</v>
      </c>
      <c r="K23" s="149">
        <f>+IFERROR(VLOOKUP($A23,Hoja6!$A$3:$P$1124,15,FALSE),"")</f>
        <v>20</v>
      </c>
      <c r="L23" s="165">
        <f>+IFERROR(VLOOKUP($A23,Hoja6!$A$3:$P$1124,16,FALSE),"")</f>
        <v>0.11363636363636363</v>
      </c>
    </row>
    <row r="24" spans="1:12" x14ac:dyDescent="0.25">
      <c r="A24" s="145">
        <v>13</v>
      </c>
      <c r="B24" s="39">
        <f>+IFERROR(VLOOKUP($A24,Hoja6!$A$3:$P$1124,3,FALSE),"")</f>
        <v>23464</v>
      </c>
      <c r="C24" s="39" t="str">
        <f>+UPPER(IFERROR(VLOOKUP($A24,Hoja6!$A$3:$P$1124,4,FALSE),""))</f>
        <v>MOMIL</v>
      </c>
      <c r="D24" s="40">
        <f>+IFERROR(VLOOKUP($A24,Hoja6!$A$3:$P$1124,8,FALSE),"")</f>
        <v>228</v>
      </c>
      <c r="E24" s="40">
        <f>+IFERROR(VLOOKUP($A24,Hoja6!$A$3:$P$1124,9,FALSE),"")</f>
        <v>42</v>
      </c>
      <c r="F24" s="163">
        <f>+IFERROR(VLOOKUP($A24,Hoja6!$A$3:$P$1124,10,FALSE),"")</f>
        <v>0.18421052631578946</v>
      </c>
      <c r="G24" s="40">
        <f>+IFERROR(VLOOKUP($A24,Hoja6!$A$3:$P$1124,11,FALSE),"")</f>
        <v>200</v>
      </c>
      <c r="H24" s="40">
        <f>+IFERROR(VLOOKUP($A24,Hoja6!$A$3:$P$1124,12,FALSE),"")</f>
        <v>40</v>
      </c>
      <c r="I24" s="163">
        <f>+IFERROR(VLOOKUP($A24,Hoja6!$A$3:$P$1124,13,FALSE),"")</f>
        <v>0.2</v>
      </c>
      <c r="J24" s="40">
        <f>+IFERROR(VLOOKUP($A24,Hoja6!$A$3:$P$1124,14,FALSE),"")</f>
        <v>209</v>
      </c>
      <c r="K24" s="149">
        <f>+IFERROR(VLOOKUP($A24,Hoja6!$A$3:$P$1124,15,FALSE),"")</f>
        <v>38</v>
      </c>
      <c r="L24" s="165">
        <f>+IFERROR(VLOOKUP($A24,Hoja6!$A$3:$P$1124,16,FALSE),"")</f>
        <v>0.18181818181818182</v>
      </c>
    </row>
    <row r="25" spans="1:12" x14ac:dyDescent="0.25">
      <c r="A25" s="145">
        <v>14</v>
      </c>
      <c r="B25" s="39">
        <f>+IFERROR(VLOOKUP($A25,Hoja6!$A$3:$P$1124,3,FALSE),"")</f>
        <v>23466</v>
      </c>
      <c r="C25" s="39" t="str">
        <f>+UPPER(IFERROR(VLOOKUP($A25,Hoja6!$A$3:$P$1124,4,FALSE),""))</f>
        <v xml:space="preserve">MONTELÍBANO </v>
      </c>
      <c r="D25" s="40">
        <f>+IFERROR(VLOOKUP($A25,Hoja6!$A$3:$P$1124,8,FALSE),"")</f>
        <v>786</v>
      </c>
      <c r="E25" s="40">
        <f>+IFERROR(VLOOKUP($A25,Hoja6!$A$3:$P$1124,9,FALSE),"")</f>
        <v>257</v>
      </c>
      <c r="F25" s="163">
        <f>+IFERROR(VLOOKUP($A25,Hoja6!$A$3:$P$1124,10,FALSE),"")</f>
        <v>0.32697201017811706</v>
      </c>
      <c r="G25" s="40">
        <f>+IFERROR(VLOOKUP($A25,Hoja6!$A$3:$P$1124,11,FALSE),"")</f>
        <v>884</v>
      </c>
      <c r="H25" s="40">
        <f>+IFERROR(VLOOKUP($A25,Hoja6!$A$3:$P$1124,12,FALSE),"")</f>
        <v>304</v>
      </c>
      <c r="I25" s="163">
        <f>+IFERROR(VLOOKUP($A25,Hoja6!$A$3:$P$1124,13,FALSE),"")</f>
        <v>0.34389140271493213</v>
      </c>
      <c r="J25" s="40">
        <f>+IFERROR(VLOOKUP($A25,Hoja6!$A$3:$P$1124,14,FALSE),"")</f>
        <v>927</v>
      </c>
      <c r="K25" s="149">
        <f>+IFERROR(VLOOKUP($A25,Hoja6!$A$3:$P$1124,15,FALSE),"")</f>
        <v>279</v>
      </c>
      <c r="L25" s="165">
        <f>+IFERROR(VLOOKUP($A25,Hoja6!$A$3:$P$1124,16,FALSE),"")</f>
        <v>0.30097087378640774</v>
      </c>
    </row>
    <row r="26" spans="1:12" x14ac:dyDescent="0.25">
      <c r="A26" s="145">
        <v>15</v>
      </c>
      <c r="B26" s="39">
        <f>+IFERROR(VLOOKUP($A26,Hoja6!$A$3:$P$1124,3,FALSE),"")</f>
        <v>23500</v>
      </c>
      <c r="C26" s="39" t="str">
        <f>+UPPER(IFERROR(VLOOKUP($A26,Hoja6!$A$3:$P$1124,4,FALSE),""))</f>
        <v>MOÑITOS</v>
      </c>
      <c r="D26" s="40">
        <f>+IFERROR(VLOOKUP($A26,Hoja6!$A$3:$P$1124,8,FALSE),"")</f>
        <v>298</v>
      </c>
      <c r="E26" s="40">
        <f>+IFERROR(VLOOKUP($A26,Hoja6!$A$3:$P$1124,9,FALSE),"")</f>
        <v>46</v>
      </c>
      <c r="F26" s="163">
        <f>+IFERROR(VLOOKUP($A26,Hoja6!$A$3:$P$1124,10,FALSE),"")</f>
        <v>0.15436241610738255</v>
      </c>
      <c r="G26" s="40">
        <f>+IFERROR(VLOOKUP($A26,Hoja6!$A$3:$P$1124,11,FALSE),"")</f>
        <v>264</v>
      </c>
      <c r="H26" s="40">
        <f>+IFERROR(VLOOKUP($A26,Hoja6!$A$3:$P$1124,12,FALSE),"")</f>
        <v>60</v>
      </c>
      <c r="I26" s="163">
        <f>+IFERROR(VLOOKUP($A26,Hoja6!$A$3:$P$1124,13,FALSE),"")</f>
        <v>0.22727272727272727</v>
      </c>
      <c r="J26" s="40">
        <f>+IFERROR(VLOOKUP($A26,Hoja6!$A$3:$P$1124,14,FALSE),"")</f>
        <v>350</v>
      </c>
      <c r="K26" s="149">
        <f>+IFERROR(VLOOKUP($A26,Hoja6!$A$3:$P$1124,15,FALSE),"")</f>
        <v>67</v>
      </c>
      <c r="L26" s="165">
        <f>+IFERROR(VLOOKUP($A26,Hoja6!$A$3:$P$1124,16,FALSE),"")</f>
        <v>0.19142857142857142</v>
      </c>
    </row>
    <row r="27" spans="1:12" x14ac:dyDescent="0.25">
      <c r="A27" s="145">
        <v>16</v>
      </c>
      <c r="B27" s="39">
        <f>+IFERROR(VLOOKUP($A27,Hoja6!$A$3:$P$1124,3,FALSE),"")</f>
        <v>23555</v>
      </c>
      <c r="C27" s="39" t="str">
        <f>+UPPER(IFERROR(VLOOKUP($A27,Hoja6!$A$3:$P$1124,4,FALSE),""))</f>
        <v>PLANETA RICA</v>
      </c>
      <c r="D27" s="40">
        <f>+IFERROR(VLOOKUP($A27,Hoja6!$A$3:$P$1124,8,FALSE),"")</f>
        <v>817</v>
      </c>
      <c r="E27" s="40">
        <f>+IFERROR(VLOOKUP($A27,Hoja6!$A$3:$P$1124,9,FALSE),"")</f>
        <v>152</v>
      </c>
      <c r="F27" s="163">
        <f>+IFERROR(VLOOKUP($A27,Hoja6!$A$3:$P$1124,10,FALSE),"")</f>
        <v>0.18604651162790697</v>
      </c>
      <c r="G27" s="40">
        <f>+IFERROR(VLOOKUP($A27,Hoja6!$A$3:$P$1124,11,FALSE),"")</f>
        <v>841</v>
      </c>
      <c r="H27" s="40">
        <f>+IFERROR(VLOOKUP($A27,Hoja6!$A$3:$P$1124,12,FALSE),"")</f>
        <v>211</v>
      </c>
      <c r="I27" s="163">
        <f>+IFERROR(VLOOKUP($A27,Hoja6!$A$3:$P$1124,13,FALSE),"")</f>
        <v>0.25089179548156954</v>
      </c>
      <c r="J27" s="40">
        <f>+IFERROR(VLOOKUP($A27,Hoja6!$A$3:$P$1124,14,FALSE),"")</f>
        <v>913</v>
      </c>
      <c r="K27" s="149">
        <f>+IFERROR(VLOOKUP($A27,Hoja6!$A$3:$P$1124,15,FALSE),"")</f>
        <v>164</v>
      </c>
      <c r="L27" s="165">
        <f>+IFERROR(VLOOKUP($A27,Hoja6!$A$3:$P$1124,16,FALSE),"")</f>
        <v>0.1796276013143483</v>
      </c>
    </row>
    <row r="28" spans="1:12" x14ac:dyDescent="0.25">
      <c r="A28" s="145">
        <v>17</v>
      </c>
      <c r="B28" s="39">
        <f>+IFERROR(VLOOKUP($A28,Hoja6!$A$3:$P$1124,3,FALSE),"")</f>
        <v>23570</v>
      </c>
      <c r="C28" s="39" t="str">
        <f>+UPPER(IFERROR(VLOOKUP($A28,Hoja6!$A$3:$P$1124,4,FALSE),""))</f>
        <v>PUEBLO NUEVO</v>
      </c>
      <c r="D28" s="40">
        <f>+IFERROR(VLOOKUP($A28,Hoja6!$A$3:$P$1124,8,FALSE),"")</f>
        <v>322</v>
      </c>
      <c r="E28" s="40">
        <f>+IFERROR(VLOOKUP($A28,Hoja6!$A$3:$P$1124,9,FALSE),"")</f>
        <v>61</v>
      </c>
      <c r="F28" s="163">
        <f>+IFERROR(VLOOKUP($A28,Hoja6!$A$3:$P$1124,10,FALSE),"")</f>
        <v>0.18944099378881987</v>
      </c>
      <c r="G28" s="40">
        <f>+IFERROR(VLOOKUP($A28,Hoja6!$A$3:$P$1124,11,FALSE),"")</f>
        <v>367</v>
      </c>
      <c r="H28" s="40">
        <f>+IFERROR(VLOOKUP($A28,Hoja6!$A$3:$P$1124,12,FALSE),"")</f>
        <v>77</v>
      </c>
      <c r="I28" s="163">
        <f>+IFERROR(VLOOKUP($A28,Hoja6!$A$3:$P$1124,13,FALSE),"")</f>
        <v>0.2098092643051771</v>
      </c>
      <c r="J28" s="40">
        <f>+IFERROR(VLOOKUP($A28,Hoja6!$A$3:$P$1124,14,FALSE),"")</f>
        <v>323</v>
      </c>
      <c r="K28" s="149">
        <f>+IFERROR(VLOOKUP($A28,Hoja6!$A$3:$P$1124,15,FALSE),"")</f>
        <v>68</v>
      </c>
      <c r="L28" s="165">
        <f>+IFERROR(VLOOKUP($A28,Hoja6!$A$3:$P$1124,16,FALSE),"")</f>
        <v>0.21052631578947367</v>
      </c>
    </row>
    <row r="29" spans="1:12" x14ac:dyDescent="0.25">
      <c r="A29" s="145">
        <v>18</v>
      </c>
      <c r="B29" s="39">
        <f>+IFERROR(VLOOKUP($A29,Hoja6!$A$3:$P$1124,3,FALSE),"")</f>
        <v>23574</v>
      </c>
      <c r="C29" s="39" t="str">
        <f>+UPPER(IFERROR(VLOOKUP($A29,Hoja6!$A$3:$P$1124,4,FALSE),""))</f>
        <v>PUERTO ESCONDIDO</v>
      </c>
      <c r="D29" s="40">
        <f>+IFERROR(VLOOKUP($A29,Hoja6!$A$3:$P$1124,8,FALSE),"")</f>
        <v>231</v>
      </c>
      <c r="E29" s="40">
        <f>+IFERROR(VLOOKUP($A29,Hoja6!$A$3:$P$1124,9,FALSE),"")</f>
        <v>26</v>
      </c>
      <c r="F29" s="163">
        <f>+IFERROR(VLOOKUP($A29,Hoja6!$A$3:$P$1124,10,FALSE),"")</f>
        <v>0.11255411255411256</v>
      </c>
      <c r="G29" s="40">
        <f>+IFERROR(VLOOKUP($A29,Hoja6!$A$3:$P$1124,11,FALSE),"")</f>
        <v>236</v>
      </c>
      <c r="H29" s="40">
        <f>+IFERROR(VLOOKUP($A29,Hoja6!$A$3:$P$1124,12,FALSE),"")</f>
        <v>39</v>
      </c>
      <c r="I29" s="163">
        <f>+IFERROR(VLOOKUP($A29,Hoja6!$A$3:$P$1124,13,FALSE),"")</f>
        <v>0.1652542372881356</v>
      </c>
      <c r="J29" s="40">
        <f>+IFERROR(VLOOKUP($A29,Hoja6!$A$3:$P$1124,14,FALSE),"")</f>
        <v>220</v>
      </c>
      <c r="K29" s="149">
        <f>+IFERROR(VLOOKUP($A29,Hoja6!$A$3:$P$1124,15,FALSE),"")</f>
        <v>22</v>
      </c>
      <c r="L29" s="165">
        <f>+IFERROR(VLOOKUP($A29,Hoja6!$A$3:$P$1124,16,FALSE),"")</f>
        <v>0.1</v>
      </c>
    </row>
    <row r="30" spans="1:12" x14ac:dyDescent="0.25">
      <c r="A30" s="145">
        <v>19</v>
      </c>
      <c r="B30" s="39">
        <f>+IFERROR(VLOOKUP($A30,Hoja6!$A$3:$P$1124,3,FALSE),"")</f>
        <v>23580</v>
      </c>
      <c r="C30" s="39" t="str">
        <f>+UPPER(IFERROR(VLOOKUP($A30,Hoja6!$A$3:$P$1124,4,FALSE),""))</f>
        <v>PUERTO LIBERTADOR</v>
      </c>
      <c r="D30" s="40">
        <f>+IFERROR(VLOOKUP($A30,Hoja6!$A$3:$P$1124,8,FALSE),"")</f>
        <v>279</v>
      </c>
      <c r="E30" s="40">
        <f>+IFERROR(VLOOKUP($A30,Hoja6!$A$3:$P$1124,9,FALSE),"")</f>
        <v>51</v>
      </c>
      <c r="F30" s="163">
        <f>+IFERROR(VLOOKUP($A30,Hoja6!$A$3:$P$1124,10,FALSE),"")</f>
        <v>0.18279569892473119</v>
      </c>
      <c r="G30" s="40">
        <f>+IFERROR(VLOOKUP($A30,Hoja6!$A$3:$P$1124,11,FALSE),"")</f>
        <v>291</v>
      </c>
      <c r="H30" s="40">
        <f>+IFERROR(VLOOKUP($A30,Hoja6!$A$3:$P$1124,12,FALSE),"")</f>
        <v>76</v>
      </c>
      <c r="I30" s="163">
        <f>+IFERROR(VLOOKUP($A30,Hoja6!$A$3:$P$1124,13,FALSE),"")</f>
        <v>0.2611683848797251</v>
      </c>
      <c r="J30" s="40">
        <f>+IFERROR(VLOOKUP($A30,Hoja6!$A$3:$P$1124,14,FALSE),"")</f>
        <v>323</v>
      </c>
      <c r="K30" s="149">
        <f>+IFERROR(VLOOKUP($A30,Hoja6!$A$3:$P$1124,15,FALSE),"")</f>
        <v>61</v>
      </c>
      <c r="L30" s="165">
        <f>+IFERROR(VLOOKUP($A30,Hoja6!$A$3:$P$1124,16,FALSE),"")</f>
        <v>0.18885448916408668</v>
      </c>
    </row>
    <row r="31" spans="1:12" x14ac:dyDescent="0.25">
      <c r="A31" s="145">
        <v>20</v>
      </c>
      <c r="B31" s="39">
        <f>+IFERROR(VLOOKUP($A31,Hoja6!$A$3:$P$1124,3,FALSE),"")</f>
        <v>23586</v>
      </c>
      <c r="C31" s="39" t="str">
        <f>+UPPER(IFERROR(VLOOKUP($A31,Hoja6!$A$3:$P$1124,4,FALSE),""))</f>
        <v>PURÍSIMA</v>
      </c>
      <c r="D31" s="40">
        <f>+IFERROR(VLOOKUP($A31,Hoja6!$A$3:$P$1124,8,FALSE),"")</f>
        <v>220</v>
      </c>
      <c r="E31" s="40">
        <f>+IFERROR(VLOOKUP($A31,Hoja6!$A$3:$P$1124,9,FALSE),"")</f>
        <v>36</v>
      </c>
      <c r="F31" s="163">
        <f>+IFERROR(VLOOKUP($A31,Hoja6!$A$3:$P$1124,10,FALSE),"")</f>
        <v>0.16363636363636364</v>
      </c>
      <c r="G31" s="40">
        <f>+IFERROR(VLOOKUP($A31,Hoja6!$A$3:$P$1124,11,FALSE),"")</f>
        <v>212</v>
      </c>
      <c r="H31" s="40">
        <f>+IFERROR(VLOOKUP($A31,Hoja6!$A$3:$P$1124,12,FALSE),"")</f>
        <v>29</v>
      </c>
      <c r="I31" s="163">
        <f>+IFERROR(VLOOKUP($A31,Hoja6!$A$3:$P$1124,13,FALSE),"")</f>
        <v>0.13679245283018868</v>
      </c>
      <c r="J31" s="40">
        <f>+IFERROR(VLOOKUP($A31,Hoja6!$A$3:$P$1124,14,FALSE),"")</f>
        <v>235</v>
      </c>
      <c r="K31" s="149">
        <f>+IFERROR(VLOOKUP($A31,Hoja6!$A$3:$P$1124,15,FALSE),"")</f>
        <v>26</v>
      </c>
      <c r="L31" s="165">
        <f>+IFERROR(VLOOKUP($A31,Hoja6!$A$3:$P$1124,16,FALSE),"")</f>
        <v>0.11063829787234042</v>
      </c>
    </row>
    <row r="32" spans="1:12" x14ac:dyDescent="0.25">
      <c r="A32" s="145">
        <v>21</v>
      </c>
      <c r="B32" s="39">
        <f>+IFERROR(VLOOKUP($A32,Hoja6!$A$3:$P$1124,3,FALSE),"")</f>
        <v>23660</v>
      </c>
      <c r="C32" s="39" t="str">
        <f>+UPPER(IFERROR(VLOOKUP($A32,Hoja6!$A$3:$P$1124,4,FALSE),""))</f>
        <v>SAHAGÚN</v>
      </c>
      <c r="D32" s="40">
        <f>+IFERROR(VLOOKUP($A32,Hoja6!$A$3:$P$1124,8,FALSE),"")</f>
        <v>1118</v>
      </c>
      <c r="E32" s="40">
        <f>+IFERROR(VLOOKUP($A32,Hoja6!$A$3:$P$1124,9,FALSE),"")</f>
        <v>260</v>
      </c>
      <c r="F32" s="163">
        <f>+IFERROR(VLOOKUP($A32,Hoja6!$A$3:$P$1124,10,FALSE),"")</f>
        <v>0.23255813953488372</v>
      </c>
      <c r="G32" s="40">
        <f>+IFERROR(VLOOKUP($A32,Hoja6!$A$3:$P$1124,11,FALSE),"")</f>
        <v>1195</v>
      </c>
      <c r="H32" s="40">
        <f>+IFERROR(VLOOKUP($A32,Hoja6!$A$3:$P$1124,12,FALSE),"")</f>
        <v>358</v>
      </c>
      <c r="I32" s="163">
        <f>+IFERROR(VLOOKUP($A32,Hoja6!$A$3:$P$1124,13,FALSE),"")</f>
        <v>0.29958158995815898</v>
      </c>
      <c r="J32" s="40">
        <f>+IFERROR(VLOOKUP($A32,Hoja6!$A$3:$P$1124,14,FALSE),"")</f>
        <v>1189</v>
      </c>
      <c r="K32" s="149">
        <f>+IFERROR(VLOOKUP($A32,Hoja6!$A$3:$P$1124,15,FALSE),"")</f>
        <v>330</v>
      </c>
      <c r="L32" s="165">
        <f>+IFERROR(VLOOKUP($A32,Hoja6!$A$3:$P$1124,16,FALSE),"")</f>
        <v>0.27754415475189237</v>
      </c>
    </row>
    <row r="33" spans="1:12" x14ac:dyDescent="0.25">
      <c r="A33" s="145">
        <v>22</v>
      </c>
      <c r="B33" s="39">
        <f>+IFERROR(VLOOKUP($A33,Hoja6!$A$3:$P$1124,3,FALSE),"")</f>
        <v>23670</v>
      </c>
      <c r="C33" s="39" t="str">
        <f>+UPPER(IFERROR(VLOOKUP($A33,Hoja6!$A$3:$P$1124,4,FALSE),""))</f>
        <v xml:space="preserve">SAN ANDRÉS SOTAVENTO   </v>
      </c>
      <c r="D33" s="40">
        <f>+IFERROR(VLOOKUP($A33,Hoja6!$A$3:$P$1124,8,FALSE),"")</f>
        <v>615</v>
      </c>
      <c r="E33" s="40">
        <f>+IFERROR(VLOOKUP($A33,Hoja6!$A$3:$P$1124,9,FALSE),"")</f>
        <v>56</v>
      </c>
      <c r="F33" s="163">
        <f>+IFERROR(VLOOKUP($A33,Hoja6!$A$3:$P$1124,10,FALSE),"")</f>
        <v>9.1056910569105698E-2</v>
      </c>
      <c r="G33" s="40">
        <f>+IFERROR(VLOOKUP($A33,Hoja6!$A$3:$P$1124,11,FALSE),"")</f>
        <v>595</v>
      </c>
      <c r="H33" s="40">
        <f>+IFERROR(VLOOKUP($A33,Hoja6!$A$3:$P$1124,12,FALSE),"")</f>
        <v>79</v>
      </c>
      <c r="I33" s="163">
        <f>+IFERROR(VLOOKUP($A33,Hoja6!$A$3:$P$1124,13,FALSE),"")</f>
        <v>0.13277310924369748</v>
      </c>
      <c r="J33" s="40">
        <f>+IFERROR(VLOOKUP($A33,Hoja6!$A$3:$P$1124,14,FALSE),"")</f>
        <v>656</v>
      </c>
      <c r="K33" s="149">
        <f>+IFERROR(VLOOKUP($A33,Hoja6!$A$3:$P$1124,15,FALSE),"")</f>
        <v>105</v>
      </c>
      <c r="L33" s="165">
        <f>+IFERROR(VLOOKUP($A33,Hoja6!$A$3:$P$1124,16,FALSE),"")</f>
        <v>0.1600609756097561</v>
      </c>
    </row>
    <row r="34" spans="1:12" x14ac:dyDescent="0.25">
      <c r="A34" s="145">
        <v>23</v>
      </c>
      <c r="B34" s="39">
        <f>+IFERROR(VLOOKUP($A34,Hoja6!$A$3:$P$1124,3,FALSE),"")</f>
        <v>23672</v>
      </c>
      <c r="C34" s="39" t="str">
        <f>+UPPER(IFERROR(VLOOKUP($A34,Hoja6!$A$3:$P$1124,4,FALSE),""))</f>
        <v>SAN ANTERO</v>
      </c>
      <c r="D34" s="40">
        <f>+IFERROR(VLOOKUP($A34,Hoja6!$A$3:$P$1124,8,FALSE),"")</f>
        <v>347</v>
      </c>
      <c r="E34" s="40">
        <f>+IFERROR(VLOOKUP($A34,Hoja6!$A$3:$P$1124,9,FALSE),"")</f>
        <v>51</v>
      </c>
      <c r="F34" s="163">
        <f>+IFERROR(VLOOKUP($A34,Hoja6!$A$3:$P$1124,10,FALSE),"")</f>
        <v>0.14697406340057637</v>
      </c>
      <c r="G34" s="40">
        <f>+IFERROR(VLOOKUP($A34,Hoja6!$A$3:$P$1124,11,FALSE),"")</f>
        <v>334</v>
      </c>
      <c r="H34" s="40">
        <f>+IFERROR(VLOOKUP($A34,Hoja6!$A$3:$P$1124,12,FALSE),"")</f>
        <v>46</v>
      </c>
      <c r="I34" s="163">
        <f>+IFERROR(VLOOKUP($A34,Hoja6!$A$3:$P$1124,13,FALSE),"")</f>
        <v>0.1377245508982036</v>
      </c>
      <c r="J34" s="40">
        <f>+IFERROR(VLOOKUP($A34,Hoja6!$A$3:$P$1124,14,FALSE),"")</f>
        <v>422</v>
      </c>
      <c r="K34" s="149">
        <f>+IFERROR(VLOOKUP($A34,Hoja6!$A$3:$P$1124,15,FALSE),"")</f>
        <v>68</v>
      </c>
      <c r="L34" s="165">
        <f>+IFERROR(VLOOKUP($A34,Hoja6!$A$3:$P$1124,16,FALSE),"")</f>
        <v>0.16113744075829384</v>
      </c>
    </row>
    <row r="35" spans="1:12" x14ac:dyDescent="0.25">
      <c r="A35" s="145">
        <v>24</v>
      </c>
      <c r="B35" s="39">
        <f>+IFERROR(VLOOKUP($A35,Hoja6!$A$3:$P$1124,3,FALSE),"")</f>
        <v>23675</v>
      </c>
      <c r="C35" s="39" t="str">
        <f>+UPPER(IFERROR(VLOOKUP($A35,Hoja6!$A$3:$P$1124,4,FALSE),""))</f>
        <v>SAN BERNARDO DEL VIENTO</v>
      </c>
      <c r="D35" s="40">
        <f>+IFERROR(VLOOKUP($A35,Hoja6!$A$3:$P$1124,8,FALSE),"")</f>
        <v>287</v>
      </c>
      <c r="E35" s="40">
        <f>+IFERROR(VLOOKUP($A35,Hoja6!$A$3:$P$1124,9,FALSE),"")</f>
        <v>58</v>
      </c>
      <c r="F35" s="163">
        <f>+IFERROR(VLOOKUP($A35,Hoja6!$A$3:$P$1124,10,FALSE),"")</f>
        <v>0.20209059233449478</v>
      </c>
      <c r="G35" s="40">
        <f>+IFERROR(VLOOKUP($A35,Hoja6!$A$3:$P$1124,11,FALSE),"")</f>
        <v>327</v>
      </c>
      <c r="H35" s="40">
        <f>+IFERROR(VLOOKUP($A35,Hoja6!$A$3:$P$1124,12,FALSE),"")</f>
        <v>76</v>
      </c>
      <c r="I35" s="163">
        <f>+IFERROR(VLOOKUP($A35,Hoja6!$A$3:$P$1124,13,FALSE),"")</f>
        <v>0.23241590214067279</v>
      </c>
      <c r="J35" s="40">
        <f>+IFERROR(VLOOKUP($A35,Hoja6!$A$3:$P$1124,14,FALSE),"")</f>
        <v>320</v>
      </c>
      <c r="K35" s="149">
        <f>+IFERROR(VLOOKUP($A35,Hoja6!$A$3:$P$1124,15,FALSE),"")</f>
        <v>79</v>
      </c>
      <c r="L35" s="165">
        <f>+IFERROR(VLOOKUP($A35,Hoja6!$A$3:$P$1124,16,FALSE),"")</f>
        <v>0.24687500000000001</v>
      </c>
    </row>
    <row r="36" spans="1:12" x14ac:dyDescent="0.25">
      <c r="A36" s="145">
        <v>25</v>
      </c>
      <c r="B36" s="39">
        <f>+IFERROR(VLOOKUP($A36,Hoja6!$A$3:$P$1124,3,FALSE),"")</f>
        <v>23678</v>
      </c>
      <c r="C36" s="39" t="str">
        <f>+UPPER(IFERROR(VLOOKUP($A36,Hoja6!$A$3:$P$1124,4,FALSE),""))</f>
        <v>SAN CARLOS</v>
      </c>
      <c r="D36" s="40">
        <f>+IFERROR(VLOOKUP($A36,Hoja6!$A$3:$P$1124,8,FALSE),"")</f>
        <v>271</v>
      </c>
      <c r="E36" s="40">
        <f>+IFERROR(VLOOKUP($A36,Hoja6!$A$3:$P$1124,9,FALSE),"")</f>
        <v>48</v>
      </c>
      <c r="F36" s="163">
        <f>+IFERROR(VLOOKUP($A36,Hoja6!$A$3:$P$1124,10,FALSE),"")</f>
        <v>0.17712177121771217</v>
      </c>
      <c r="G36" s="40">
        <f>+IFERROR(VLOOKUP($A36,Hoja6!$A$3:$P$1124,11,FALSE),"")</f>
        <v>284</v>
      </c>
      <c r="H36" s="40">
        <f>+IFERROR(VLOOKUP($A36,Hoja6!$A$3:$P$1124,12,FALSE),"")</f>
        <v>59</v>
      </c>
      <c r="I36" s="163">
        <f>+IFERROR(VLOOKUP($A36,Hoja6!$A$3:$P$1124,13,FALSE),"")</f>
        <v>0.20774647887323944</v>
      </c>
      <c r="J36" s="40">
        <f>+IFERROR(VLOOKUP($A36,Hoja6!$A$3:$P$1124,14,FALSE),"")</f>
        <v>286</v>
      </c>
      <c r="K36" s="149">
        <f>+IFERROR(VLOOKUP($A36,Hoja6!$A$3:$P$1124,15,FALSE),"")</f>
        <v>38</v>
      </c>
      <c r="L36" s="165">
        <f>+IFERROR(VLOOKUP($A36,Hoja6!$A$3:$P$1124,16,FALSE),"")</f>
        <v>0.13286713286713286</v>
      </c>
    </row>
    <row r="37" spans="1:12" x14ac:dyDescent="0.25">
      <c r="A37" s="145">
        <v>26</v>
      </c>
      <c r="B37" s="39">
        <f>+IFERROR(VLOOKUP($A37,Hoja6!$A$3:$P$1124,3,FALSE),"")</f>
        <v>23682</v>
      </c>
      <c r="C37" s="39" t="str">
        <f>+UPPER(IFERROR(VLOOKUP($A37,Hoja6!$A$3:$P$1124,4,FALSE),""))</f>
        <v xml:space="preserve">SAN JOSÉ DE URÉ </v>
      </c>
      <c r="D37" s="40">
        <f>+IFERROR(VLOOKUP($A37,Hoja6!$A$3:$P$1124,8,FALSE),"")</f>
        <v>86</v>
      </c>
      <c r="E37" s="40">
        <f>+IFERROR(VLOOKUP($A37,Hoja6!$A$3:$P$1124,9,FALSE),"")</f>
        <v>10</v>
      </c>
      <c r="F37" s="163">
        <f>+IFERROR(VLOOKUP($A37,Hoja6!$A$3:$P$1124,10,FALSE),"")</f>
        <v>0.11627906976744186</v>
      </c>
      <c r="G37" s="40">
        <f>+IFERROR(VLOOKUP($A37,Hoja6!$A$3:$P$1124,11,FALSE),"")</f>
        <v>80</v>
      </c>
      <c r="H37" s="40">
        <f>+IFERROR(VLOOKUP($A37,Hoja6!$A$3:$P$1124,12,FALSE),"")</f>
        <v>14</v>
      </c>
      <c r="I37" s="163">
        <f>+IFERROR(VLOOKUP($A37,Hoja6!$A$3:$P$1124,13,FALSE),"")</f>
        <v>0.17499999999999999</v>
      </c>
      <c r="J37" s="40">
        <f>+IFERROR(VLOOKUP($A37,Hoja6!$A$3:$P$1124,14,FALSE),"")</f>
        <v>88</v>
      </c>
      <c r="K37" s="149">
        <f>+IFERROR(VLOOKUP($A37,Hoja6!$A$3:$P$1124,15,FALSE),"")</f>
        <v>12</v>
      </c>
      <c r="L37" s="165">
        <f>+IFERROR(VLOOKUP($A37,Hoja6!$A$3:$P$1124,16,FALSE),"")</f>
        <v>0.13636363636363635</v>
      </c>
    </row>
    <row r="38" spans="1:12" x14ac:dyDescent="0.25">
      <c r="A38" s="145">
        <v>27</v>
      </c>
      <c r="B38" s="39">
        <f>+IFERROR(VLOOKUP($A38,Hoja6!$A$3:$P$1124,3,FALSE),"")</f>
        <v>23686</v>
      </c>
      <c r="C38" s="39" t="str">
        <f>+UPPER(IFERROR(VLOOKUP($A38,Hoja6!$A$3:$P$1124,4,FALSE),""))</f>
        <v xml:space="preserve">SAN PELAYO  </v>
      </c>
      <c r="D38" s="40">
        <f>+IFERROR(VLOOKUP($A38,Hoja6!$A$3:$P$1124,8,FALSE),"")</f>
        <v>513</v>
      </c>
      <c r="E38" s="40">
        <f>+IFERROR(VLOOKUP($A38,Hoja6!$A$3:$P$1124,9,FALSE),"")</f>
        <v>149</v>
      </c>
      <c r="F38" s="163">
        <f>+IFERROR(VLOOKUP($A38,Hoja6!$A$3:$P$1124,10,FALSE),"")</f>
        <v>0.29044834307992201</v>
      </c>
      <c r="G38" s="40">
        <f>+IFERROR(VLOOKUP($A38,Hoja6!$A$3:$P$1124,11,FALSE),"")</f>
        <v>500</v>
      </c>
      <c r="H38" s="40">
        <f>+IFERROR(VLOOKUP($A38,Hoja6!$A$3:$P$1124,12,FALSE),"")</f>
        <v>125</v>
      </c>
      <c r="I38" s="163">
        <f>+IFERROR(VLOOKUP($A38,Hoja6!$A$3:$P$1124,13,FALSE),"")</f>
        <v>0.25</v>
      </c>
      <c r="J38" s="40">
        <f>+IFERROR(VLOOKUP($A38,Hoja6!$A$3:$P$1124,14,FALSE),"")</f>
        <v>537</v>
      </c>
      <c r="K38" s="149">
        <f>+IFERROR(VLOOKUP($A38,Hoja6!$A$3:$P$1124,15,FALSE),"")</f>
        <v>151</v>
      </c>
      <c r="L38" s="165">
        <f>+IFERROR(VLOOKUP($A38,Hoja6!$A$3:$P$1124,16,FALSE),"")</f>
        <v>0.28119180633147112</v>
      </c>
    </row>
    <row r="39" spans="1:12" x14ac:dyDescent="0.25">
      <c r="A39" s="145">
        <v>28</v>
      </c>
      <c r="B39" s="39">
        <f>+IFERROR(VLOOKUP($A39,Hoja6!$A$3:$P$1124,3,FALSE),"")</f>
        <v>23807</v>
      </c>
      <c r="C39" s="39" t="str">
        <f>+UPPER(IFERROR(VLOOKUP($A39,Hoja6!$A$3:$P$1124,4,FALSE),""))</f>
        <v>TIERRALTA</v>
      </c>
      <c r="D39" s="40">
        <f>+IFERROR(VLOOKUP($A39,Hoja6!$A$3:$P$1124,8,FALSE),"")</f>
        <v>807</v>
      </c>
      <c r="E39" s="40">
        <f>+IFERROR(VLOOKUP($A39,Hoja6!$A$3:$P$1124,9,FALSE),"")</f>
        <v>171</v>
      </c>
      <c r="F39" s="163">
        <f>+IFERROR(VLOOKUP($A39,Hoja6!$A$3:$P$1124,10,FALSE),"")</f>
        <v>0.21189591078066913</v>
      </c>
      <c r="G39" s="40">
        <f>+IFERROR(VLOOKUP($A39,Hoja6!$A$3:$P$1124,11,FALSE),"")</f>
        <v>912</v>
      </c>
      <c r="H39" s="40">
        <f>+IFERROR(VLOOKUP($A39,Hoja6!$A$3:$P$1124,12,FALSE),"")</f>
        <v>190</v>
      </c>
      <c r="I39" s="163">
        <f>+IFERROR(VLOOKUP($A39,Hoja6!$A$3:$P$1124,13,FALSE),"")</f>
        <v>0.20833333333333334</v>
      </c>
      <c r="J39" s="40">
        <f>+IFERROR(VLOOKUP($A39,Hoja6!$A$3:$P$1124,14,FALSE),"")</f>
        <v>977</v>
      </c>
      <c r="K39" s="149">
        <f>+IFERROR(VLOOKUP($A39,Hoja6!$A$3:$P$1124,15,FALSE),"")</f>
        <v>222</v>
      </c>
      <c r="L39" s="165">
        <f>+IFERROR(VLOOKUP($A39,Hoja6!$A$3:$P$1124,16,FALSE),"")</f>
        <v>0.22722620266120777</v>
      </c>
    </row>
    <row r="40" spans="1:12" x14ac:dyDescent="0.25">
      <c r="A40" s="145">
        <v>29</v>
      </c>
      <c r="B40" s="39">
        <f>+IFERROR(VLOOKUP($A40,Hoja6!$A$3:$P$1124,3,FALSE),"")</f>
        <v>23815</v>
      </c>
      <c r="C40" s="39" t="str">
        <f>+UPPER(IFERROR(VLOOKUP($A40,Hoja6!$A$3:$P$1124,4,FALSE),""))</f>
        <v xml:space="preserve">TUCHÍN </v>
      </c>
      <c r="D40" s="40">
        <f>+IFERROR(VLOOKUP($A40,Hoja6!$A$3:$P$1124,8,FALSE),"")</f>
        <v>380</v>
      </c>
      <c r="E40" s="40">
        <f>+IFERROR(VLOOKUP($A40,Hoja6!$A$3:$P$1124,9,FALSE),"")</f>
        <v>34</v>
      </c>
      <c r="F40" s="163">
        <f>+IFERROR(VLOOKUP($A40,Hoja6!$A$3:$P$1124,10,FALSE),"")</f>
        <v>8.9473684210526316E-2</v>
      </c>
      <c r="G40" s="40">
        <f>+IFERROR(VLOOKUP($A40,Hoja6!$A$3:$P$1124,11,FALSE),"")</f>
        <v>437</v>
      </c>
      <c r="H40" s="40">
        <f>+IFERROR(VLOOKUP($A40,Hoja6!$A$3:$P$1124,12,FALSE),"")</f>
        <v>50</v>
      </c>
      <c r="I40" s="163">
        <f>+IFERROR(VLOOKUP($A40,Hoja6!$A$3:$P$1124,13,FALSE),"")</f>
        <v>0.11441647597254005</v>
      </c>
      <c r="J40" s="40">
        <f>+IFERROR(VLOOKUP($A40,Hoja6!$A$3:$P$1124,14,FALSE),"")</f>
        <v>483</v>
      </c>
      <c r="K40" s="149">
        <f>+IFERROR(VLOOKUP($A40,Hoja6!$A$3:$P$1124,15,FALSE),"")</f>
        <v>71</v>
      </c>
      <c r="L40" s="165">
        <f>+IFERROR(VLOOKUP($A40,Hoja6!$A$3:$P$1124,16,FALSE),"")</f>
        <v>0.14699792960662525</v>
      </c>
    </row>
    <row r="41" spans="1:12" x14ac:dyDescent="0.25">
      <c r="A41" s="145">
        <v>30</v>
      </c>
      <c r="B41" s="39">
        <f>+IFERROR(VLOOKUP($A41,Hoja6!$A$3:$P$1124,3,FALSE),"")</f>
        <v>23855</v>
      </c>
      <c r="C41" s="39" t="str">
        <f>+UPPER(IFERROR(VLOOKUP($A41,Hoja6!$A$3:$P$1124,4,FALSE),""))</f>
        <v>VALENCIA</v>
      </c>
      <c r="D41" s="40">
        <f>+IFERROR(VLOOKUP($A41,Hoja6!$A$3:$P$1124,8,FALSE),"")</f>
        <v>409</v>
      </c>
      <c r="E41" s="40">
        <f>+IFERROR(VLOOKUP($A41,Hoja6!$A$3:$P$1124,9,FALSE),"")</f>
        <v>72</v>
      </c>
      <c r="F41" s="163">
        <f>+IFERROR(VLOOKUP($A41,Hoja6!$A$3:$P$1124,10,FALSE),"")</f>
        <v>0.17603911980440098</v>
      </c>
      <c r="G41" s="40">
        <f>+IFERROR(VLOOKUP($A41,Hoja6!$A$3:$P$1124,11,FALSE),"")</f>
        <v>422</v>
      </c>
      <c r="H41" s="40">
        <f>+IFERROR(VLOOKUP($A41,Hoja6!$A$3:$P$1124,12,FALSE),"")</f>
        <v>91</v>
      </c>
      <c r="I41" s="163">
        <f>+IFERROR(VLOOKUP($A41,Hoja6!$A$3:$P$1124,13,FALSE),"")</f>
        <v>0.21563981042654029</v>
      </c>
      <c r="J41" s="40">
        <f>+IFERROR(VLOOKUP($A41,Hoja6!$A$3:$P$1124,14,FALSE),"")</f>
        <v>459</v>
      </c>
      <c r="K41" s="149">
        <f>+IFERROR(VLOOKUP($A41,Hoja6!$A$3:$P$1124,15,FALSE),"")</f>
        <v>83</v>
      </c>
      <c r="L41" s="165">
        <f>+IFERROR(VLOOKUP($A41,Hoja6!$A$3:$P$1124,16,FALSE),"")</f>
        <v>0.18082788671023964</v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1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2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3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4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5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6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7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8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9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10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11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12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13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14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15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16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17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18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19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20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20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20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20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20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20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20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20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20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20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20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20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20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20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20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20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20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20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20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20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20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20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20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20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20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20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20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20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20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20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20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20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20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20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20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20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20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20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20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20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20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20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20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20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20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20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20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20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20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20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20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20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20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20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20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20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20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20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20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20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20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20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20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20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20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20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20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20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20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20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20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20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20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20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20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20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20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20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20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20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20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20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20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20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20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20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20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20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20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20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20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20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20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20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20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20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20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20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20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20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20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20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20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20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20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20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20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20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20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20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20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20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20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20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20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20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20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20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20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20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20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20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20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20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20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20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20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20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20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20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20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20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20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20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20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20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20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20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20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20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20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20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20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20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20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20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20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20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20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20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20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20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20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20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20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20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20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20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20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20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20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20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20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20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20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20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20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20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20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20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20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1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2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3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4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5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6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7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8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9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10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11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12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13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14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15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16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17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18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19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20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21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22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23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24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25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26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27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28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29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30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30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30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30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30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30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30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30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30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30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30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30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30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30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30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30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30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30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30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30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30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30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30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30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30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30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30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30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30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30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30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30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30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30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30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30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30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30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30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30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30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30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30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30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30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30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30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30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30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30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30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30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30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30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30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30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30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30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30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30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30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30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30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30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30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30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30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30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30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30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30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30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30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30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30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30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30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30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30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30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30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30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30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30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30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30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30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30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30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30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30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30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30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30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30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30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30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30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30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30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30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30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30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30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30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30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30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30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30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30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30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30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30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30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30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30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30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30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30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30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30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30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30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30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30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30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30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30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30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30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30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30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30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30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30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30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30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30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30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30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30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30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30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30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30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30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30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30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30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30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30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30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30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30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30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30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30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30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30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30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30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30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30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30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30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30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30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30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30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30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30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30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30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30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30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30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30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30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30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30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30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30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30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30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30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30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30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30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30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30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30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30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30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30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30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30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30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30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30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30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30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30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30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30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30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30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30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30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30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30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30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30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30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30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30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30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30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30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30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30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30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30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30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30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30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30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30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30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30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30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30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30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30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30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30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30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30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30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30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30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30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30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30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30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30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30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30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30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30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30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30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30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30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30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30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30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30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30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30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30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30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30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30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30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30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30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30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30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30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30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30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30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30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30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30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30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30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30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30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30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30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30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30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30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30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30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30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30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30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30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30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30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30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30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30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30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30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30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30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30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30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30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30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30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30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30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30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30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30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30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30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30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30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30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30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30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30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30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30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30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30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30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30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30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30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30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30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30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30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30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30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30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30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30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30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30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30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30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30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30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30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30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30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30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30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30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30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30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30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30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30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30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30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30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30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30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30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30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30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30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30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30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30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30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30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30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30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30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30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30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30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30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30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30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30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30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30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30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30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30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30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30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30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30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30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30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30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30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30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30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30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30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30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30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30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30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30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30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30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30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30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30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30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30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30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30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30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30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30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30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30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30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30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30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30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30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30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30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30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30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30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30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30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30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30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30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30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30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30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30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30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30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30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30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30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30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30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30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30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30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30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30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30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30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30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30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30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30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30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30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30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30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30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30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30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30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30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30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30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30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30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30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30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30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30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30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30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30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30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30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30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30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30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30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30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30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30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30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30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30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30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30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30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30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30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30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30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30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30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30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30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30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30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30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30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30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30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30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30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30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30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30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30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30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30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30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30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30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30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30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30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30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30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30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30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30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30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30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30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30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30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30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30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30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30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30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30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30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30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30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30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30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30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30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30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30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30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30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30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30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30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30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30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30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30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30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30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30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30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30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30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30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30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30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30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30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30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30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30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30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30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30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30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30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30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30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30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30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30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30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30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30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30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30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30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30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30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30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30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30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30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30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30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30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30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30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30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30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30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30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30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30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30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30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30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30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30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30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30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30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30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30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30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30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30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30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30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30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30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30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1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2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3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4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5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6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7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8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9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10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11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12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13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14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15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16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17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18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19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20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21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22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23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24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25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26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27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28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29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30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30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30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30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30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30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30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30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30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30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30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30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30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30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30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30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30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30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30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30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30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30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30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30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30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30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30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30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30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30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30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30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30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30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30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30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30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30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30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30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30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30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30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30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30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30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30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30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30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30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30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30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30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30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30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30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30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30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30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30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30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30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30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30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30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30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30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30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30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30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30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30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30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30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30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30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30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30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30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30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30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30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30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30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30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30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30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30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30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30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30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30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30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30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30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30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30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30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30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30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30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30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30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30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30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30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30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30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30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30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30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30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30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30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30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30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30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30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30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30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30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30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30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30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30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30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30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30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30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30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30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30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30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30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30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30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30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30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30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30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30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30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30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30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30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30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30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30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30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30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30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30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30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30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30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30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30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30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30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30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30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30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30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30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30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30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30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30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30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30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30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30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30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30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30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30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30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30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30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30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30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30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30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30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30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30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30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30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30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30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30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30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30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30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30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30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30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30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30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30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30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30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30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30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30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30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30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30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30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30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30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30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30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30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30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30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30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30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30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30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30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30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30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30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30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30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30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30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30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30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30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30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30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30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30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30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30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30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30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30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30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30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30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30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30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30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30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30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30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30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30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30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30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30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30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30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30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30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30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30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30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30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30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30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30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30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30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30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30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30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30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30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30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30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30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30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30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30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30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30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30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30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30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30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30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30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30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30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30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30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30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30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30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30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30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30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30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30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30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30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30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30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30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30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30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30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30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30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30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30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30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30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30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30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30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30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30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30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30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30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30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30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30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30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30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30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30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30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30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30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30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30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30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30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30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30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30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30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30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30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30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30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30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30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30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30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30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30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30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30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30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30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30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30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30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30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30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30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30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30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30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30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30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30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30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30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30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30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30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30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30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30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30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30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30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30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30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30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30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30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30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30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30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30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30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30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30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30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30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30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30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30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30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30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30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30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30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30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30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30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30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30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30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30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30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30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30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30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30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30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30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30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30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30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30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30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30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30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30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30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30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30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30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30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30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30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30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30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30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30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30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30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30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30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30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30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30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30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30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30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30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30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30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30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30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30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30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30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30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30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30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30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30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30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30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30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30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30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30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30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30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30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30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30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30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30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30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30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30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30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30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30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30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30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30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30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30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30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30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30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30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30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30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30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30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30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30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30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30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30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30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30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30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30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30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30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30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30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30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30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30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30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30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30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30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30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30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30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30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30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30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30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30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30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30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30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30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30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30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30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30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30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30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30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30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30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30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30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30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30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30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30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30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30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30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30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30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30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30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30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30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30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30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30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30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30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30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30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30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30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30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30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30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30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30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30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30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30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30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30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30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30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30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30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30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30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30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30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30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30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30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30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30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30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30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30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30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30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30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30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30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30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30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30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30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30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30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30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30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30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30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30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30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30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30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30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30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30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30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30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30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30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30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30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30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30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30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30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30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30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30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30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30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30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30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30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30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30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30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30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30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30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30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30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30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30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30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30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30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30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30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30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30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30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30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30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30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30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30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30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30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30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30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30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30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30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30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30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30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30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30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30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30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30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30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30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30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30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30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30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30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30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30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30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30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1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2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3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4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5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6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7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8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9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10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11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12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13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14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15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16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17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18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19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20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21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22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23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24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25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26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27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28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29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30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30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30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30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30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30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30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30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30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30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30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30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30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30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30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30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30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30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30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30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30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30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30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30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30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30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30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30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30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30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30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30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30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30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30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30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30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30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30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30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30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30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30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30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30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30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30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30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30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30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30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30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30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30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30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30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30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30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30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30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30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30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30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30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30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30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30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30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30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30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30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30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30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30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30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30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30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30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30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30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30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30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30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30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30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30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30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30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30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30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30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30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30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30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30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30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30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30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30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30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30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30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30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30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30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30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30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30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30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30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30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30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30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30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30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30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30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30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30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30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30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30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30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30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30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30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30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30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30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30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30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30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30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30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30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30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30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30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30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30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30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30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30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30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30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30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30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30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30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30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30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30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30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30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30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30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30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30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30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30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30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30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30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30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30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30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30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30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30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30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30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30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30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30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30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30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30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30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30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30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30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30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30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30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30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30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30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30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30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30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30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30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30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30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30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30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30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30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30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30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30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30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30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30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30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30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30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30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30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30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30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30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30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30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30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30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30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30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30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30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30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30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30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30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30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30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30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30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30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30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30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30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30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30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30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30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30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30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30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30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30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30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30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30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30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30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30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30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30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30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30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30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30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30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30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30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30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30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30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30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30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30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30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30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30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30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30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30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30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30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30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30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30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30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30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30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30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30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30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30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30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30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30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30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30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30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30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30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30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30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30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30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30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30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30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30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30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30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30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30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30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30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30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30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30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30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30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30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30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30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30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30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30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30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30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30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30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30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30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30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30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30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30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30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30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30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30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30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30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30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30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30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30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30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30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30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30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30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30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30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30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30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30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30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30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30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30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30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30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30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30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30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30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30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30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30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30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30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30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30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30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30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30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30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30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30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30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30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30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30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30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30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30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30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30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30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30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30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30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30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30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30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30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30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30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30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30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30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30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30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30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30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30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30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30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30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30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30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30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30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30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30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30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30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30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30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30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30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30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30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30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30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30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30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30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30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30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30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30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30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30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30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30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30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30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30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30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30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30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30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30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30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30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30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30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30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30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30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30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30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30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30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30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30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30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30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30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30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30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30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30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30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30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30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30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30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30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30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30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30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30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30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30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30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30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30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30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30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30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30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30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30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30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30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30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30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30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30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30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30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30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30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30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30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30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30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30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30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30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30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30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30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30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30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30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30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30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30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30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30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30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30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30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30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30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30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30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30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30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30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30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30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30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30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30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30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30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30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30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30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30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30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30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30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30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30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30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30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30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30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30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30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30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30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30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30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30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30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30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30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30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30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30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30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30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30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30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30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30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30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30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30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30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30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30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30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30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30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30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30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30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30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30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30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30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30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30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30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30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30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30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30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30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30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30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30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30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30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30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30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30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30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30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30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30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30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30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30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30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30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30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30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30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30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30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30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30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30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30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30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30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30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30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30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30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30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30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30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30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30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30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30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30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30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30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30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30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30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30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30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30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30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30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30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30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30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30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30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30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30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30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30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30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30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30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30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30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30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30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30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30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30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30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30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30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30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30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30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30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30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30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30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30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30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30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30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30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30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30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30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30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30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30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30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30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2020-03-03T19:19:41Z</dcterms:modified>
</cp:coreProperties>
</file>