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59116C6D-17D3-48EE-AF1E-33B6F9F7AE66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<sst xmlns="http://schemas.openxmlformats.org/spreadsheetml/2006/main" count="11659" uniqueCount="2540">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</sst>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CHOCO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176</v>
      </c>
      <c r="B9" s="5">
        <v>27</v>
      </c>
      <c r="C9" s="3" t="s">
        <v>176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27</v>
      </c>
      <c r="B11" s="6"/>
      <c r="C11" s="11" t="str">
        <f>+C9</f>
        <v>CHOCO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CHOCO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13135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12734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401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0.23962665361961574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0.28776814240073029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0.25768110243257253</v>
      </c>
      <c r="D25" s="190">
        <v>0.24056831382360824</v>
      </c>
      <c r="E25" s="190">
        <v>0.23734855167695826</v>
      </c>
      <c r="F25" s="190">
        <v>0.23549655850540807</v>
      </c>
      <c r="G25" s="190">
        <v>0.23936856858333641</v>
      </c>
      <c r="H25" s="191">
        <v>0.2407000558555204</v>
      </c>
      <c r="I25" s="191">
        <v>0.22686018601860186</v>
      </c>
      <c r="J25" s="192">
        <v>0.24446157896716442</v>
      </c>
      <c r="K25" s="75">
        <v>0.23962665361961574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4117</v>
      </c>
      <c r="D33" s="74">
        <v>1159</v>
      </c>
      <c r="E33" s="75">
        <v>0.28151566674763179</v>
      </c>
      <c r="F33" s="73">
        <v>4300</v>
      </c>
      <c r="G33" s="74">
        <v>1390</v>
      </c>
      <c r="H33" s="75">
        <v>0.32325581395348835</v>
      </c>
      <c r="I33" s="73">
        <v>4382</v>
      </c>
      <c r="J33" s="74">
        <v>1261</v>
      </c>
      <c r="K33" s="75">
        <v>0.28776814240073029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13846</v>
      </c>
      <c r="D40" s="85">
        <v>12520</v>
      </c>
      <c r="E40" s="85">
        <v>12074</v>
      </c>
      <c r="F40" s="85">
        <v>11831</v>
      </c>
      <c r="G40" s="85">
        <v>11611</v>
      </c>
      <c r="H40" s="86">
        <v>11881</v>
      </c>
      <c r="I40" s="86">
        <v>10870</v>
      </c>
      <c r="J40" s="87">
        <v>11680</v>
      </c>
      <c r="K40" s="88">
        <v>11353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667</v>
      </c>
      <c r="D41" s="21">
        <v>1194</v>
      </c>
      <c r="E41" s="21">
        <v>1471</v>
      </c>
      <c r="F41" s="21">
        <v>1272</v>
      </c>
      <c r="G41" s="21">
        <v>1611</v>
      </c>
      <c r="H41" s="22">
        <v>1446</v>
      </c>
      <c r="I41" s="22">
        <v>1726</v>
      </c>
      <c r="J41" s="59">
        <v>1959</v>
      </c>
      <c r="K41" s="89">
        <v>1782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14513</v>
      </c>
      <c r="D42" s="91">
        <f t="shared" ref="D42:K42" si="0">+SUM(D40:D41)</f>
        <v>13714</v>
      </c>
      <c r="E42" s="91">
        <f t="shared" si="0"/>
        <v>13545</v>
      </c>
      <c r="F42" s="91">
        <f t="shared" si="0"/>
        <v>13103</v>
      </c>
      <c r="G42" s="91">
        <f t="shared" si="0"/>
        <v>13222</v>
      </c>
      <c r="H42" s="92">
        <f t="shared" si="0"/>
        <v>13327</v>
      </c>
      <c r="I42" s="92">
        <f t="shared" si="0"/>
        <v>12596</v>
      </c>
      <c r="J42" s="93">
        <f t="shared" ref="J42" si="1">+SUM(J40:J41)</f>
        <v>13639</v>
      </c>
      <c r="K42" s="94">
        <f t="shared" si="0"/>
        <v>13135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14417</v>
      </c>
      <c r="D47" s="85">
        <f t="shared" ref="D47:K47" si="2">+SUM(D54:D56)</f>
        <v>13461</v>
      </c>
      <c r="E47" s="85">
        <f t="shared" si="2"/>
        <v>13184</v>
      </c>
      <c r="F47" s="85">
        <f t="shared" si="2"/>
        <v>12933</v>
      </c>
      <c r="G47" s="85">
        <f t="shared" si="2"/>
        <v>12980</v>
      </c>
      <c r="H47" s="86">
        <f t="shared" si="2"/>
        <v>12928</v>
      </c>
      <c r="I47" s="86">
        <f t="shared" si="2"/>
        <v>12098</v>
      </c>
      <c r="J47" s="87">
        <f t="shared" ref="J47" si="3">+SUM(J54:J56)</f>
        <v>12999</v>
      </c>
      <c r="K47" s="88">
        <f t="shared" si="2"/>
        <v>12734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96</v>
      </c>
      <c r="D48" s="21">
        <f t="shared" ref="D48:K48" si="4">+SUM(D57:D59)</f>
        <v>253</v>
      </c>
      <c r="E48" s="21">
        <f t="shared" si="4"/>
        <v>361</v>
      </c>
      <c r="F48" s="21">
        <f t="shared" si="4"/>
        <v>170</v>
      </c>
      <c r="G48" s="21">
        <f t="shared" si="4"/>
        <v>242</v>
      </c>
      <c r="H48" s="22">
        <f t="shared" si="4"/>
        <v>399</v>
      </c>
      <c r="I48" s="22">
        <f t="shared" si="4"/>
        <v>498</v>
      </c>
      <c r="J48" s="59">
        <f t="shared" ref="J48" si="5">+SUM(J57:J59)</f>
        <v>640</v>
      </c>
      <c r="K48" s="89">
        <f t="shared" si="4"/>
        <v>401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14513</v>
      </c>
      <c r="D49" s="91">
        <f t="shared" ref="D49:K49" si="6">+SUM(D47:D48)</f>
        <v>13714</v>
      </c>
      <c r="E49" s="91">
        <f t="shared" si="6"/>
        <v>13545</v>
      </c>
      <c r="F49" s="91">
        <f t="shared" si="6"/>
        <v>13103</v>
      </c>
      <c r="G49" s="91">
        <f t="shared" si="6"/>
        <v>13222</v>
      </c>
      <c r="H49" s="92">
        <f t="shared" si="6"/>
        <v>13327</v>
      </c>
      <c r="I49" s="92">
        <f t="shared" si="6"/>
        <v>12596</v>
      </c>
      <c r="J49" s="93">
        <f t="shared" ref="J49" si="7">+SUM(J47:J48)</f>
        <v>13639</v>
      </c>
      <c r="K49" s="94">
        <f t="shared" si="6"/>
        <v>13135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20</v>
      </c>
      <c r="D54" s="96">
        <v>0</v>
      </c>
      <c r="E54" s="96">
        <v>10</v>
      </c>
      <c r="F54" s="96">
        <v>151</v>
      </c>
      <c r="G54" s="96">
        <v>162</v>
      </c>
      <c r="H54" s="97">
        <v>2</v>
      </c>
      <c r="I54" s="97">
        <v>136</v>
      </c>
      <c r="J54" s="98">
        <v>0</v>
      </c>
      <c r="K54" s="99">
        <v>95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1756</v>
      </c>
      <c r="D55" s="25">
        <v>1248</v>
      </c>
      <c r="E55" s="25">
        <v>1454</v>
      </c>
      <c r="F55" s="25">
        <v>1234</v>
      </c>
      <c r="G55" s="25">
        <v>1078</v>
      </c>
      <c r="H55" s="26">
        <v>867</v>
      </c>
      <c r="I55" s="26">
        <v>703</v>
      </c>
      <c r="J55" s="60">
        <v>943</v>
      </c>
      <c r="K55" s="101">
        <v>853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12641</v>
      </c>
      <c r="D56" s="25">
        <v>12213</v>
      </c>
      <c r="E56" s="25">
        <v>11720</v>
      </c>
      <c r="F56" s="25">
        <v>11548</v>
      </c>
      <c r="G56" s="25">
        <v>11740</v>
      </c>
      <c r="H56" s="26">
        <v>12059</v>
      </c>
      <c r="I56" s="26">
        <v>11259</v>
      </c>
      <c r="J56" s="60">
        <v>12056</v>
      </c>
      <c r="K56" s="101">
        <v>11786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38</v>
      </c>
      <c r="D57" s="25">
        <v>219</v>
      </c>
      <c r="E57" s="25">
        <v>349</v>
      </c>
      <c r="F57" s="25">
        <v>114</v>
      </c>
      <c r="G57" s="25">
        <v>153</v>
      </c>
      <c r="H57" s="26">
        <v>237</v>
      </c>
      <c r="I57" s="26">
        <v>179</v>
      </c>
      <c r="J57" s="60">
        <v>248</v>
      </c>
      <c r="K57" s="101">
        <v>219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58</v>
      </c>
      <c r="D58" s="25">
        <v>34</v>
      </c>
      <c r="E58" s="25">
        <v>12</v>
      </c>
      <c r="F58" s="25">
        <v>56</v>
      </c>
      <c r="G58" s="25">
        <v>89</v>
      </c>
      <c r="H58" s="26">
        <v>162</v>
      </c>
      <c r="I58" s="26">
        <v>319</v>
      </c>
      <c r="J58" s="60">
        <v>392</v>
      </c>
      <c r="K58" s="101">
        <v>182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14513</v>
      </c>
      <c r="D60" s="103">
        <f t="shared" ref="D60:I60" si="8">+SUM(D54:D59)</f>
        <v>13714</v>
      </c>
      <c r="E60" s="103">
        <f t="shared" si="8"/>
        <v>13545</v>
      </c>
      <c r="F60" s="103">
        <f t="shared" si="8"/>
        <v>13103</v>
      </c>
      <c r="G60" s="103">
        <f t="shared" si="8"/>
        <v>13222</v>
      </c>
      <c r="H60" s="104">
        <f t="shared" si="8"/>
        <v>13327</v>
      </c>
      <c r="I60" s="104">
        <f t="shared" si="8"/>
        <v>12596</v>
      </c>
      <c r="J60" s="105">
        <f t="shared" ref="J60" si="9">+SUM(J54:J59)</f>
        <v>13639</v>
      </c>
      <c r="K60" s="106">
        <f t="shared" ref="K60" si="10">+SUM(K54:K59)</f>
        <v>13135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244</v>
      </c>
      <c r="D65" s="96">
        <v>191</v>
      </c>
      <c r="E65" s="96">
        <v>144</v>
      </c>
      <c r="F65" s="96">
        <v>155</v>
      </c>
      <c r="G65" s="96">
        <v>201</v>
      </c>
      <c r="H65" s="97">
        <v>129</v>
      </c>
      <c r="I65" s="97">
        <v>91</v>
      </c>
      <c r="J65" s="98">
        <v>76</v>
      </c>
      <c r="K65" s="99">
        <v>48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57</v>
      </c>
      <c r="D66" s="25">
        <v>52</v>
      </c>
      <c r="E66" s="25">
        <v>74</v>
      </c>
      <c r="F66" s="25">
        <v>30</v>
      </c>
      <c r="G66" s="25">
        <v>10</v>
      </c>
      <c r="H66" s="26">
        <v>0</v>
      </c>
      <c r="I66" s="26">
        <v>0</v>
      </c>
      <c r="J66" s="60">
        <v>1</v>
      </c>
      <c r="K66" s="101">
        <v>0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6159</v>
      </c>
      <c r="D67" s="25">
        <v>5681</v>
      </c>
      <c r="E67" s="25">
        <v>4873</v>
      </c>
      <c r="F67" s="25">
        <v>4421</v>
      </c>
      <c r="G67" s="25">
        <v>3963</v>
      </c>
      <c r="H67" s="26">
        <v>4132</v>
      </c>
      <c r="I67" s="26">
        <v>3636</v>
      </c>
      <c r="J67" s="60">
        <v>3911</v>
      </c>
      <c r="K67" s="101">
        <v>3551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421</v>
      </c>
      <c r="D68" s="25">
        <v>395</v>
      </c>
      <c r="E68" s="25">
        <v>442</v>
      </c>
      <c r="F68" s="25">
        <v>480</v>
      </c>
      <c r="G68" s="25">
        <v>517</v>
      </c>
      <c r="H68" s="26">
        <v>453</v>
      </c>
      <c r="I68" s="26">
        <v>350</v>
      </c>
      <c r="J68" s="60">
        <v>386</v>
      </c>
      <c r="K68" s="101">
        <v>311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2251</v>
      </c>
      <c r="D69" s="25">
        <v>2798</v>
      </c>
      <c r="E69" s="25">
        <v>3224</v>
      </c>
      <c r="F69" s="25">
        <v>3361</v>
      </c>
      <c r="G69" s="25">
        <v>3820</v>
      </c>
      <c r="H69" s="26">
        <v>3526</v>
      </c>
      <c r="I69" s="26">
        <v>3909</v>
      </c>
      <c r="J69" s="60">
        <v>4247</v>
      </c>
      <c r="K69" s="101">
        <v>4322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2541</v>
      </c>
      <c r="D70" s="25">
        <v>2092</v>
      </c>
      <c r="E70" s="25">
        <v>2573</v>
      </c>
      <c r="F70" s="25">
        <v>2409</v>
      </c>
      <c r="G70" s="25">
        <v>2245</v>
      </c>
      <c r="H70" s="26">
        <v>2178</v>
      </c>
      <c r="I70" s="26">
        <v>1859</v>
      </c>
      <c r="J70" s="60">
        <v>2105</v>
      </c>
      <c r="K70" s="101">
        <v>1994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2208</v>
      </c>
      <c r="D71" s="25">
        <v>2041</v>
      </c>
      <c r="E71" s="25">
        <v>1755</v>
      </c>
      <c r="F71" s="25">
        <v>1872</v>
      </c>
      <c r="G71" s="25">
        <v>2136</v>
      </c>
      <c r="H71" s="26">
        <v>2535</v>
      </c>
      <c r="I71" s="26">
        <v>2414</v>
      </c>
      <c r="J71" s="60">
        <v>2570</v>
      </c>
      <c r="K71" s="101">
        <v>2583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632</v>
      </c>
      <c r="D72" s="25">
        <v>464</v>
      </c>
      <c r="E72" s="25">
        <v>460</v>
      </c>
      <c r="F72" s="25">
        <v>375</v>
      </c>
      <c r="G72" s="25">
        <v>330</v>
      </c>
      <c r="H72" s="26">
        <v>374</v>
      </c>
      <c r="I72" s="26">
        <v>337</v>
      </c>
      <c r="J72" s="60">
        <v>343</v>
      </c>
      <c r="K72" s="101">
        <v>326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14513</v>
      </c>
      <c r="D73" s="103">
        <f t="shared" ref="D73:K73" si="11">+SUM(D65:D72)</f>
        <v>13714</v>
      </c>
      <c r="E73" s="103">
        <f t="shared" si="11"/>
        <v>13545</v>
      </c>
      <c r="F73" s="103">
        <f t="shared" si="11"/>
        <v>13103</v>
      </c>
      <c r="G73" s="103">
        <f t="shared" si="11"/>
        <v>13222</v>
      </c>
      <c r="H73" s="104">
        <f t="shared" si="11"/>
        <v>13327</v>
      </c>
      <c r="I73" s="104">
        <f t="shared" si="11"/>
        <v>12596</v>
      </c>
      <c r="J73" s="105">
        <f t="shared" ref="J73" si="12">+SUM(J65:J72)</f>
        <v>13639</v>
      </c>
      <c r="K73" s="106">
        <f t="shared" si="11"/>
        <v>13135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13291</v>
      </c>
      <c r="D78" s="96">
        <v>11702</v>
      </c>
      <c r="E78" s="96">
        <v>11347</v>
      </c>
      <c r="F78" s="96">
        <v>11044</v>
      </c>
      <c r="G78" s="96">
        <v>11036</v>
      </c>
      <c r="H78" s="97">
        <v>11835</v>
      </c>
      <c r="I78" s="97">
        <v>11380</v>
      </c>
      <c r="J78" s="97">
        <v>12426</v>
      </c>
      <c r="K78" s="99">
        <v>12021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1181</v>
      </c>
      <c r="D79" s="25">
        <v>1999</v>
      </c>
      <c r="E79" s="25">
        <v>2134</v>
      </c>
      <c r="F79" s="25">
        <v>1978</v>
      </c>
      <c r="G79" s="25">
        <v>2124</v>
      </c>
      <c r="H79" s="26">
        <v>1438</v>
      </c>
      <c r="I79" s="26">
        <v>1129</v>
      </c>
      <c r="J79" s="26">
        <v>1058</v>
      </c>
      <c r="K79" s="101">
        <v>1006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41</v>
      </c>
      <c r="D80" s="25">
        <v>13</v>
      </c>
      <c r="E80" s="25">
        <v>64</v>
      </c>
      <c r="F80" s="25">
        <v>81</v>
      </c>
      <c r="G80" s="25">
        <v>62</v>
      </c>
      <c r="H80" s="26">
        <v>54</v>
      </c>
      <c r="I80" s="26">
        <v>87</v>
      </c>
      <c r="J80" s="26">
        <v>155</v>
      </c>
      <c r="K80" s="101">
        <v>108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14513</v>
      </c>
      <c r="D81" s="103">
        <f t="shared" ref="D81:K81" si="13">+SUM(D78:D80)</f>
        <v>13714</v>
      </c>
      <c r="E81" s="103">
        <f t="shared" si="13"/>
        <v>13545</v>
      </c>
      <c r="F81" s="103">
        <f t="shared" si="13"/>
        <v>13103</v>
      </c>
      <c r="G81" s="103">
        <f t="shared" si="13"/>
        <v>13222</v>
      </c>
      <c r="H81" s="104">
        <f t="shared" si="13"/>
        <v>13327</v>
      </c>
      <c r="I81" s="104">
        <f t="shared" si="13"/>
        <v>12596</v>
      </c>
      <c r="J81" s="104">
        <f t="shared" ref="J81" si="14">+SUM(J78:J80)</f>
        <v>13639</v>
      </c>
      <c r="K81" s="106">
        <f t="shared" si="13"/>
        <v>13135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6259</v>
      </c>
      <c r="D86" s="85">
        <v>5962</v>
      </c>
      <c r="E86" s="85">
        <v>5870</v>
      </c>
      <c r="F86" s="85">
        <v>5769</v>
      </c>
      <c r="G86" s="85">
        <v>5673</v>
      </c>
      <c r="H86" s="86">
        <v>5735</v>
      </c>
      <c r="I86" s="86">
        <v>5357</v>
      </c>
      <c r="J86" s="87">
        <v>5812</v>
      </c>
      <c r="K86" s="88">
        <v>5641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8254</v>
      </c>
      <c r="D87" s="21">
        <v>7752</v>
      </c>
      <c r="E87" s="21">
        <v>7675</v>
      </c>
      <c r="F87" s="21">
        <v>7334</v>
      </c>
      <c r="G87" s="21">
        <v>7549</v>
      </c>
      <c r="H87" s="22">
        <v>7592</v>
      </c>
      <c r="I87" s="22">
        <v>7239</v>
      </c>
      <c r="J87" s="59">
        <v>7827</v>
      </c>
      <c r="K87" s="89">
        <v>7494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14513</v>
      </c>
      <c r="D88" s="91">
        <f t="shared" ref="D88:K88" si="15">+SUM(D86:D87)</f>
        <v>13714</v>
      </c>
      <c r="E88" s="91">
        <f t="shared" si="15"/>
        <v>13545</v>
      </c>
      <c r="F88" s="91">
        <f t="shared" si="15"/>
        <v>13103</v>
      </c>
      <c r="G88" s="91">
        <f t="shared" si="15"/>
        <v>13222</v>
      </c>
      <c r="H88" s="92">
        <f t="shared" si="15"/>
        <v>13327</v>
      </c>
      <c r="I88" s="92">
        <f t="shared" si="15"/>
        <v>12596</v>
      </c>
      <c r="J88" s="93">
        <f t="shared" ref="J88" si="16">+SUM(J86:J87)</f>
        <v>13639</v>
      </c>
      <c r="K88" s="94">
        <f t="shared" si="15"/>
        <v>13135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95</v>
      </c>
      <c r="D93" s="110">
        <v>95</v>
      </c>
      <c r="E93" s="111">
        <f>+IF(C93=0,"",(D93/C93))</f>
        <v>1</v>
      </c>
      <c r="F93" s="2"/>
      <c r="G93" s="253" t="s">
        <v>34</v>
      </c>
      <c r="H93" s="255"/>
      <c r="I93" s="116">
        <v>1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853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24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11786</v>
      </c>
      <c r="D95" s="112">
        <v>246</v>
      </c>
      <c r="E95" s="113">
        <f t="shared" si="18"/>
        <v>2.0872221279484134E-2</v>
      </c>
      <c r="F95" s="2"/>
      <c r="G95" s="256" t="s">
        <v>36</v>
      </c>
      <c r="H95" s="258"/>
      <c r="I95" s="117">
        <v>65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219</v>
      </c>
      <c r="D96" s="112">
        <v>0</v>
      </c>
      <c r="E96" s="113">
        <f t="shared" si="18"/>
        <v>0</v>
      </c>
      <c r="F96" s="2"/>
      <c r="G96" s="256" t="s">
        <v>37</v>
      </c>
      <c r="H96" s="258"/>
      <c r="I96" s="117">
        <v>12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182</v>
      </c>
      <c r="D97" s="112">
        <v>101</v>
      </c>
      <c r="E97" s="113">
        <f t="shared" si="18"/>
        <v>0.55494505494505497</v>
      </c>
      <c r="F97" s="2"/>
      <c r="G97" s="256" t="s">
        <v>38</v>
      </c>
      <c r="H97" s="258"/>
      <c r="I97" s="117">
        <v>10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13135</v>
      </c>
      <c r="D99" s="114">
        <f>+SUM(D93:D98)</f>
        <v>442</v>
      </c>
      <c r="E99" s="115">
        <f t="shared" si="18"/>
        <v>3.3650551960411113E-2</v>
      </c>
      <c r="F99" s="2"/>
      <c r="G99" s="259" t="s">
        <v>26</v>
      </c>
      <c r="H99" s="261"/>
      <c r="I99" s="118">
        <f>+SUM(I93:I98)</f>
        <v>112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</v>
      </c>
      <c r="D104" s="96">
        <v>0</v>
      </c>
      <c r="E104" s="96">
        <v>148</v>
      </c>
      <c r="F104" s="96">
        <v>133</v>
      </c>
      <c r="G104" s="97">
        <v>0</v>
      </c>
      <c r="H104" s="97">
        <v>6</v>
      </c>
      <c r="I104" s="98">
        <v>4</v>
      </c>
      <c r="J104" s="128">
        <v>116</v>
      </c>
      <c r="K104" s="99">
        <v>77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4</v>
      </c>
      <c r="D105" s="25">
        <v>211</v>
      </c>
      <c r="E105" s="25">
        <v>377</v>
      </c>
      <c r="F105" s="25">
        <v>267</v>
      </c>
      <c r="G105" s="26">
        <v>247</v>
      </c>
      <c r="H105" s="26">
        <v>229</v>
      </c>
      <c r="I105" s="60">
        <v>113</v>
      </c>
      <c r="J105" s="129">
        <v>174</v>
      </c>
      <c r="K105" s="101">
        <v>112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1123</v>
      </c>
      <c r="D106" s="25">
        <v>1675</v>
      </c>
      <c r="E106" s="25">
        <v>1585</v>
      </c>
      <c r="F106" s="25">
        <v>1214</v>
      </c>
      <c r="G106" s="26">
        <v>1698</v>
      </c>
      <c r="H106" s="26">
        <v>1827</v>
      </c>
      <c r="I106" s="60">
        <v>1709</v>
      </c>
      <c r="J106" s="129">
        <v>1398</v>
      </c>
      <c r="K106" s="101">
        <v>1397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243</v>
      </c>
      <c r="D107" s="25">
        <v>54</v>
      </c>
      <c r="E107" s="25">
        <v>240</v>
      </c>
      <c r="F107" s="25">
        <v>188</v>
      </c>
      <c r="G107" s="26">
        <v>133</v>
      </c>
      <c r="H107" s="26">
        <v>89</v>
      </c>
      <c r="I107" s="60">
        <v>202</v>
      </c>
      <c r="J107" s="129">
        <v>79</v>
      </c>
      <c r="K107" s="101">
        <v>172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4</v>
      </c>
      <c r="D108" s="25">
        <v>5</v>
      </c>
      <c r="E108" s="25">
        <v>6</v>
      </c>
      <c r="F108" s="25">
        <v>10</v>
      </c>
      <c r="G108" s="26">
        <v>14</v>
      </c>
      <c r="H108" s="26">
        <v>25</v>
      </c>
      <c r="I108" s="60">
        <v>67</v>
      </c>
      <c r="J108" s="129">
        <v>128</v>
      </c>
      <c r="K108" s="101">
        <v>150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1375</v>
      </c>
      <c r="D110" s="103">
        <f t="shared" ref="D110:I110" si="19">+SUM(D104:D109)</f>
        <v>1945</v>
      </c>
      <c r="E110" s="103">
        <f t="shared" si="19"/>
        <v>2356</v>
      </c>
      <c r="F110" s="103">
        <f t="shared" si="19"/>
        <v>1812</v>
      </c>
      <c r="G110" s="104">
        <f t="shared" si="19"/>
        <v>2092</v>
      </c>
      <c r="H110" s="104">
        <f t="shared" si="19"/>
        <v>2176</v>
      </c>
      <c r="I110" s="105">
        <f t="shared" si="19"/>
        <v>2095</v>
      </c>
      <c r="J110" s="130">
        <f>+SUM(J104:J109)</f>
        <v>1895</v>
      </c>
      <c r="K110" s="106">
        <f t="shared" ref="K110" si="20">+SUM(K104:K109)</f>
        <v>1908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0.183</v>
      </c>
      <c r="D115" s="67">
        <v>0.114</v>
      </c>
      <c r="E115" s="67">
        <v>0.111</v>
      </c>
      <c r="F115" s="67" t="s">
        <v>2539</v>
      </c>
      <c r="G115" s="67">
        <v>9.5200000000000007E-2</v>
      </c>
      <c r="H115" s="68">
        <v>8.4000000000000005E-2</v>
      </c>
      <c r="I115" s="68">
        <v>0.1179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CHOCO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1118</v>
      </c>
      <c r="C12" s="33">
        <f>+IFERROR((VLOOKUP(A12,Hoja3!$A$2:$J$841,5,FALSE)),"")</f>
        <v>1118</v>
      </c>
      <c r="D12" s="34" t="str">
        <f>+IFERROR((VLOOKUP(A12,Hoja3!$A$2:$J$841,6,FALSE)),"")</f>
        <v>UNIVERSIDAD TECNOLOGICA DEL CHOCO-DIEGO LUIS CORDOBA</v>
      </c>
      <c r="E12" s="35"/>
      <c r="F12" s="36"/>
      <c r="G12" s="33" t="str">
        <f>+IFERROR((VLOOKUP(A12,Hoja3!$A$2:$J$841,7,FALSE)),"")</f>
        <v>CHOCO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9828</v>
      </c>
    </row>
    <row r="13" spans="1:10" x14ac:dyDescent="0.25">
      <c r="A13" s="134">
        <v>2</v>
      </c>
      <c r="B13" s="32">
        <f>+IFERROR((VLOOKUP(A13,Hoja3!$A$2:$J$841,4,FALSE)),"")</f>
        <v>1812</v>
      </c>
      <c r="C13" s="33">
        <f>+IFERROR((VLOOKUP(A13,Hoja3!$A$2:$J$841,5,FALSE)),"")</f>
        <v>1812</v>
      </c>
      <c r="D13" s="34" t="str">
        <f>+IFERROR((VLOOKUP(A13,Hoja3!$A$2:$J$841,6,FALSE)),"")</f>
        <v>UNIVERSIDAD DE MEDELLIN</v>
      </c>
      <c r="E13" s="35"/>
      <c r="F13" s="36"/>
      <c r="G13" s="33" t="str">
        <f>+IFERROR((VLOOKUP(A13,Hoja3!$A$2:$J$841,7,FALSE)),"")</f>
        <v>ANTIOQUIA</v>
      </c>
      <c r="H13" s="33" t="str">
        <f>+IFERROR((VLOOKUP(A13,Hoja3!$A$2:$J$841,8,FALSE)),"")</f>
        <v>PRIVADA</v>
      </c>
      <c r="I13" s="37" t="str">
        <f>+IFERROR((VLOOKUP(A13,Hoja3!$A$2:$J$841,9,FALSE)),"")</f>
        <v>Universidad</v>
      </c>
      <c r="J13" s="135">
        <f>+IFERROR((VLOOKUP(A13,Hoja3!$A$2:$J$841,10,FALSE)),"")</f>
        <v>101</v>
      </c>
    </row>
    <row r="14" spans="1:10" x14ac:dyDescent="0.25">
      <c r="A14" s="134">
        <v>3</v>
      </c>
      <c r="B14" s="32">
        <f>+IFERROR((VLOOKUP(A14,Hoja3!$A$2:$J$841,4,FALSE)),"")</f>
        <v>1818</v>
      </c>
      <c r="C14" s="33">
        <f>+IFERROR((VLOOKUP(A14,Hoja3!$A$2:$J$841,5,FALSE)),"")</f>
        <v>1818</v>
      </c>
      <c r="D14" s="34" t="str">
        <f>+IFERROR((VLOOKUP(A14,Hoja3!$A$2:$J$841,6,FALSE)),"")</f>
        <v>UNIVERSIDAD COOPERATIVA DE COLOMBIA</v>
      </c>
      <c r="E14" s="35"/>
      <c r="F14" s="36"/>
      <c r="G14" s="33" t="str">
        <f>+IFERROR((VLOOKUP(A14,Hoja3!$A$2:$J$841,7,FALSE)),"")</f>
        <v>BOGOTA D.C</v>
      </c>
      <c r="H14" s="33" t="str">
        <f>+IFERROR((VLOOKUP(A14,Hoja3!$A$2:$J$841,8,FALSE)),"")</f>
        <v>PRIVADA</v>
      </c>
      <c r="I14" s="37" t="str">
        <f>+IFERROR((VLOOKUP(A14,Hoja3!$A$2:$J$841,9,FALSE)),"")</f>
        <v>Universidad</v>
      </c>
      <c r="J14" s="135">
        <f>+IFERROR((VLOOKUP(A14,Hoja3!$A$2:$J$841,10,FALSE)),"")</f>
        <v>395</v>
      </c>
    </row>
    <row r="15" spans="1:10" x14ac:dyDescent="0.25">
      <c r="A15" s="134">
        <v>4</v>
      </c>
      <c r="B15" s="32">
        <f>+IFERROR((VLOOKUP(A15,Hoja3!$A$2:$J$841,4,FALSE)),"")</f>
        <v>1826</v>
      </c>
      <c r="C15" s="33">
        <f>+IFERROR((VLOOKUP(A15,Hoja3!$A$2:$J$841,5,FALSE)),"")</f>
        <v>1826</v>
      </c>
      <c r="D15" s="34" t="str">
        <f>+IFERROR((VLOOKUP(A15,Hoja3!$A$2:$J$841,6,FALSE)),"")</f>
        <v>UNIVERSIDAD ANTONIO NARI¿O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36</v>
      </c>
    </row>
    <row r="16" spans="1:10" x14ac:dyDescent="0.25">
      <c r="A16" s="134">
        <v>5</v>
      </c>
      <c r="B16" s="32">
        <f>+IFERROR((VLOOKUP(A16,Hoja3!$A$2:$J$841,4,FALSE)),"")</f>
        <v>2102</v>
      </c>
      <c r="C16" s="33">
        <f>+IFERROR((VLOOKUP(A16,Hoja3!$A$2:$J$841,5,FALSE)),"")</f>
        <v>2102</v>
      </c>
      <c r="D16" s="34" t="str">
        <f>+IFERROR((VLOOKUP(A16,Hoja3!$A$2:$J$841,6,FALSE)),"")</f>
        <v>UNIVERSIDAD NACIONAL ABIERTA Y A DISTANCIA UNAD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504</v>
      </c>
    </row>
    <row r="17" spans="1:10" x14ac:dyDescent="0.25">
      <c r="A17" s="134">
        <v>6</v>
      </c>
      <c r="B17" s="32">
        <f>+IFERROR((VLOOKUP(A17,Hoja3!$A$2:$J$841,4,FALSE)),"")</f>
        <v>2104</v>
      </c>
      <c r="C17" s="33">
        <f>+IFERROR((VLOOKUP(A17,Hoja3!$A$2:$J$841,5,FALSE)),"")</f>
        <v>2104</v>
      </c>
      <c r="D17" s="35" t="str">
        <f>+IFERROR((VLOOKUP(A17,Hoja3!$A$2:$J$841,6,FALSE)),"")</f>
        <v>ESCUELA SUPERIOR DE ADMINISTRACION PUBLICA-ESAP-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OFICIAL</v>
      </c>
      <c r="I17" s="37" t="str">
        <f>+IFERROR((VLOOKUP(A17,Hoja3!$A$2:$J$841,9,FALSE)),"")</f>
        <v>Institución Universitaria/Escuela Tecnológica</v>
      </c>
      <c r="J17" s="135">
        <f>+IFERROR((VLOOKUP(A17,Hoja3!$A$2:$J$841,10,FALSE)),"")</f>
        <v>153</v>
      </c>
    </row>
    <row r="18" spans="1:10" x14ac:dyDescent="0.25">
      <c r="A18" s="134">
        <v>7</v>
      </c>
      <c r="B18" s="32">
        <f>+IFERROR((VLOOKUP(A18,Hoja3!$A$2:$J$841,4,FALSE)),"")</f>
        <v>2106</v>
      </c>
      <c r="C18" s="33">
        <f>+IFERROR((VLOOKUP(A18,Hoja3!$A$2:$J$841,5,FALSE)),"")</f>
        <v>2106</v>
      </c>
      <c r="D18" s="35" t="str">
        <f>+IFERROR((VLOOKUP(A18,Hoja3!$A$2:$J$841,6,FALSE)),"")</f>
        <v>DIRECCION NACIONAL DE ESCUELAS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OFICIAL</v>
      </c>
      <c r="I18" s="37" t="str">
        <f>+IFERROR((VLOOKUP(A18,Hoja3!$A$2:$J$841,9,FALSE)),"")</f>
        <v>Institución Universitaria/Escuela Tecnológica</v>
      </c>
      <c r="J18" s="135">
        <f>+IFERROR((VLOOKUP(A18,Hoja3!$A$2:$J$841,10,FALSE)),"")</f>
        <v>95</v>
      </c>
    </row>
    <row r="19" spans="1:10" x14ac:dyDescent="0.25">
      <c r="A19" s="134">
        <v>8</v>
      </c>
      <c r="B19" s="32">
        <f>+IFERROR((VLOOKUP(A19,Hoja3!$A$2:$J$841,4,FALSE)),"")</f>
        <v>2833</v>
      </c>
      <c r="C19" s="33">
        <f>+IFERROR((VLOOKUP(A19,Hoja3!$A$2:$J$841,5,FALSE)),"")</f>
        <v>2833</v>
      </c>
      <c r="D19" s="35" t="str">
        <f>+IFERROR((VLOOKUP(A19,Hoja3!$A$2:$J$841,6,FALSE)),"")</f>
        <v>CORPORACION UNIVERSITARIA REMINGTON</v>
      </c>
      <c r="E19" s="35"/>
      <c r="F19" s="36"/>
      <c r="G19" s="33" t="str">
        <f>+IFERROR((VLOOKUP(A19,Hoja3!$A$2:$J$841,7,FALSE)),"")</f>
        <v>ANTIOQUIA</v>
      </c>
      <c r="H19" s="33" t="str">
        <f>+IFERROR((VLOOKUP(A19,Hoja3!$A$2:$J$841,8,FALSE)),"")</f>
        <v>PRIVADA</v>
      </c>
      <c r="I19" s="37" t="str">
        <f>+IFERROR((VLOOKUP(A19,Hoja3!$A$2:$J$841,9,FALSE)),"")</f>
        <v>Institución Universitaria/Escuela Tecnológica</v>
      </c>
      <c r="J19" s="135">
        <f>+IFERROR((VLOOKUP(A19,Hoja3!$A$2:$J$841,10,FALSE)),"")</f>
        <v>12</v>
      </c>
    </row>
    <row r="20" spans="1:10" x14ac:dyDescent="0.25">
      <c r="A20" s="134">
        <v>9</v>
      </c>
      <c r="B20" s="32">
        <f>+IFERROR((VLOOKUP(A20,Hoja3!$A$2:$J$841,4,FALSE)),"")</f>
        <v>9110</v>
      </c>
      <c r="C20" s="33">
        <f>+IFERROR((VLOOKUP(A20,Hoja3!$A$2:$J$841,5,FALSE)),"")</f>
        <v>9110</v>
      </c>
      <c r="D20" s="35" t="str">
        <f>+IFERROR((VLOOKUP(A20,Hoja3!$A$2:$J$841,6,FALSE)),"")</f>
        <v>SERVICIO NACIONAL DE APRENDIZAJE-SENA-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OFICIAL</v>
      </c>
      <c r="I20" s="37" t="str">
        <f>+IFERROR((VLOOKUP(A20,Hoja3!$A$2:$J$841,9,FALSE)),"")</f>
        <v>Institución Tecnológica</v>
      </c>
      <c r="J20" s="135">
        <f>+IFERROR((VLOOKUP(A20,Hoja3!$A$2:$J$841,10,FALSE)),"")</f>
        <v>773</v>
      </c>
    </row>
    <row r="21" spans="1:10" x14ac:dyDescent="0.25">
      <c r="A21" s="134">
        <v>10</v>
      </c>
      <c r="B21" s="32">
        <f>+IFERROR((VLOOKUP(A21,Hoja3!$A$2:$J$841,4,FALSE)),"")</f>
        <v>9116</v>
      </c>
      <c r="C21" s="33">
        <f>+IFERROR((VLOOKUP(A21,Hoja3!$A$2:$J$841,5,FALSE)),"")</f>
        <v>9116</v>
      </c>
      <c r="D21" s="35" t="str">
        <f>+IFERROR((VLOOKUP(A21,Hoja3!$A$2:$J$841,6,FALSE)),"")</f>
        <v>FUNDACION UNIVERSITARIA CLARETIANA - UNICLARETIANA</v>
      </c>
      <c r="E21" s="35"/>
      <c r="F21" s="36"/>
      <c r="G21" s="33" t="str">
        <f>+IFERROR((VLOOKUP(A21,Hoja3!$A$2:$J$841,7,FALSE)),"")</f>
        <v>CHOCO</v>
      </c>
      <c r="H21" s="33" t="str">
        <f>+IFERROR((VLOOKUP(A21,Hoja3!$A$2:$J$841,8,FALSE)),"")</f>
        <v>PRIVADA</v>
      </c>
      <c r="I21" s="37" t="str">
        <f>+IFERROR((VLOOKUP(A21,Hoja3!$A$2:$J$841,9,FALSE)),"")</f>
        <v>Institución Universitaria/Escuela Tecnológica</v>
      </c>
      <c r="J21" s="135">
        <f>+IFERROR((VLOOKUP(A21,Hoja3!$A$2:$J$841,10,FALSE)),"")</f>
        <v>1238</v>
      </c>
    </row>
    <row r="22" spans="1:10" x14ac:dyDescent="0.25">
      <c r="A22" s="134">
        <v>11</v>
      </c>
      <c r="B22" s="32" t="str">
        <f>+IFERROR((VLOOKUP(A22,Hoja3!$A$2:$J$841,4,FALSE)),"")</f>
        <v/>
      </c>
      <c r="C22" s="33" t="str">
        <f>+IFERROR((VLOOKUP(A22,Hoja3!$A$2:$J$841,5,FALSE)),"")</f>
        <v/>
      </c>
      <c r="D22" s="35" t="str">
        <f>+IFERROR((VLOOKUP(A22,Hoja3!$A$2:$J$841,6,FALSE)),"")</f>
        <v/>
      </c>
      <c r="E22" s="35"/>
      <c r="F22" s="36"/>
      <c r="G22" s="33" t="str">
        <f>+IFERROR((VLOOKUP(A22,Hoja3!$A$2:$J$841,7,FALSE)),"")</f>
        <v/>
      </c>
      <c r="H22" s="33" t="str">
        <f>+IFERROR((VLOOKUP(A22,Hoja3!$A$2:$J$841,8,FALSE)),"")</f>
        <v/>
      </c>
      <c r="I22" s="37" t="str">
        <f>+IFERROR((VLOOKUP(A22,Hoja3!$A$2:$J$841,9,FALSE)),"")</f>
        <v/>
      </c>
      <c r="J22" s="135" t="str">
        <f>+IFERROR((VLOOKUP(A22,Hoja3!$A$2:$J$841,10,FALSE)),"")</f>
        <v/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CHOCO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27001</v>
      </c>
      <c r="C12" s="39" t="str">
        <f>+IFERROR((VLOOKUP(A12,Hoja4!$A$2:$M$1051,5,FALSE)),"")</f>
        <v>QUIBDO</v>
      </c>
      <c r="D12" s="40">
        <f>+IFERROR((VLOOKUP(A12,Hoja4!$A$2:$AA$1051,6,FALSE)),"")</f>
        <v>13591</v>
      </c>
      <c r="E12" s="40">
        <f>+IFERROR((VLOOKUP(A12,Hoja4!$A$2:$AA$1051,7,FALSE)),"")</f>
        <v>12731</v>
      </c>
      <c r="F12" s="40">
        <f>+IFERROR((VLOOKUP(A12,Hoja4!$A$2:$AA$1051,8,FALSE)),"")</f>
        <v>12367</v>
      </c>
      <c r="G12" s="40">
        <f>+IFERROR((VLOOKUP(A12,Hoja4!$A$2:$AA$1051,9,FALSE)),"")</f>
        <v>11870</v>
      </c>
      <c r="H12" s="40">
        <f>+IFERROR((VLOOKUP(A12,Hoja4!$A$2:$AA$1051,10,FALSE)),"")</f>
        <v>12457</v>
      </c>
      <c r="I12" s="40">
        <f>+IFERROR((VLOOKUP(A12,Hoja4!$A$2:$AA$1051,11,FALSE)),"")</f>
        <v>12917</v>
      </c>
      <c r="J12" s="40">
        <f>+IFERROR((VLOOKUP(A12,Hoja4!$A$2:$AA$1051,12,FALSE)),"")</f>
        <v>12363</v>
      </c>
      <c r="K12" s="149">
        <f>+IFERROR((VLOOKUP(A12,Hoja4!$A$2:$AA$1051,13,FALSE)),"")</f>
        <v>13449</v>
      </c>
      <c r="L12" s="144">
        <f>+IFERROR((VLOOKUP(A12,Hoja4!$A$2:$AA$1051,14,FALSE)),"")</f>
        <v>13025</v>
      </c>
    </row>
    <row r="13" spans="1:12" x14ac:dyDescent="0.25">
      <c r="A13" s="145">
        <v>2</v>
      </c>
      <c r="B13" s="41">
        <f>+IFERROR((VLOOKUP(A13,Hoja4!$A$2:$M$1051,4,FALSE)),"")</f>
        <v>27006</v>
      </c>
      <c r="C13" s="41" t="str">
        <f>+IFERROR((VLOOKUP(A13,Hoja4!$A$2:$M$1051,5,FALSE)),"")</f>
        <v>ACANDI</v>
      </c>
      <c r="D13" s="42">
        <f>+IFERROR((VLOOKUP(A13,Hoja4!$A$2:$AA$1051,6,FALSE)),"")</f>
        <v>149</v>
      </c>
      <c r="E13" s="42">
        <f>+IFERROR((VLOOKUP(A13,Hoja4!$A$2:$AA$1051,7,FALSE)),"")</f>
        <v>61</v>
      </c>
      <c r="F13" s="42">
        <f>+IFERROR((VLOOKUP(A13,Hoja4!$A$2:$AA$1051,8,FALSE)),"")</f>
        <v>21</v>
      </c>
      <c r="G13" s="42" t="str">
        <f>+IFERROR((VLOOKUP(A13,Hoja4!$A$2:$AA$1051,9,FALSE)),"")</f>
        <v>-</v>
      </c>
      <c r="H13" s="42" t="str">
        <f>+IFERROR((VLOOKUP(A13,Hoja4!$A$2:$AA$1051,10,FALSE)),"")</f>
        <v>-</v>
      </c>
      <c r="I13" s="42">
        <f>+IFERROR((VLOOKUP(A13,Hoja4!$A$2:$AA$1051,11,FALSE)),"")</f>
        <v>1</v>
      </c>
      <c r="J13" s="42" t="str">
        <f>+IFERROR((VLOOKUP(A13,Hoja4!$A$2:$AA$1051,12,FALSE)),"")</f>
        <v>-</v>
      </c>
      <c r="K13" s="149">
        <f>+IFERROR((VLOOKUP(A13,Hoja4!$A$2:$AA$1051,13,FALSE)),"")</f>
        <v>17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27025</v>
      </c>
      <c r="C14" s="41" t="str">
        <f>+IFERROR((VLOOKUP(A14,Hoja4!$A$2:$M$1051,5,FALSE)),"")</f>
        <v>ALTO BAUDO</v>
      </c>
      <c r="D14" s="42">
        <f>+IFERROR((VLOOKUP(A14,Hoja4!$A$2:$AA$1051,6,FALSE)),"")</f>
        <v>50</v>
      </c>
      <c r="E14" s="42">
        <f>+IFERROR((VLOOKUP(A14,Hoja4!$A$2:$AA$1051,7,FALSE)),"")</f>
        <v>48</v>
      </c>
      <c r="F14" s="42">
        <f>+IFERROR((VLOOKUP(A14,Hoja4!$A$2:$AA$1051,8,FALSE)),"")</f>
        <v>1</v>
      </c>
      <c r="G14" s="42">
        <f>+IFERROR((VLOOKUP(A14,Hoja4!$A$2:$AA$1051,9,FALSE)),"")</f>
        <v>2</v>
      </c>
      <c r="H14" s="42" t="str">
        <f>+IFERROR((VLOOKUP(A14,Hoja4!$A$2:$AA$1051,10,FALSE)),"")</f>
        <v>-</v>
      </c>
      <c r="I14" s="42">
        <f>+IFERROR((VLOOKUP(A14,Hoja4!$A$2:$AA$1051,11,FALSE)),"")</f>
        <v>1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27050</v>
      </c>
      <c r="C15" s="41" t="str">
        <f>+IFERROR((VLOOKUP(A15,Hoja4!$A$2:$M$1051,5,FALSE)),"")</f>
        <v>ATRATO</v>
      </c>
      <c r="D15" s="42">
        <f>+IFERROR((VLOOKUP(A15,Hoja4!$A$2:$AA$1051,6,FALSE)),"")</f>
        <v>1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>
        <f>+IFERROR((VLOOKUP(A15,Hoja4!$A$2:$AA$1051,9,FALSE)),"")</f>
        <v>134</v>
      </c>
      <c r="H15" s="42">
        <f>+IFERROR((VLOOKUP(A15,Hoja4!$A$2:$AA$1051,10,FALSE)),"")</f>
        <v>150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27073</v>
      </c>
      <c r="C16" s="41" t="str">
        <f>+IFERROR((VLOOKUP(A16,Hoja4!$A$2:$M$1051,5,FALSE)),"")</f>
        <v>BAGADO</v>
      </c>
      <c r="D16" s="42">
        <f>+IFERROR((VLOOKUP(A16,Hoja4!$A$2:$AA$1051,6,FALSE)),"")</f>
        <v>1</v>
      </c>
      <c r="E16" s="42" t="str">
        <f>+IFERROR((VLOOKUP(A16,Hoja4!$A$2:$AA$1051,7,FALSE)),"")</f>
        <v>-</v>
      </c>
      <c r="F16" s="42" t="str">
        <f>+IFERROR((VLOOKUP(A16,Hoja4!$A$2:$AA$1051,8,FALSE)),"")</f>
        <v>-</v>
      </c>
      <c r="G16" s="42" t="str">
        <f>+IFERROR((VLOOKUP(A16,Hoja4!$A$2:$AA$1051,9,FALSE)),"")</f>
        <v>-</v>
      </c>
      <c r="H16" s="42" t="str">
        <f>+IFERROR((VLOOKUP(A16,Hoja4!$A$2:$AA$1051,10,FALSE)),"")</f>
        <v>-</v>
      </c>
      <c r="I16" s="42">
        <f>+IFERROR((VLOOKUP(A16,Hoja4!$A$2:$AA$1051,11,FALSE)),"")</f>
        <v>1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27075</v>
      </c>
      <c r="C17" s="41" t="str">
        <f>+IFERROR((VLOOKUP(A17,Hoja4!$A$2:$M$1051,5,FALSE)),"")</f>
        <v>BAHIA SOLANO</v>
      </c>
      <c r="D17" s="42">
        <f>+IFERROR((VLOOKUP(A17,Hoja4!$A$2:$AA$1051,6,FALSE)),"")</f>
        <v>1</v>
      </c>
      <c r="E17" s="42" t="str">
        <f>+IFERROR((VLOOKUP(A17,Hoja4!$A$2:$AA$1051,7,FALSE)),"")</f>
        <v>-</v>
      </c>
      <c r="F17" s="42" t="str">
        <f>+IFERROR((VLOOKUP(A17,Hoja4!$A$2:$AA$1051,8,FALSE)),"")</f>
        <v>-</v>
      </c>
      <c r="G17" s="42">
        <f>+IFERROR((VLOOKUP(A17,Hoja4!$A$2:$AA$1051,9,FALSE)),"")</f>
        <v>1</v>
      </c>
      <c r="H17" s="42" t="str">
        <f>+IFERROR((VLOOKUP(A17,Hoja4!$A$2:$AA$1051,10,FALSE)),"")</f>
        <v>-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27077</v>
      </c>
      <c r="C18" s="41" t="str">
        <f>+IFERROR((VLOOKUP(A18,Hoja4!$A$2:$M$1051,5,FALSE)),"")</f>
        <v>BAJO BAUDO</v>
      </c>
      <c r="D18" s="42" t="str">
        <f>+IFERROR((VLOOKUP(A18,Hoja4!$A$2:$AA$1051,6,FALSE)),"")</f>
        <v>-</v>
      </c>
      <c r="E18" s="42" t="str">
        <f>+IFERROR((VLOOKUP(A18,Hoja4!$A$2:$AA$1051,7,FALSE)),"")</f>
        <v>-</v>
      </c>
      <c r="F18" s="42">
        <f>+IFERROR((VLOOKUP(A18,Hoja4!$A$2:$AA$1051,8,FALSE)),"")</f>
        <v>4</v>
      </c>
      <c r="G18" s="42">
        <f>+IFERROR((VLOOKUP(A18,Hoja4!$A$2:$AA$1051,9,FALSE)),"")</f>
        <v>2</v>
      </c>
      <c r="H18" s="42" t="str">
        <f>+IFERROR((VLOOKUP(A18,Hoja4!$A$2:$AA$1051,10,FALSE)),"")</f>
        <v>-</v>
      </c>
      <c r="I18" s="42" t="str">
        <f>+IFERROR((VLOOKUP(A18,Hoja4!$A$2:$AA$1051,11,FALSE)),"")</f>
        <v>-</v>
      </c>
      <c r="J18" s="42">
        <f>+IFERROR((VLOOKUP(A18,Hoja4!$A$2:$AA$1051,12,FALSE)),"")</f>
        <v>1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27099</v>
      </c>
      <c r="C19" s="41" t="str">
        <f>+IFERROR((VLOOKUP(A19,Hoja4!$A$2:$M$1051,5,FALSE)),"")</f>
        <v>BOJAYA</v>
      </c>
      <c r="D19" s="42">
        <f>+IFERROR((VLOOKUP(A19,Hoja4!$A$2:$AA$1051,6,FALSE)),"")</f>
        <v>35</v>
      </c>
      <c r="E19" s="42" t="str">
        <f>+IFERROR((VLOOKUP(A19,Hoja4!$A$2:$AA$1051,7,FALSE)),"")</f>
        <v>-</v>
      </c>
      <c r="F19" s="42">
        <f>+IFERROR((VLOOKUP(A19,Hoja4!$A$2:$AA$1051,8,FALSE)),"")</f>
        <v>89</v>
      </c>
      <c r="G19" s="42">
        <f>+IFERROR((VLOOKUP(A19,Hoja4!$A$2:$AA$1051,9,FALSE)),"")</f>
        <v>71</v>
      </c>
      <c r="H19" s="42">
        <f>+IFERROR((VLOOKUP(A19,Hoja4!$A$2:$AA$1051,10,FALSE)),"")</f>
        <v>70</v>
      </c>
      <c r="I19" s="42">
        <f>+IFERROR((VLOOKUP(A19,Hoja4!$A$2:$AA$1051,11,FALSE)),"")</f>
        <v>1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27135</v>
      </c>
      <c r="C20" s="41" t="str">
        <f>+IFERROR((VLOOKUP(A20,Hoja4!$A$2:$M$1051,5,FALSE)),"")</f>
        <v>EL CANTON DEL SAN PABLO</v>
      </c>
      <c r="D20" s="42" t="str">
        <f>+IFERROR((VLOOKUP(A20,Hoja4!$A$2:$AA$1051,6,FALSE)),"")</f>
        <v>-</v>
      </c>
      <c r="E20" s="42" t="str">
        <f>+IFERROR((VLOOKUP(A20,Hoja4!$A$2:$AA$1051,7,FALSE)),"")</f>
        <v>-</v>
      </c>
      <c r="F20" s="42" t="str">
        <f>+IFERROR((VLOOKUP(A20,Hoja4!$A$2:$AA$1051,8,FALSE)),"")</f>
        <v>-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27150</v>
      </c>
      <c r="C21" s="41" t="str">
        <f>+IFERROR((VLOOKUP(A21,Hoja4!$A$2:$M$1051,5,FALSE)),"")</f>
        <v>CARMEN DEL DARIEN</v>
      </c>
      <c r="D21" s="42">
        <f>+IFERROR((VLOOKUP(A21,Hoja4!$A$2:$AA$1051,6,FALSE)),"")</f>
        <v>34</v>
      </c>
      <c r="E21" s="42">
        <f>+IFERROR((VLOOKUP(A21,Hoja4!$A$2:$AA$1051,7,FALSE)),"")</f>
        <v>34</v>
      </c>
      <c r="F21" s="42">
        <f>+IFERROR((VLOOKUP(A21,Hoja4!$A$2:$AA$1051,8,FALSE)),"")</f>
        <v>35</v>
      </c>
      <c r="G21" s="42">
        <f>+IFERROR((VLOOKUP(A21,Hoja4!$A$2:$AA$1051,9,FALSE)),"")</f>
        <v>34</v>
      </c>
      <c r="H21" s="42">
        <f>+IFERROR((VLOOKUP(A21,Hoja4!$A$2:$AA$1051,10,FALSE)),"")</f>
        <v>34</v>
      </c>
      <c r="I21" s="42">
        <f>+IFERROR((VLOOKUP(A21,Hoja4!$A$2:$AA$1051,11,FALSE)),"")</f>
        <v>58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27160</v>
      </c>
      <c r="C22" s="41" t="str">
        <f>+IFERROR((VLOOKUP(A22,Hoja4!$A$2:$M$1051,5,FALSE)),"")</f>
        <v>CERTEGUI</v>
      </c>
      <c r="D22" s="42" t="str">
        <f>+IFERROR((VLOOKUP(A22,Hoja4!$A$2:$AA$1051,6,FALSE)),"")</f>
        <v>-</v>
      </c>
      <c r="E22" s="42" t="str">
        <f>+IFERROR((VLOOKUP(A22,Hoja4!$A$2:$AA$1051,7,FALSE)),"")</f>
        <v>-</v>
      </c>
      <c r="F22" s="42" t="str">
        <f>+IFERROR((VLOOKUP(A22,Hoja4!$A$2:$AA$1051,8,FALSE)),"")</f>
        <v>-</v>
      </c>
      <c r="G22" s="42" t="str">
        <f>+IFERROR((VLOOKUP(A22,Hoja4!$A$2:$AA$1051,9,FALSE)),"")</f>
        <v>-</v>
      </c>
      <c r="H22" s="42" t="str">
        <f>+IFERROR((VLOOKUP(A22,Hoja4!$A$2:$AA$1051,10,FALSE)),"")</f>
        <v>-</v>
      </c>
      <c r="I22" s="42">
        <f>+IFERROR((VLOOKUP(A22,Hoja4!$A$2:$AA$1051,11,FALSE)),"")</f>
        <v>1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27205</v>
      </c>
      <c r="C23" s="41" t="str">
        <f>+IFERROR((VLOOKUP(A23,Hoja4!$A$2:$M$1051,5,FALSE)),"")</f>
        <v>CONDOTO</v>
      </c>
      <c r="D23" s="42">
        <f>+IFERROR((VLOOKUP(A23,Hoja4!$A$2:$AA$1051,6,FALSE)),"")</f>
        <v>59</v>
      </c>
      <c r="E23" s="42">
        <f>+IFERROR((VLOOKUP(A23,Hoja4!$A$2:$AA$1051,7,FALSE)),"")</f>
        <v>56</v>
      </c>
      <c r="F23" s="42">
        <f>+IFERROR((VLOOKUP(A23,Hoja4!$A$2:$AA$1051,8,FALSE)),"")</f>
        <v>34</v>
      </c>
      <c r="G23" s="42">
        <f>+IFERROR((VLOOKUP(A23,Hoja4!$A$2:$AA$1051,9,FALSE)),"")</f>
        <v>28</v>
      </c>
      <c r="H23" s="42">
        <f>+IFERROR((VLOOKUP(A23,Hoja4!$A$2:$AA$1051,10,FALSE)),"")</f>
        <v>22</v>
      </c>
      <c r="I23" s="42" t="str">
        <f>+IFERROR((VLOOKUP(A23,Hoja4!$A$2:$AA$1051,11,FALSE)),"")</f>
        <v>-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27245</v>
      </c>
      <c r="C24" s="41" t="str">
        <f>+IFERROR((VLOOKUP(A24,Hoja4!$A$2:$M$1051,5,FALSE)),"")</f>
        <v>EL CARMEN DE ATRATO</v>
      </c>
      <c r="D24" s="42">
        <f>+IFERROR((VLOOKUP(A24,Hoja4!$A$2:$AA$1051,6,FALSE)),"")</f>
        <v>6</v>
      </c>
      <c r="E24" s="42" t="str">
        <f>+IFERROR((VLOOKUP(A24,Hoja4!$A$2:$AA$1051,7,FALSE)),"")</f>
        <v>-</v>
      </c>
      <c r="F24" s="42">
        <f>+IFERROR((VLOOKUP(A24,Hoja4!$A$2:$AA$1051,8,FALSE)),"")</f>
        <v>1</v>
      </c>
      <c r="G24" s="42">
        <f>+IFERROR((VLOOKUP(A24,Hoja4!$A$2:$AA$1051,9,FALSE)),"")</f>
        <v>2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27250</v>
      </c>
      <c r="C25" s="41" t="str">
        <f>+IFERROR((VLOOKUP(A25,Hoja4!$A$2:$M$1051,5,FALSE)),"")</f>
        <v>EL LITORAL DEL SAN JUAN</v>
      </c>
      <c r="D25" s="42" t="str">
        <f>+IFERROR((VLOOKUP(A25,Hoja4!$A$2:$AA$1051,6,FALSE)),"")</f>
        <v>-</v>
      </c>
      <c r="E25" s="42" t="str">
        <f>+IFERROR((VLOOKUP(A25,Hoja4!$A$2:$AA$1051,7,FALSE)),"")</f>
        <v>-</v>
      </c>
      <c r="F25" s="42" t="str">
        <f>+IFERROR((VLOOKUP(A25,Hoja4!$A$2:$AA$1051,8,FALSE)),"")</f>
        <v>-</v>
      </c>
      <c r="G25" s="42">
        <f>+IFERROR((VLOOKUP(A25,Hoja4!$A$2:$AA$1051,9,FALSE)),"")</f>
        <v>1</v>
      </c>
      <c r="H25" s="42" t="str">
        <f>+IFERROR((VLOOKUP(A25,Hoja4!$A$2:$AA$1051,10,FALSE)),"")</f>
        <v>-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27361</v>
      </c>
      <c r="C26" s="41" t="str">
        <f>+IFERROR((VLOOKUP(A26,Hoja4!$A$2:$M$1051,5,FALSE)),"")</f>
        <v>ISTMINA</v>
      </c>
      <c r="D26" s="42">
        <f>+IFERROR((VLOOKUP(A26,Hoja4!$A$2:$AA$1051,6,FALSE)),"")</f>
        <v>362</v>
      </c>
      <c r="E26" s="42">
        <f>+IFERROR((VLOOKUP(A26,Hoja4!$A$2:$AA$1051,7,FALSE)),"")</f>
        <v>621</v>
      </c>
      <c r="F26" s="42">
        <f>+IFERROR((VLOOKUP(A26,Hoja4!$A$2:$AA$1051,8,FALSE)),"")</f>
        <v>704</v>
      </c>
      <c r="G26" s="42">
        <f>+IFERROR((VLOOKUP(A26,Hoja4!$A$2:$AA$1051,9,FALSE)),"")</f>
        <v>758</v>
      </c>
      <c r="H26" s="42">
        <f>+IFERROR((VLOOKUP(A26,Hoja4!$A$2:$AA$1051,10,FALSE)),"")</f>
        <v>423</v>
      </c>
      <c r="I26" s="42">
        <f>+IFERROR((VLOOKUP(A26,Hoja4!$A$2:$AA$1051,11,FALSE)),"")</f>
        <v>301</v>
      </c>
      <c r="J26" s="42">
        <f>+IFERROR((VLOOKUP(A26,Hoja4!$A$2:$AA$1051,12,FALSE)),"")</f>
        <v>231</v>
      </c>
      <c r="K26" s="149">
        <f>+IFERROR((VLOOKUP(A26,Hoja4!$A$2:$AA$1051,13,FALSE)),"")</f>
        <v>173</v>
      </c>
      <c r="L26" s="144">
        <f>+IFERROR((VLOOKUP(A26,Hoja4!$A$2:$AA$1051,14,FALSE)),"")</f>
        <v>109</v>
      </c>
    </row>
    <row r="27" spans="1:12" x14ac:dyDescent="0.25">
      <c r="A27" s="145">
        <v>16</v>
      </c>
      <c r="B27" s="41">
        <f>+IFERROR((VLOOKUP(A27,Hoja4!$A$2:$M$1051,4,FALSE)),"")</f>
        <v>27413</v>
      </c>
      <c r="C27" s="41" t="str">
        <f>+IFERROR((VLOOKUP(A27,Hoja4!$A$2:$M$1051,5,FALSE)),"")</f>
        <v>LLORO</v>
      </c>
      <c r="D27" s="42">
        <f>+IFERROR((VLOOKUP(A27,Hoja4!$A$2:$AA$1051,6,FALSE)),"")</f>
        <v>1</v>
      </c>
      <c r="E27" s="42" t="str">
        <f>+IFERROR((VLOOKUP(A27,Hoja4!$A$2:$AA$1051,7,FALSE)),"")</f>
        <v>-</v>
      </c>
      <c r="F27" s="42">
        <f>+IFERROR((VLOOKUP(A27,Hoja4!$A$2:$AA$1051,8,FALSE)),"")</f>
        <v>1</v>
      </c>
      <c r="G27" s="42">
        <f>+IFERROR((VLOOKUP(A27,Hoja4!$A$2:$AA$1051,9,FALSE)),"")</f>
        <v>1</v>
      </c>
      <c r="H27" s="42" t="str">
        <f>+IFERROR((VLOOKUP(A27,Hoja4!$A$2:$AA$1051,10,FALSE)),"")</f>
        <v>-</v>
      </c>
      <c r="I27" s="42">
        <f>+IFERROR((VLOOKUP(A27,Hoja4!$A$2:$AA$1051,11,FALSE)),"")</f>
        <v>1</v>
      </c>
      <c r="J27" s="42">
        <f>+IFERROR((VLOOKUP(A27,Hoja4!$A$2:$AA$1051,12,FALSE)),"")</f>
        <v>1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27491</v>
      </c>
      <c r="C28" s="41" t="str">
        <f>+IFERROR((VLOOKUP(A28,Hoja4!$A$2:$M$1051,5,FALSE)),"")</f>
        <v>NOVITA</v>
      </c>
      <c r="D28" s="42">
        <f>+IFERROR((VLOOKUP(A28,Hoja4!$A$2:$AA$1051,6,FALSE)),"")</f>
        <v>1</v>
      </c>
      <c r="E28" s="42" t="str">
        <f>+IFERROR((VLOOKUP(A28,Hoja4!$A$2:$AA$1051,7,FALSE)),"")</f>
        <v>-</v>
      </c>
      <c r="F28" s="42">
        <f>+IFERROR((VLOOKUP(A28,Hoja4!$A$2:$AA$1051,8,FALSE)),"")</f>
        <v>2</v>
      </c>
      <c r="G28" s="42" t="str">
        <f>+IFERROR((VLOOKUP(A28,Hoja4!$A$2:$AA$1051,9,FALSE)),"")</f>
        <v>-</v>
      </c>
      <c r="H28" s="42" t="str">
        <f>+IFERROR((VLOOKUP(A28,Hoja4!$A$2:$AA$1051,10,FALSE)),"")</f>
        <v>-</v>
      </c>
      <c r="I28" s="42" t="str">
        <f>+IFERROR((VLOOKUP(A28,Hoja4!$A$2:$AA$1051,11,FALSE)),"")</f>
        <v>-</v>
      </c>
      <c r="J28" s="42" t="str">
        <f>+IFERROR((VLOOKUP(A28,Hoja4!$A$2:$AA$1051,12,FALSE)),"")</f>
        <v>-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27495</v>
      </c>
      <c r="C29" s="41" t="str">
        <f>+IFERROR((VLOOKUP(A29,Hoja4!$A$2:$M$1051,5,FALSE)),"")</f>
        <v>NUQUI</v>
      </c>
      <c r="D29" s="42" t="str">
        <f>+IFERROR((VLOOKUP(A29,Hoja4!$A$2:$AA$1051,6,FALSE)),"")</f>
        <v>-</v>
      </c>
      <c r="E29" s="42" t="str">
        <f>+IFERROR((VLOOKUP(A29,Hoja4!$A$2:$AA$1051,7,FALSE)),"")</f>
        <v>-</v>
      </c>
      <c r="F29" s="42" t="str">
        <f>+IFERROR((VLOOKUP(A29,Hoja4!$A$2:$AA$1051,8,FALSE)),"")</f>
        <v>-</v>
      </c>
      <c r="G29" s="42">
        <f>+IFERROR((VLOOKUP(A29,Hoja4!$A$2:$AA$1051,9,FALSE)),"")</f>
        <v>1</v>
      </c>
      <c r="H29" s="42" t="str">
        <f>+IFERROR((VLOOKUP(A29,Hoja4!$A$2:$AA$1051,10,FALSE)),"")</f>
        <v>-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27615</v>
      </c>
      <c r="C30" s="41" t="str">
        <f>+IFERROR((VLOOKUP(A30,Hoja4!$A$2:$M$1051,5,FALSE)),"")</f>
        <v>RIOSUCIO</v>
      </c>
      <c r="D30" s="42">
        <f>+IFERROR((VLOOKUP(A30,Hoja4!$A$2:$AA$1051,6,FALSE)),"")</f>
        <v>147</v>
      </c>
      <c r="E30" s="42">
        <f>+IFERROR((VLOOKUP(A30,Hoja4!$A$2:$AA$1051,7,FALSE)),"")</f>
        <v>105</v>
      </c>
      <c r="F30" s="42">
        <f>+IFERROR((VLOOKUP(A30,Hoja4!$A$2:$AA$1051,8,FALSE)),"")</f>
        <v>110</v>
      </c>
      <c r="G30" s="42">
        <f>+IFERROR((VLOOKUP(A30,Hoja4!$A$2:$AA$1051,9,FALSE)),"")</f>
        <v>42</v>
      </c>
      <c r="H30" s="42">
        <f>+IFERROR((VLOOKUP(A30,Hoja4!$A$2:$AA$1051,10,FALSE)),"")</f>
        <v>40</v>
      </c>
      <c r="I30" s="42">
        <f>+IFERROR((VLOOKUP(A30,Hoja4!$A$2:$AA$1051,11,FALSE)),"")</f>
        <v>43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27660</v>
      </c>
      <c r="C31" s="41" t="str">
        <f>+IFERROR((VLOOKUP(A31,Hoja4!$A$2:$M$1051,5,FALSE)),"")</f>
        <v>SAN JOSE DEL PALMAR</v>
      </c>
      <c r="D31" s="42">
        <f>+IFERROR((VLOOKUP(A31,Hoja4!$A$2:$AA$1051,6,FALSE)),"")</f>
        <v>1</v>
      </c>
      <c r="E31" s="42" t="str">
        <f>+IFERROR((VLOOKUP(A31,Hoja4!$A$2:$AA$1051,7,FALSE)),"")</f>
        <v>-</v>
      </c>
      <c r="F31" s="42">
        <f>+IFERROR((VLOOKUP(A31,Hoja4!$A$2:$AA$1051,8,FALSE)),"")</f>
        <v>1</v>
      </c>
      <c r="G31" s="42">
        <f>+IFERROR((VLOOKUP(A31,Hoja4!$A$2:$AA$1051,9,FALSE)),"")</f>
        <v>1</v>
      </c>
      <c r="H31" s="42" t="str">
        <f>+IFERROR((VLOOKUP(A31,Hoja4!$A$2:$AA$1051,10,FALSE)),"")</f>
        <v>-</v>
      </c>
      <c r="I31" s="42" t="str">
        <f>+IFERROR((VLOOKUP(A31,Hoja4!$A$2:$AA$1051,11,FALSE)),"")</f>
        <v>-</v>
      </c>
      <c r="J31" s="42" t="str">
        <f>+IFERROR((VLOOKUP(A31,Hoja4!$A$2:$AA$1051,12,FALSE)),"")</f>
        <v>-</v>
      </c>
      <c r="K31" s="149" t="str">
        <f>+IFERROR((VLOOKUP(A31,Hoja4!$A$2:$AA$1051,13,FALSE)),"")</f>
        <v>-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27745</v>
      </c>
      <c r="C32" s="41" t="str">
        <f>+IFERROR((VLOOKUP(A32,Hoja4!$A$2:$M$1051,5,FALSE)),"")</f>
        <v>SIPI</v>
      </c>
      <c r="D32" s="42" t="str">
        <f>+IFERROR((VLOOKUP(A32,Hoja4!$A$2:$AA$1051,6,FALSE)),"")</f>
        <v>-</v>
      </c>
      <c r="E32" s="42" t="str">
        <f>+IFERROR((VLOOKUP(A32,Hoja4!$A$2:$AA$1051,7,FALSE)),"")</f>
        <v>-</v>
      </c>
      <c r="F32" s="42">
        <f>+IFERROR((VLOOKUP(A32,Hoja4!$A$2:$AA$1051,8,FALSE)),"")</f>
        <v>1</v>
      </c>
      <c r="G32" s="42">
        <f>+IFERROR((VLOOKUP(A32,Hoja4!$A$2:$AA$1051,9,FALSE)),"")</f>
        <v>1</v>
      </c>
      <c r="H32" s="42" t="str">
        <f>+IFERROR((VLOOKUP(A32,Hoja4!$A$2:$AA$1051,10,FALSE)),"")</f>
        <v>-</v>
      </c>
      <c r="I32" s="42">
        <f>+IFERROR((VLOOKUP(A32,Hoja4!$A$2:$AA$1051,11,FALSE)),"")</f>
        <v>1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27787</v>
      </c>
      <c r="C33" s="41" t="str">
        <f>+IFERROR((VLOOKUP(A33,Hoja4!$A$2:$M$1051,5,FALSE)),"")</f>
        <v>TADO</v>
      </c>
      <c r="D33" s="42">
        <f>+IFERROR((VLOOKUP(A33,Hoja4!$A$2:$AA$1051,6,FALSE)),"")</f>
        <v>15</v>
      </c>
      <c r="E33" s="42" t="str">
        <f>+IFERROR((VLOOKUP(A33,Hoja4!$A$2:$AA$1051,7,FALSE)),"")</f>
        <v>-</v>
      </c>
      <c r="F33" s="42">
        <f>+IFERROR((VLOOKUP(A33,Hoja4!$A$2:$AA$1051,8,FALSE)),"")</f>
        <v>59</v>
      </c>
      <c r="G33" s="42">
        <f>+IFERROR((VLOOKUP(A33,Hoja4!$A$2:$AA$1051,9,FALSE)),"")</f>
        <v>74</v>
      </c>
      <c r="H33" s="42">
        <f>+IFERROR((VLOOKUP(A33,Hoja4!$A$2:$AA$1051,10,FALSE)),"")</f>
        <v>26</v>
      </c>
      <c r="I33" s="42">
        <f>+IFERROR((VLOOKUP(A33,Hoja4!$A$2:$AA$1051,11,FALSE)),"")</f>
        <v>1</v>
      </c>
      <c r="J33" s="42" t="str">
        <f>+IFERROR((VLOOKUP(A33,Hoja4!$A$2:$AA$1051,12,FALSE)),"")</f>
        <v>-</v>
      </c>
      <c r="K33" s="149" t="str">
        <f>+IFERROR((VLOOKUP(A33,Hoja4!$A$2:$AA$1051,13,FALSE)),"")</f>
        <v>-</v>
      </c>
      <c r="L33" s="144">
        <f>+IFERROR((VLOOKUP(A33,Hoja4!$A$2:$AA$1051,14,FALSE)),"")</f>
        <v>1</v>
      </c>
    </row>
    <row r="34" spans="1:12" x14ac:dyDescent="0.25">
      <c r="A34" s="145">
        <v>23</v>
      </c>
      <c r="B34" s="41">
        <f>+IFERROR((VLOOKUP(A34,Hoja4!$A$2:$M$1051,4,FALSE)),"")</f>
        <v>27800</v>
      </c>
      <c r="C34" s="41" t="str">
        <f>+IFERROR((VLOOKUP(A34,Hoja4!$A$2:$M$1051,5,FALSE)),"")</f>
        <v>UNGUIA</v>
      </c>
      <c r="D34" s="42">
        <f>+IFERROR((VLOOKUP(A34,Hoja4!$A$2:$AA$1051,6,FALSE)),"")</f>
        <v>59</v>
      </c>
      <c r="E34" s="42">
        <f>+IFERROR((VLOOKUP(A34,Hoja4!$A$2:$AA$1051,7,FALSE)),"")</f>
        <v>58</v>
      </c>
      <c r="F34" s="42">
        <f>+IFERROR((VLOOKUP(A34,Hoja4!$A$2:$AA$1051,8,FALSE)),"")</f>
        <v>115</v>
      </c>
      <c r="G34" s="42">
        <f>+IFERROR((VLOOKUP(A34,Hoja4!$A$2:$AA$1051,9,FALSE)),"")</f>
        <v>80</v>
      </c>
      <c r="H34" s="42" t="str">
        <f>+IFERROR((VLOOKUP(A34,Hoja4!$A$2:$AA$1051,10,FALSE)),"")</f>
        <v>-</v>
      </c>
      <c r="I34" s="42" t="str">
        <f>+IFERROR((VLOOKUP(A34,Hoja4!$A$2:$AA$1051,11,FALSE)),"")</f>
        <v>-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CHOCO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27001</v>
      </c>
      <c r="C12" s="39" t="str">
        <f>+IFERROR(VLOOKUP($A12,Hoja5!$A$2:$M$2116,4,FALSE),"")</f>
        <v>QUIBDO</v>
      </c>
      <c r="D12" s="163">
        <f>+IFERROR(VLOOKUP($A12,Hoja5!$A$2:$M$2116,5,FALSE),"")</f>
        <v>0.98518031829464159</v>
      </c>
      <c r="E12" s="163">
        <f>+IFERROR(VLOOKUP($A12,Hoja5!$A$2:$M$2116,6,FALSE),"")</f>
        <v>0.92429629629629628</v>
      </c>
      <c r="F12" s="163">
        <f>+IFERROR(VLOOKUP($A12,Hoja5!$A$2:$M$2116,7,FALSE),"")</f>
        <v>0.9069345822631818</v>
      </c>
      <c r="G12" s="163">
        <f>+IFERROR(VLOOKUP($A12,Hoja5!$A$2:$M$2116,8,FALSE),"")</f>
        <v>0.9053981002394007</v>
      </c>
      <c r="H12" s="163">
        <f>+IFERROR(VLOOKUP($A12,Hoja5!$A$2:$M$2116,9,FALSE),"")</f>
        <v>0.96348004417100486</v>
      </c>
      <c r="I12" s="163">
        <f>+IFERROR(VLOOKUP($A12,Hoja5!$A$2:$M$2116,10,FALSE),"")</f>
        <v>1.0059466409514626</v>
      </c>
      <c r="J12" s="163">
        <f>+IFERROR(VLOOKUP($A12,Hoja5!$A$2:$M$2116,11,FALSE),"")</f>
        <v>0.96779453730126375</v>
      </c>
      <c r="K12" s="164">
        <f>+IFERROR(VLOOKUP($A12,Hoja5!$A$2:$M$2116,12,FALSE),"")</f>
        <v>1.0559769167353668</v>
      </c>
      <c r="L12" s="165">
        <f>+IFERROR(VLOOKUP($A12,Hoja5!$A$2:$M$2116,13,FALSE),"")</f>
        <v>1.0490277546950308</v>
      </c>
    </row>
    <row r="13" spans="1:12" x14ac:dyDescent="0.25">
      <c r="A13" s="145">
        <v>2</v>
      </c>
      <c r="B13" s="41">
        <f>+IFERROR(VLOOKUP($A13,Hoja5!$A$2:$M$2116,3,FALSE),"")</f>
        <v>27006</v>
      </c>
      <c r="C13" s="41" t="str">
        <f>+IFERROR(VLOOKUP($A13,Hoja5!$A$2:$M$2116,4,FALSE),"")</f>
        <v>ACANDI</v>
      </c>
      <c r="D13" s="166">
        <f>+IFERROR(VLOOKUP($A13,Hoja5!$A$2:$M$2116,5,FALSE),"")</f>
        <v>0.13459801264679314</v>
      </c>
      <c r="E13" s="166">
        <f>+IFERROR(VLOOKUP($A13,Hoja5!$A$2:$M$2116,6,FALSE),"")</f>
        <v>5.5912007332722273E-2</v>
      </c>
      <c r="F13" s="166">
        <f>+IFERROR(VLOOKUP($A13,Hoja5!$A$2:$M$2116,7,FALSE),"")</f>
        <v>1.9699812382739212E-2</v>
      </c>
      <c r="G13" s="166">
        <f>+IFERROR(VLOOKUP($A13,Hoja5!$A$2:$M$2116,8,FALSE),"")</f>
        <v>0</v>
      </c>
      <c r="H13" s="166">
        <f>+IFERROR(VLOOKUP($A13,Hoja5!$A$2:$M$2116,9,FALSE),"")</f>
        <v>0</v>
      </c>
      <c r="I13" s="166">
        <f>+IFERROR(VLOOKUP($A13,Hoja5!$A$2:$M$2116,10,FALSE),"")</f>
        <v>1.0224948875255625E-3</v>
      </c>
      <c r="J13" s="166">
        <f>+IFERROR(VLOOKUP($A13,Hoja5!$A$2:$M$2116,11,FALSE),"")</f>
        <v>0</v>
      </c>
      <c r="K13" s="164">
        <f>+IFERROR(VLOOKUP($A13,Hoja5!$A$2:$M$2116,12,FALSE),"")</f>
        <v>1.8498367791077257E-2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27025</v>
      </c>
      <c r="C14" s="41" t="str">
        <f>+IFERROR(VLOOKUP($A14,Hoja5!$A$2:$M$2116,4,FALSE),"")</f>
        <v>ALTO BAUDO</v>
      </c>
      <c r="D14" s="166">
        <f>+IFERROR(VLOOKUP($A14,Hoja5!$A$2:$M$2116,5,FALSE),"")</f>
        <v>1.335113484646195E-2</v>
      </c>
      <c r="E14" s="166">
        <f>+IFERROR(VLOOKUP($A14,Hoja5!$A$2:$M$2116,6,FALSE),"")</f>
        <v>1.2282497441146366E-2</v>
      </c>
      <c r="F14" s="166">
        <f>+IFERROR(VLOOKUP($A14,Hoja5!$A$2:$M$2116,7,FALSE),"")</f>
        <v>2.4479804161566709E-4</v>
      </c>
      <c r="G14" s="166">
        <f>+IFERROR(VLOOKUP($A14,Hoja5!$A$2:$M$2116,8,FALSE),"")</f>
        <v>4.6761748889408465E-4</v>
      </c>
      <c r="H14" s="166">
        <f>+IFERROR(VLOOKUP($A14,Hoja5!$A$2:$M$2116,9,FALSE),"")</f>
        <v>0</v>
      </c>
      <c r="I14" s="166">
        <f>+IFERROR(VLOOKUP($A14,Hoja5!$A$2:$M$2116,10,FALSE),"")</f>
        <v>2.1204410517387616E-4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27050</v>
      </c>
      <c r="C15" s="41" t="str">
        <f>+IFERROR(VLOOKUP($A15,Hoja5!$A$2:$M$2116,4,FALSE),"")</f>
        <v>ATRATO</v>
      </c>
      <c r="D15" s="166">
        <f>+IFERROR(VLOOKUP($A15,Hoja5!$A$2:$M$2116,5,FALSE),"")</f>
        <v>1.0204081632653062E-3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0.13228035538005922</v>
      </c>
      <c r="H15" s="166">
        <f>+IFERROR(VLOOKUP($A15,Hoja5!$A$2:$M$2116,9,FALSE),"")</f>
        <v>0.14836795252225518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27073</v>
      </c>
      <c r="C16" s="41" t="str">
        <f>+IFERROR(VLOOKUP($A16,Hoja5!$A$2:$M$2116,4,FALSE),"")</f>
        <v>BAGADO</v>
      </c>
      <c r="D16" s="166">
        <f>+IFERROR(VLOOKUP($A16,Hoja5!$A$2:$M$2116,5,FALSE),"")</f>
        <v>1.0660980810234541E-3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1.2135922330097086E-3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27075</v>
      </c>
      <c r="C17" s="41" t="str">
        <f>+IFERROR(VLOOKUP($A17,Hoja5!$A$2:$M$2116,4,FALSE),"")</f>
        <v>BAHIA SOLANO</v>
      </c>
      <c r="D17" s="166">
        <f>+IFERROR(VLOOKUP($A17,Hoja5!$A$2:$M$2116,5,FALSE),"")</f>
        <v>9.6993210475266732E-4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1.0141987829614604E-3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27077</v>
      </c>
      <c r="C18" s="41" t="str">
        <f>+IFERROR(VLOOKUP($A18,Hoja5!$A$2:$M$2116,4,FALSE),"")</f>
        <v>BAJO BAUDO</v>
      </c>
      <c r="D18" s="166">
        <f>+IFERROR(VLOOKUP($A18,Hoja5!$A$2:$M$2116,5,FALSE),"")</f>
        <v>0</v>
      </c>
      <c r="E18" s="166">
        <f>+IFERROR(VLOOKUP($A18,Hoja5!$A$2:$M$2116,6,FALSE),"")</f>
        <v>0</v>
      </c>
      <c r="F18" s="166">
        <f>+IFERROR(VLOOKUP($A18,Hoja5!$A$2:$M$2116,7,FALSE),"")</f>
        <v>1.9240019240019241E-3</v>
      </c>
      <c r="G18" s="166">
        <f>+IFERROR(VLOOKUP($A18,Hoja5!$A$2:$M$2116,8,FALSE),"")</f>
        <v>9.4921689606074992E-4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27099</v>
      </c>
      <c r="C19" s="41" t="str">
        <f>+IFERROR(VLOOKUP($A19,Hoja5!$A$2:$M$2116,4,FALSE),"")</f>
        <v>BOJAYA</v>
      </c>
      <c r="D19" s="166">
        <f>+IFERROR(VLOOKUP($A19,Hoja5!$A$2:$M$2116,5,FALSE),"")</f>
        <v>3.1138790035587189E-2</v>
      </c>
      <c r="E19" s="166">
        <f>+IFERROR(VLOOKUP($A19,Hoja5!$A$2:$M$2116,6,FALSE),"")</f>
        <v>0</v>
      </c>
      <c r="F19" s="166">
        <f>+IFERROR(VLOOKUP($A19,Hoja5!$A$2:$M$2116,7,FALSE),"")</f>
        <v>8.1056466302367944E-2</v>
      </c>
      <c r="G19" s="166">
        <f>+IFERROR(VLOOKUP($A19,Hoja5!$A$2:$M$2116,8,FALSE),"")</f>
        <v>6.6355140186915892E-2</v>
      </c>
      <c r="H19" s="166">
        <f>+IFERROR(VLOOKUP($A19,Hoja5!$A$2:$M$2116,9,FALSE),"")</f>
        <v>6.7372473532242544E-2</v>
      </c>
      <c r="I19" s="166">
        <f>+IFERROR(VLOOKUP($A19,Hoja5!$A$2:$M$2116,10,FALSE),"")</f>
        <v>9.871668311944718E-4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27135</v>
      </c>
      <c r="C20" s="41" t="str">
        <f>+IFERROR(VLOOKUP($A20,Hoja5!$A$2:$M$2116,4,FALSE),"")</f>
        <v>EL CANTON DEL SAN PABLO</v>
      </c>
      <c r="D20" s="166">
        <f>+IFERROR(VLOOKUP($A20,Hoja5!$A$2:$M$2116,5,FALSE),"")</f>
        <v>0</v>
      </c>
      <c r="E20" s="166">
        <f>+IFERROR(VLOOKUP($A20,Hoja5!$A$2:$M$2116,6,FALSE),"")</f>
        <v>0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27150</v>
      </c>
      <c r="C21" s="41" t="str">
        <f>+IFERROR(VLOOKUP($A21,Hoja5!$A$2:$M$2116,4,FALSE),"")</f>
        <v>CARMEN DEL DARIEN</v>
      </c>
      <c r="D21" s="166">
        <f>+IFERROR(VLOOKUP($A21,Hoja5!$A$2:$M$2116,5,FALSE),"")</f>
        <v>5.733558178752108E-2</v>
      </c>
      <c r="E21" s="166">
        <f>+IFERROR(VLOOKUP($A21,Hoja5!$A$2:$M$2116,6,FALSE),"")</f>
        <v>5.7239057239057242E-2</v>
      </c>
      <c r="F21" s="166">
        <f>+IFERROR(VLOOKUP($A21,Hoja5!$A$2:$M$2116,7,FALSE),"")</f>
        <v>6.0034305317324184E-2</v>
      </c>
      <c r="G21" s="166">
        <f>+IFERROR(VLOOKUP($A21,Hoja5!$A$2:$M$2116,8,FALSE),"")</f>
        <v>5.944055944055944E-2</v>
      </c>
      <c r="H21" s="166">
        <f>+IFERROR(VLOOKUP($A21,Hoja5!$A$2:$M$2116,9,FALSE),"")</f>
        <v>6.1151079136690649E-2</v>
      </c>
      <c r="I21" s="166">
        <f>+IFERROR(VLOOKUP($A21,Hoja5!$A$2:$M$2116,10,FALSE),"")</f>
        <v>0.10681399631675875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27160</v>
      </c>
      <c r="C22" s="41" t="str">
        <f>+IFERROR(VLOOKUP($A22,Hoja5!$A$2:$M$2116,4,FALSE),"")</f>
        <v>CERTEGUI</v>
      </c>
      <c r="D22" s="166">
        <f>+IFERROR(VLOOKUP($A22,Hoja5!$A$2:$M$2116,5,FALSE),"")</f>
        <v>0</v>
      </c>
      <c r="E22" s="166">
        <f>+IFERROR(VLOOKUP($A22,Hoja5!$A$2:$M$2116,6,FALSE),"")</f>
        <v>0</v>
      </c>
      <c r="F22" s="166">
        <f>+IFERROR(VLOOKUP($A22,Hoja5!$A$2:$M$2116,7,FALSE),"")</f>
        <v>0</v>
      </c>
      <c r="G22" s="166">
        <f>+IFERROR(VLOOKUP($A22,Hoja5!$A$2:$M$2116,8,FALSE),"")</f>
        <v>0</v>
      </c>
      <c r="H22" s="166">
        <f>+IFERROR(VLOOKUP($A22,Hoja5!$A$2:$M$2116,9,FALSE),"")</f>
        <v>0</v>
      </c>
      <c r="I22" s="166">
        <f>+IFERROR(VLOOKUP($A22,Hoja5!$A$2:$M$2116,10,FALSE),"")</f>
        <v>9.9601593625498006E-4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27205</v>
      </c>
      <c r="C23" s="41" t="str">
        <f>+IFERROR(VLOOKUP($A23,Hoja5!$A$2:$M$2116,4,FALSE),"")</f>
        <v>CONDOTO</v>
      </c>
      <c r="D23" s="166">
        <f>+IFERROR(VLOOKUP($A23,Hoja5!$A$2:$M$2116,5,FALSE),"")</f>
        <v>3.3053221288515407E-2</v>
      </c>
      <c r="E23" s="166">
        <f>+IFERROR(VLOOKUP($A23,Hoja5!$A$2:$M$2116,6,FALSE),"")</f>
        <v>3.1513787281935844E-2</v>
      </c>
      <c r="F23" s="166">
        <f>+IFERROR(VLOOKUP($A23,Hoja5!$A$2:$M$2116,7,FALSE),"")</f>
        <v>1.9351166761525328E-2</v>
      </c>
      <c r="G23" s="166">
        <f>+IFERROR(VLOOKUP($A23,Hoja5!$A$2:$M$2116,8,FALSE),"")</f>
        <v>1.6138328530259365E-2</v>
      </c>
      <c r="H23" s="166">
        <f>+IFERROR(VLOOKUP($A23,Hoja5!$A$2:$M$2116,9,FALSE),"")</f>
        <v>1.2850467289719626E-2</v>
      </c>
      <c r="I23" s="166">
        <f>+IFERROR(VLOOKUP($A23,Hoja5!$A$2:$M$2116,10,FALSE),"")</f>
        <v>0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27245</v>
      </c>
      <c r="C24" s="41" t="str">
        <f>+IFERROR(VLOOKUP($A24,Hoja5!$A$2:$M$2116,4,FALSE),"")</f>
        <v>EL CARMEN DE ATRATO</v>
      </c>
      <c r="D24" s="166">
        <f>+IFERROR(VLOOKUP($A24,Hoja5!$A$2:$M$2116,5,FALSE),"")</f>
        <v>4.1551246537396124E-3</v>
      </c>
      <c r="E24" s="166">
        <f>+IFERROR(VLOOKUP($A24,Hoja5!$A$2:$M$2116,6,FALSE),"")</f>
        <v>0</v>
      </c>
      <c r="F24" s="166">
        <f>+IFERROR(VLOOKUP($A24,Hoja5!$A$2:$M$2116,7,FALSE),"")</f>
        <v>6.8823124569855469E-4</v>
      </c>
      <c r="G24" s="166">
        <f>+IFERROR(VLOOKUP($A24,Hoja5!$A$2:$M$2116,8,FALSE),"")</f>
        <v>1.3888888888888889E-3</v>
      </c>
      <c r="H24" s="166">
        <f>+IFERROR(VLOOKUP($A24,Hoja5!$A$2:$M$2116,9,FALSE),"")</f>
        <v>0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27250</v>
      </c>
      <c r="C25" s="41" t="str">
        <f>+IFERROR(VLOOKUP($A25,Hoja5!$A$2:$M$2116,4,FALSE),"")</f>
        <v>EL LITORAL DEL SAN JUAN</v>
      </c>
      <c r="D25" s="166">
        <f>+IFERROR(VLOOKUP($A25,Hoja5!$A$2:$M$2116,5,FALSE),"")</f>
        <v>0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6.0024009603841532E-4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27361</v>
      </c>
      <c r="C26" s="41" t="str">
        <f>+IFERROR(VLOOKUP($A26,Hoja5!$A$2:$M$2116,4,FALSE),"")</f>
        <v>ISTMINA</v>
      </c>
      <c r="D26" s="166">
        <f>+IFERROR(VLOOKUP($A26,Hoja5!$A$2:$M$2116,5,FALSE),"")</f>
        <v>0.11104294478527607</v>
      </c>
      <c r="E26" s="166">
        <f>+IFERROR(VLOOKUP($A26,Hoja5!$A$2:$M$2116,6,FALSE),"")</f>
        <v>0.19454887218045114</v>
      </c>
      <c r="F26" s="166">
        <f>+IFERROR(VLOOKUP($A26,Hoja5!$A$2:$M$2116,7,FALSE),"")</f>
        <v>0.22827496757457846</v>
      </c>
      <c r="G26" s="166">
        <f>+IFERROR(VLOOKUP($A26,Hoja5!$A$2:$M$2116,8,FALSE),"")</f>
        <v>0.24881355932203389</v>
      </c>
      <c r="H26" s="166">
        <f>+IFERROR(VLOOKUP($A26,Hoja5!$A$2:$M$2116,9,FALSE),"")</f>
        <v>0.15096359743040685</v>
      </c>
      <c r="I26" s="166">
        <f>+IFERROR(VLOOKUP($A26,Hoja5!$A$2:$M$2116,10,FALSE),"")</f>
        <v>0.11277632071937055</v>
      </c>
      <c r="J26" s="166">
        <f>+IFERROR(VLOOKUP($A26,Hoja5!$A$2:$M$2116,11,FALSE),"")</f>
        <v>8.8923556942277687E-2</v>
      </c>
      <c r="K26" s="164">
        <f>+IFERROR(VLOOKUP($A26,Hoja5!$A$2:$M$2116,12,FALSE),"")</f>
        <v>6.9729947601773479E-2</v>
      </c>
      <c r="L26" s="165">
        <f>+IFERROR(VLOOKUP($A26,Hoja5!$A$2:$M$2116,13,FALSE),"")</f>
        <v>4.4800657624332101E-2</v>
      </c>
    </row>
    <row r="27" spans="1:12" x14ac:dyDescent="0.25">
      <c r="A27" s="145">
        <v>16</v>
      </c>
      <c r="B27" s="41">
        <f>+IFERROR(VLOOKUP($A27,Hoja5!$A$2:$M$2116,3,FALSE),"")</f>
        <v>27372</v>
      </c>
      <c r="C27" s="41" t="str">
        <f>+IFERROR(VLOOKUP($A27,Hoja5!$A$2:$M$2116,4,FALSE),"")</f>
        <v>JURADÓ</v>
      </c>
      <c r="D27" s="166">
        <f>+IFERROR(VLOOKUP($A27,Hoja5!$A$2:$M$2116,5,FALSE),"")</f>
        <v>0</v>
      </c>
      <c r="E27" s="166">
        <f>+IFERROR(VLOOKUP($A27,Hoja5!$A$2:$M$2116,6,FALSE),"")</f>
        <v>0</v>
      </c>
      <c r="F27" s="166">
        <f>+IFERROR(VLOOKUP($A27,Hoja5!$A$2:$M$2116,7,FALSE),"")</f>
        <v>0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27413</v>
      </c>
      <c r="C28" s="41" t="str">
        <f>+IFERROR(VLOOKUP($A28,Hoja5!$A$2:$M$2116,4,FALSE),"")</f>
        <v>LLORO</v>
      </c>
      <c r="D28" s="166">
        <f>+IFERROR(VLOOKUP($A28,Hoja5!$A$2:$M$2116,5,FALSE),"")</f>
        <v>8.4033613445378156E-4</v>
      </c>
      <c r="E28" s="166">
        <f>+IFERROR(VLOOKUP($A28,Hoja5!$A$2:$M$2116,6,FALSE),"")</f>
        <v>0</v>
      </c>
      <c r="F28" s="166">
        <f>+IFERROR(VLOOKUP($A28,Hoja5!$A$2:$M$2116,7,FALSE),"")</f>
        <v>8.4817642069550466E-4</v>
      </c>
      <c r="G28" s="166">
        <f>+IFERROR(VLOOKUP($A28,Hoja5!$A$2:$M$2116,8,FALSE),"")</f>
        <v>8.6430423509075197E-4</v>
      </c>
      <c r="H28" s="166">
        <f>+IFERROR(VLOOKUP($A28,Hoja5!$A$2:$M$2116,9,FALSE),"")</f>
        <v>0</v>
      </c>
      <c r="I28" s="166">
        <f>+IFERROR(VLOOKUP($A28,Hoja5!$A$2:$M$2116,10,FALSE),"")</f>
        <v>9.0009000900090005E-4</v>
      </c>
      <c r="J28" s="166">
        <f>+IFERROR(VLOOKUP($A28,Hoja5!$A$2:$M$2116,11,FALSE),"")</f>
        <v>0</v>
      </c>
      <c r="K28" s="164">
        <f>+IFERROR(VLOOKUP($A28,Hoja5!$A$2:$M$2116,12,FALSE),"")</f>
        <v>0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27425</v>
      </c>
      <c r="C29" s="41" t="str">
        <f>+IFERROR(VLOOKUP($A29,Hoja5!$A$2:$M$2116,4,FALSE),"")</f>
        <v>MEDIO ATRATO</v>
      </c>
      <c r="D29" s="166">
        <f>+IFERROR(VLOOKUP($A29,Hoja5!$A$2:$M$2116,5,FALSE),"")</f>
        <v>0</v>
      </c>
      <c r="E29" s="166">
        <f>+IFERROR(VLOOKUP($A29,Hoja5!$A$2:$M$2116,6,FALSE),"")</f>
        <v>0</v>
      </c>
      <c r="F29" s="166">
        <f>+IFERROR(VLOOKUP($A29,Hoja5!$A$2:$M$2116,7,FALSE),"")</f>
        <v>0</v>
      </c>
      <c r="G29" s="166">
        <f>+IFERROR(VLOOKUP($A29,Hoja5!$A$2:$M$2116,8,FALSE),"")</f>
        <v>0</v>
      </c>
      <c r="H29" s="166">
        <f>+IFERROR(VLOOKUP($A29,Hoja5!$A$2:$M$2116,9,FALSE),"")</f>
        <v>0</v>
      </c>
      <c r="I29" s="166">
        <f>+IFERROR(VLOOKUP($A29,Hoja5!$A$2:$M$2116,10,FALSE),"")</f>
        <v>0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27430</v>
      </c>
      <c r="C30" s="41" t="str">
        <f>+IFERROR(VLOOKUP($A30,Hoja5!$A$2:$M$2116,4,FALSE),"")</f>
        <v>MEDIO BAUDÓ</v>
      </c>
      <c r="D30" s="166">
        <f>+IFERROR(VLOOKUP($A30,Hoja5!$A$2:$M$2116,5,FALSE),"")</f>
        <v>0</v>
      </c>
      <c r="E30" s="166">
        <f>+IFERROR(VLOOKUP($A30,Hoja5!$A$2:$M$2116,6,FALSE),"")</f>
        <v>0</v>
      </c>
      <c r="F30" s="166">
        <f>+IFERROR(VLOOKUP($A30,Hoja5!$A$2:$M$2116,7,FALSE),"")</f>
        <v>0</v>
      </c>
      <c r="G30" s="166">
        <f>+IFERROR(VLOOKUP($A30,Hoja5!$A$2:$M$2116,8,FALSE),"")</f>
        <v>0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27450</v>
      </c>
      <c r="C31" s="41" t="str">
        <f>+IFERROR(VLOOKUP($A31,Hoja5!$A$2:$M$2116,4,FALSE),"")</f>
        <v>MEDIO SAN JUAN</v>
      </c>
      <c r="D31" s="166">
        <f>+IFERROR(VLOOKUP($A31,Hoja5!$A$2:$M$2116,5,FALSE),"")</f>
        <v>0</v>
      </c>
      <c r="E31" s="166">
        <f>+IFERROR(VLOOKUP($A31,Hoja5!$A$2:$M$2116,6,FALSE),"")</f>
        <v>0</v>
      </c>
      <c r="F31" s="166">
        <f>+IFERROR(VLOOKUP($A31,Hoja5!$A$2:$M$2116,7,FALSE),"")</f>
        <v>0</v>
      </c>
      <c r="G31" s="166">
        <f>+IFERROR(VLOOKUP($A31,Hoja5!$A$2:$M$2116,8,FALSE),"")</f>
        <v>0</v>
      </c>
      <c r="H31" s="166">
        <f>+IFERROR(VLOOKUP($A31,Hoja5!$A$2:$M$2116,9,FALSE),"")</f>
        <v>0</v>
      </c>
      <c r="I31" s="166">
        <f>+IFERROR(VLOOKUP($A31,Hoja5!$A$2:$M$2116,10,FALSE),"")</f>
        <v>0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27491</v>
      </c>
      <c r="C32" s="41" t="str">
        <f>+IFERROR(VLOOKUP($A32,Hoja5!$A$2:$M$2116,4,FALSE),"")</f>
        <v>NOVITA</v>
      </c>
      <c r="D32" s="166">
        <f>+IFERROR(VLOOKUP($A32,Hoja5!$A$2:$M$2116,5,FALSE),"")</f>
        <v>1.1185682326621924E-3</v>
      </c>
      <c r="E32" s="166">
        <f>+IFERROR(VLOOKUP($A32,Hoja5!$A$2:$M$2116,6,FALSE),"")</f>
        <v>0</v>
      </c>
      <c r="F32" s="166">
        <f>+IFERROR(VLOOKUP($A32,Hoja5!$A$2:$M$2116,7,FALSE),"")</f>
        <v>2.2779043280182231E-3</v>
      </c>
      <c r="G32" s="166">
        <f>+IFERROR(VLOOKUP($A32,Hoja5!$A$2:$M$2116,8,FALSE),"")</f>
        <v>0</v>
      </c>
      <c r="H32" s="166">
        <f>+IFERROR(VLOOKUP($A32,Hoja5!$A$2:$M$2116,9,FALSE),"")</f>
        <v>0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27495</v>
      </c>
      <c r="C33" s="41" t="str">
        <f>+IFERROR(VLOOKUP($A33,Hoja5!$A$2:$M$2116,4,FALSE),"")</f>
        <v>NUQUI</v>
      </c>
      <c r="D33" s="166">
        <f>+IFERROR(VLOOKUP($A33,Hoja5!$A$2:$M$2116,5,FALSE),"")</f>
        <v>0</v>
      </c>
      <c r="E33" s="166">
        <f>+IFERROR(VLOOKUP($A33,Hoja5!$A$2:$M$2116,6,FALSE),"")</f>
        <v>0</v>
      </c>
      <c r="F33" s="166">
        <f>+IFERROR(VLOOKUP($A33,Hoja5!$A$2:$M$2116,7,FALSE),"")</f>
        <v>0</v>
      </c>
      <c r="G33" s="166">
        <f>+IFERROR(VLOOKUP($A33,Hoja5!$A$2:$M$2116,8,FALSE),"")</f>
        <v>1.1248593925759281E-3</v>
      </c>
      <c r="H33" s="166">
        <f>+IFERROR(VLOOKUP($A33,Hoja5!$A$2:$M$2116,9,FALSE),"")</f>
        <v>0</v>
      </c>
      <c r="I33" s="166">
        <f>+IFERROR(VLOOKUP($A33,Hoja5!$A$2:$M$2116,10,FALSE),"")</f>
        <v>0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27580</v>
      </c>
      <c r="C34" s="41" t="str">
        <f>+IFERROR(VLOOKUP($A34,Hoja5!$A$2:$M$2116,4,FALSE),"")</f>
        <v>RÍO IRO</v>
      </c>
      <c r="D34" s="166">
        <f>+IFERROR(VLOOKUP($A34,Hoja5!$A$2:$M$2116,5,FALSE),"")</f>
        <v>0</v>
      </c>
      <c r="E34" s="166">
        <f>+IFERROR(VLOOKUP($A34,Hoja5!$A$2:$M$2116,6,FALSE),"")</f>
        <v>0</v>
      </c>
      <c r="F34" s="166">
        <f>+IFERROR(VLOOKUP($A34,Hoja5!$A$2:$M$2116,7,FALSE),"")</f>
        <v>0</v>
      </c>
      <c r="G34" s="166">
        <f>+IFERROR(VLOOKUP($A34,Hoja5!$A$2:$M$2116,8,FALSE),"")</f>
        <v>0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27600</v>
      </c>
      <c r="C35" s="41" t="str">
        <f>+IFERROR(VLOOKUP($A35,Hoja5!$A$2:$M$2116,4,FALSE),"")</f>
        <v>RÍO QUITO</v>
      </c>
      <c r="D35" s="166">
        <f>+IFERROR(VLOOKUP($A35,Hoja5!$A$2:$M$2116,5,FALSE),"")</f>
        <v>0</v>
      </c>
      <c r="E35" s="166">
        <f>+IFERROR(VLOOKUP($A35,Hoja5!$A$2:$M$2116,6,FALSE),"")</f>
        <v>0</v>
      </c>
      <c r="F35" s="166">
        <f>+IFERROR(VLOOKUP($A35,Hoja5!$A$2:$M$2116,7,FALSE),"")</f>
        <v>0</v>
      </c>
      <c r="G35" s="166">
        <f>+IFERROR(VLOOKUP($A35,Hoja5!$A$2:$M$2116,8,FALSE),"")</f>
        <v>0</v>
      </c>
      <c r="H35" s="166">
        <f>+IFERROR(VLOOKUP($A35,Hoja5!$A$2:$M$2116,9,FALSE),"")</f>
        <v>0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27615</v>
      </c>
      <c r="C36" s="41" t="str">
        <f>+IFERROR(VLOOKUP($A36,Hoja5!$A$2:$M$2116,4,FALSE),"")</f>
        <v>RIOSUCIO</v>
      </c>
      <c r="D36" s="166">
        <f>+IFERROR(VLOOKUP($A36,Hoja5!$A$2:$M$2116,5,FALSE),"")</f>
        <v>4.2869641294838147E-2</v>
      </c>
      <c r="E36" s="166">
        <f>+IFERROR(VLOOKUP($A36,Hoja5!$A$2:$M$2116,6,FALSE),"")</f>
        <v>3.0594405594405596E-2</v>
      </c>
      <c r="F36" s="166">
        <f>+IFERROR(VLOOKUP($A36,Hoja5!$A$2:$M$2116,7,FALSE),"")</f>
        <v>3.2182562902282039E-2</v>
      </c>
      <c r="G36" s="166">
        <f>+IFERROR(VLOOKUP($A36,Hoja5!$A$2:$M$2116,8,FALSE),"")</f>
        <v>1.2360211889346674E-2</v>
      </c>
      <c r="H36" s="166">
        <f>+IFERROR(VLOOKUP($A36,Hoja5!$A$2:$M$2116,9,FALSE),"")</f>
        <v>1.1865915158706615E-2</v>
      </c>
      <c r="I36" s="166">
        <f>+IFERROR(VLOOKUP($A36,Hoja5!$A$2:$M$2116,10,FALSE),"")</f>
        <v>1.2797619047619047E-2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27660</v>
      </c>
      <c r="C37" s="41" t="str">
        <f>+IFERROR(VLOOKUP($A37,Hoja5!$A$2:$M$2116,4,FALSE),"")</f>
        <v>SAN JOSE DEL PALMAR</v>
      </c>
      <c r="D37" s="166">
        <f>+IFERROR(VLOOKUP($A37,Hoja5!$A$2:$M$2116,5,FALSE),"")</f>
        <v>1.8832391713747645E-3</v>
      </c>
      <c r="E37" s="166">
        <f>+IFERROR(VLOOKUP($A37,Hoja5!$A$2:$M$2116,6,FALSE),"")</f>
        <v>0</v>
      </c>
      <c r="F37" s="166">
        <f>+IFERROR(VLOOKUP($A37,Hoja5!$A$2:$M$2116,7,FALSE),"")</f>
        <v>1.984126984126984E-3</v>
      </c>
      <c r="G37" s="166">
        <f>+IFERROR(VLOOKUP($A37,Hoja5!$A$2:$M$2116,8,FALSE),"")</f>
        <v>2.0618556701030928E-3</v>
      </c>
      <c r="H37" s="166">
        <f>+IFERROR(VLOOKUP($A37,Hoja5!$A$2:$M$2116,9,FALSE),"")</f>
        <v>0</v>
      </c>
      <c r="I37" s="166">
        <f>+IFERROR(VLOOKUP($A37,Hoja5!$A$2:$M$2116,10,FALSE),"")</f>
        <v>0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27745</v>
      </c>
      <c r="C38" s="41" t="str">
        <f>+IFERROR(VLOOKUP($A38,Hoja5!$A$2:$M$2116,4,FALSE),"")</f>
        <v>SIPI</v>
      </c>
      <c r="D38" s="166">
        <f>+IFERROR(VLOOKUP($A38,Hoja5!$A$2:$M$2116,5,FALSE),"")</f>
        <v>0</v>
      </c>
      <c r="E38" s="166">
        <f>+IFERROR(VLOOKUP($A38,Hoja5!$A$2:$M$2116,6,FALSE),"")</f>
        <v>0</v>
      </c>
      <c r="F38" s="166">
        <f>+IFERROR(VLOOKUP($A38,Hoja5!$A$2:$M$2116,7,FALSE),"")</f>
        <v>2.3923444976076554E-3</v>
      </c>
      <c r="G38" s="166">
        <f>+IFERROR(VLOOKUP($A38,Hoja5!$A$2:$M$2116,8,FALSE),"")</f>
        <v>2.403846153846154E-3</v>
      </c>
      <c r="H38" s="166">
        <f>+IFERROR(VLOOKUP($A38,Hoja5!$A$2:$M$2116,9,FALSE),"")</f>
        <v>0</v>
      </c>
      <c r="I38" s="166">
        <f>+IFERROR(VLOOKUP($A38,Hoja5!$A$2:$M$2116,10,FALSE),"")</f>
        <v>2.4875621890547263E-3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27787</v>
      </c>
      <c r="C39" s="41" t="str">
        <f>+IFERROR(VLOOKUP($A39,Hoja5!$A$2:$M$2116,4,FALSE),"")</f>
        <v>TADO</v>
      </c>
      <c r="D39" s="166">
        <f>+IFERROR(VLOOKUP($A39,Hoja5!$A$2:$M$2116,5,FALSE),"")</f>
        <v>6.4655172413793103E-3</v>
      </c>
      <c r="E39" s="166">
        <f>+IFERROR(VLOOKUP($A39,Hoja5!$A$2:$M$2116,6,FALSE),"")</f>
        <v>0</v>
      </c>
      <c r="F39" s="166">
        <f>+IFERROR(VLOOKUP($A39,Hoja5!$A$2:$M$2116,7,FALSE),"")</f>
        <v>2.6386404293381037E-2</v>
      </c>
      <c r="G39" s="166">
        <f>+IFERROR(VLOOKUP($A39,Hoja5!$A$2:$M$2116,8,FALSE),"")</f>
        <v>3.4022988505747129E-2</v>
      </c>
      <c r="H39" s="166">
        <f>+IFERROR(VLOOKUP($A39,Hoja5!$A$2:$M$2116,9,FALSE),"")</f>
        <v>1.2345679012345678E-2</v>
      </c>
      <c r="I39" s="166">
        <f>+IFERROR(VLOOKUP($A39,Hoja5!$A$2:$M$2116,10,FALSE),"")</f>
        <v>4.8661800486618007E-4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5.0813008130081306E-4</v>
      </c>
    </row>
    <row r="40" spans="1:12" x14ac:dyDescent="0.25">
      <c r="A40" s="145">
        <v>29</v>
      </c>
      <c r="B40" s="41">
        <f>+IFERROR(VLOOKUP($A40,Hoja5!$A$2:$M$2116,3,FALSE),"")</f>
        <v>27800</v>
      </c>
      <c r="C40" s="41" t="str">
        <f>+IFERROR(VLOOKUP($A40,Hoja5!$A$2:$M$2116,4,FALSE),"")</f>
        <v>UNGUIA</v>
      </c>
      <c r="D40" s="166">
        <f>+IFERROR(VLOOKUP($A40,Hoja5!$A$2:$M$2116,5,FALSE),"")</f>
        <v>3.6085626911314984E-2</v>
      </c>
      <c r="E40" s="166">
        <f>+IFERROR(VLOOKUP($A40,Hoja5!$A$2:$M$2116,6,FALSE),"")</f>
        <v>3.5495716034271728E-2</v>
      </c>
      <c r="F40" s="166">
        <f>+IFERROR(VLOOKUP($A40,Hoja5!$A$2:$M$2116,7,FALSE),"")</f>
        <v>7.0769230769230765E-2</v>
      </c>
      <c r="G40" s="166">
        <f>+IFERROR(VLOOKUP($A40,Hoja5!$A$2:$M$2116,8,FALSE),"")</f>
        <v>4.9813200498132003E-2</v>
      </c>
      <c r="H40" s="166">
        <f>+IFERROR(VLOOKUP($A40,Hoja5!$A$2:$M$2116,9,FALSE),"")</f>
        <v>0</v>
      </c>
      <c r="I40" s="166">
        <f>+IFERROR(VLOOKUP($A40,Hoja5!$A$2:$M$2116,10,FALSE),"")</f>
        <v>0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27810</v>
      </c>
      <c r="C41" s="41" t="str">
        <f>+IFERROR(VLOOKUP($A41,Hoja5!$A$2:$M$2116,4,FALSE),"")</f>
        <v>UNIÓN PANAMERICANA</v>
      </c>
      <c r="D41" s="166">
        <f>+IFERROR(VLOOKUP($A41,Hoja5!$A$2:$M$2116,5,FALSE),"")</f>
        <v>0</v>
      </c>
      <c r="E41" s="166">
        <f>+IFERROR(VLOOKUP($A41,Hoja5!$A$2:$M$2116,6,FALSE),"")</f>
        <v>0</v>
      </c>
      <c r="F41" s="166">
        <f>+IFERROR(VLOOKUP($A41,Hoja5!$A$2:$M$2116,7,FALSE),"")</f>
        <v>0</v>
      </c>
      <c r="G41" s="166">
        <f>+IFERROR(VLOOKUP($A41,Hoja5!$A$2:$M$2116,8,FALSE),"")</f>
        <v>0</v>
      </c>
      <c r="H41" s="166">
        <f>+IFERROR(VLOOKUP($A41,Hoja5!$A$2:$M$2116,9,FALSE),"")</f>
        <v>0</v>
      </c>
      <c r="I41" s="166">
        <f>+IFERROR(VLOOKUP($A41,Hoja5!$A$2:$M$2116,10,FALSE),"")</f>
        <v>0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CHOCO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27001</v>
      </c>
      <c r="C12" s="39" t="str">
        <f>+UPPER(IFERROR(VLOOKUP($A12,Hoja6!$A$3:$P$1124,4,FALSE),""))</f>
        <v xml:space="preserve">QUIBDÓ  </v>
      </c>
      <c r="D12" s="40">
        <f>+IFERROR(VLOOKUP($A12,Hoja6!$A$3:$P$1124,8,FALSE),"")</f>
        <v>1510</v>
      </c>
      <c r="E12" s="40">
        <f>+IFERROR(VLOOKUP($A12,Hoja6!$A$3:$P$1124,9,FALSE),"")</f>
        <v>693</v>
      </c>
      <c r="F12" s="163">
        <f>+IFERROR(VLOOKUP($A12,Hoja6!$A$3:$P$1124,10,FALSE),"")</f>
        <v>0.4589403973509934</v>
      </c>
      <c r="G12" s="40">
        <f>+IFERROR(VLOOKUP($A12,Hoja6!$A$3:$P$1124,11,FALSE),"")</f>
        <v>1616</v>
      </c>
      <c r="H12" s="40">
        <f>+IFERROR(VLOOKUP($A12,Hoja6!$A$3:$P$1124,12,FALSE),"")</f>
        <v>763</v>
      </c>
      <c r="I12" s="163">
        <f>+IFERROR(VLOOKUP($A12,Hoja6!$A$3:$P$1124,13,FALSE),"")</f>
        <v>0.47215346534653463</v>
      </c>
      <c r="J12" s="40">
        <f>+IFERROR(VLOOKUP($A12,Hoja6!$A$3:$P$1124,14,FALSE),"")</f>
        <v>1501</v>
      </c>
      <c r="K12" s="149">
        <f>+IFERROR(VLOOKUP($A12,Hoja6!$A$3:$P$1124,15,FALSE),"")</f>
        <v>681</v>
      </c>
      <c r="L12" s="165">
        <f>+IFERROR(VLOOKUP($A12,Hoja6!$A$3:$P$1124,16,FALSE),"")</f>
        <v>0.45369753497668219</v>
      </c>
    </row>
    <row r="13" spans="1:12" x14ac:dyDescent="0.25">
      <c r="A13" s="145">
        <v>2</v>
      </c>
      <c r="B13" s="39">
        <f>+IFERROR(VLOOKUP($A13,Hoja6!$A$3:$P$1124,3,FALSE),"")</f>
        <v>27006</v>
      </c>
      <c r="C13" s="39" t="str">
        <f>+UPPER(IFERROR(VLOOKUP($A13,Hoja6!$A$3:$P$1124,4,FALSE),""))</f>
        <v>ACANDÍ</v>
      </c>
      <c r="D13" s="40">
        <f>+IFERROR(VLOOKUP($A13,Hoja6!$A$3:$P$1124,8,FALSE),"")</f>
        <v>79</v>
      </c>
      <c r="E13" s="40">
        <f>+IFERROR(VLOOKUP($A13,Hoja6!$A$3:$P$1124,9,FALSE),"")</f>
        <v>12</v>
      </c>
      <c r="F13" s="163">
        <f>+IFERROR(VLOOKUP($A13,Hoja6!$A$3:$P$1124,10,FALSE),"")</f>
        <v>0.15189873417721519</v>
      </c>
      <c r="G13" s="40">
        <f>+IFERROR(VLOOKUP($A13,Hoja6!$A$3:$P$1124,11,FALSE),"")</f>
        <v>100</v>
      </c>
      <c r="H13" s="40">
        <f>+IFERROR(VLOOKUP($A13,Hoja6!$A$3:$P$1124,12,FALSE),"")</f>
        <v>14</v>
      </c>
      <c r="I13" s="163">
        <f>+IFERROR(VLOOKUP($A13,Hoja6!$A$3:$P$1124,13,FALSE),"")</f>
        <v>0.14000000000000001</v>
      </c>
      <c r="J13" s="40">
        <f>+IFERROR(VLOOKUP($A13,Hoja6!$A$3:$P$1124,14,FALSE),"")</f>
        <v>72</v>
      </c>
      <c r="K13" s="149">
        <f>+IFERROR(VLOOKUP($A13,Hoja6!$A$3:$P$1124,15,FALSE),"")</f>
        <v>7</v>
      </c>
      <c r="L13" s="165">
        <f>+IFERROR(VLOOKUP($A13,Hoja6!$A$3:$P$1124,16,FALSE),"")</f>
        <v>9.7222222222222224E-2</v>
      </c>
    </row>
    <row r="14" spans="1:12" x14ac:dyDescent="0.25">
      <c r="A14" s="145">
        <v>3</v>
      </c>
      <c r="B14" s="39">
        <f>+IFERROR(VLOOKUP($A14,Hoja6!$A$3:$P$1124,3,FALSE),"")</f>
        <v>27025</v>
      </c>
      <c r="C14" s="39" t="str">
        <f>+UPPER(IFERROR(VLOOKUP($A14,Hoja6!$A$3:$P$1124,4,FALSE),""))</f>
        <v>ALTO BAUDO</v>
      </c>
      <c r="D14" s="40">
        <f>+IFERROR(VLOOKUP($A14,Hoja6!$A$3:$P$1124,8,FALSE),"")</f>
        <v>77</v>
      </c>
      <c r="E14" s="40">
        <f>+IFERROR(VLOOKUP($A14,Hoja6!$A$3:$P$1124,9,FALSE),"")</f>
        <v>3</v>
      </c>
      <c r="F14" s="163">
        <f>+IFERROR(VLOOKUP($A14,Hoja6!$A$3:$P$1124,10,FALSE),"")</f>
        <v>3.896103896103896E-2</v>
      </c>
      <c r="G14" s="40">
        <f>+IFERROR(VLOOKUP($A14,Hoja6!$A$3:$P$1124,11,FALSE),"")</f>
        <v>74</v>
      </c>
      <c r="H14" s="40">
        <f>+IFERROR(VLOOKUP($A14,Hoja6!$A$3:$P$1124,12,FALSE),"")</f>
        <v>11</v>
      </c>
      <c r="I14" s="163">
        <f>+IFERROR(VLOOKUP($A14,Hoja6!$A$3:$P$1124,13,FALSE),"")</f>
        <v>0.14864864864864866</v>
      </c>
      <c r="J14" s="40">
        <f>+IFERROR(VLOOKUP($A14,Hoja6!$A$3:$P$1124,14,FALSE),"")</f>
        <v>88</v>
      </c>
      <c r="K14" s="149">
        <f>+IFERROR(VLOOKUP($A14,Hoja6!$A$3:$P$1124,15,FALSE),"")</f>
        <v>13</v>
      </c>
      <c r="L14" s="165">
        <f>+IFERROR(VLOOKUP($A14,Hoja6!$A$3:$P$1124,16,FALSE),"")</f>
        <v>0.14772727272727273</v>
      </c>
    </row>
    <row r="15" spans="1:12" x14ac:dyDescent="0.25">
      <c r="A15" s="145">
        <v>4</v>
      </c>
      <c r="B15" s="39">
        <f>+IFERROR(VLOOKUP($A15,Hoja6!$A$3:$P$1124,3,FALSE),"")</f>
        <v>27050</v>
      </c>
      <c r="C15" s="39" t="str">
        <f>+UPPER(IFERROR(VLOOKUP($A15,Hoja6!$A$3:$P$1124,4,FALSE),""))</f>
        <v>ATRATO</v>
      </c>
      <c r="D15" s="40">
        <f>+IFERROR(VLOOKUP($A15,Hoja6!$A$3:$P$1124,8,FALSE),"")</f>
        <v>78</v>
      </c>
      <c r="E15" s="40">
        <f>+IFERROR(VLOOKUP($A15,Hoja6!$A$3:$P$1124,9,FALSE),"")</f>
        <v>32</v>
      </c>
      <c r="F15" s="163">
        <f>+IFERROR(VLOOKUP($A15,Hoja6!$A$3:$P$1124,10,FALSE),"")</f>
        <v>0.41025641025641024</v>
      </c>
      <c r="G15" s="40">
        <f>+IFERROR(VLOOKUP($A15,Hoja6!$A$3:$P$1124,11,FALSE),"")</f>
        <v>99</v>
      </c>
      <c r="H15" s="40">
        <f>+IFERROR(VLOOKUP($A15,Hoja6!$A$3:$P$1124,12,FALSE),"")</f>
        <v>37</v>
      </c>
      <c r="I15" s="163">
        <f>+IFERROR(VLOOKUP($A15,Hoja6!$A$3:$P$1124,13,FALSE),"")</f>
        <v>0.37373737373737376</v>
      </c>
      <c r="J15" s="40">
        <f>+IFERROR(VLOOKUP($A15,Hoja6!$A$3:$P$1124,14,FALSE),"")</f>
        <v>96</v>
      </c>
      <c r="K15" s="149">
        <f>+IFERROR(VLOOKUP($A15,Hoja6!$A$3:$P$1124,15,FALSE),"")</f>
        <v>24</v>
      </c>
      <c r="L15" s="165">
        <f>+IFERROR(VLOOKUP($A15,Hoja6!$A$3:$P$1124,16,FALSE),"")</f>
        <v>0.25</v>
      </c>
    </row>
    <row r="16" spans="1:12" x14ac:dyDescent="0.25">
      <c r="A16" s="145">
        <v>5</v>
      </c>
      <c r="B16" s="39">
        <f>+IFERROR(VLOOKUP($A16,Hoja6!$A$3:$P$1124,3,FALSE),"")</f>
        <v>27073</v>
      </c>
      <c r="C16" s="39" t="str">
        <f>+UPPER(IFERROR(VLOOKUP($A16,Hoja6!$A$3:$P$1124,4,FALSE),""))</f>
        <v xml:space="preserve">BAGADÓ  </v>
      </c>
      <c r="D16" s="40">
        <f>+IFERROR(VLOOKUP($A16,Hoja6!$A$3:$P$1124,8,FALSE),"")</f>
        <v>102</v>
      </c>
      <c r="E16" s="40">
        <f>+IFERROR(VLOOKUP($A16,Hoja6!$A$3:$P$1124,9,FALSE),"")</f>
        <v>14</v>
      </c>
      <c r="F16" s="163">
        <f>+IFERROR(VLOOKUP($A16,Hoja6!$A$3:$P$1124,10,FALSE),"")</f>
        <v>0.13725490196078433</v>
      </c>
      <c r="G16" s="40">
        <f>+IFERROR(VLOOKUP($A16,Hoja6!$A$3:$P$1124,11,FALSE),"")</f>
        <v>114</v>
      </c>
      <c r="H16" s="40">
        <f>+IFERROR(VLOOKUP($A16,Hoja6!$A$3:$P$1124,12,FALSE),"")</f>
        <v>15</v>
      </c>
      <c r="I16" s="163">
        <f>+IFERROR(VLOOKUP($A16,Hoja6!$A$3:$P$1124,13,FALSE),"")</f>
        <v>0.13157894736842105</v>
      </c>
      <c r="J16" s="40">
        <f>+IFERROR(VLOOKUP($A16,Hoja6!$A$3:$P$1124,14,FALSE),"")</f>
        <v>111</v>
      </c>
      <c r="K16" s="149">
        <f>+IFERROR(VLOOKUP($A16,Hoja6!$A$3:$P$1124,15,FALSE),"")</f>
        <v>14</v>
      </c>
      <c r="L16" s="165">
        <f>+IFERROR(VLOOKUP($A16,Hoja6!$A$3:$P$1124,16,FALSE),"")</f>
        <v>0.12612612612612611</v>
      </c>
    </row>
    <row r="17" spans="1:12" x14ac:dyDescent="0.25">
      <c r="A17" s="145">
        <v>6</v>
      </c>
      <c r="B17" s="39">
        <f>+IFERROR(VLOOKUP($A17,Hoja6!$A$3:$P$1124,3,FALSE),"")</f>
        <v>27075</v>
      </c>
      <c r="C17" s="39" t="str">
        <f>+UPPER(IFERROR(VLOOKUP($A17,Hoja6!$A$3:$P$1124,4,FALSE),""))</f>
        <v>BAHÍA SOLANO</v>
      </c>
      <c r="D17" s="40">
        <f>+IFERROR(VLOOKUP($A17,Hoja6!$A$3:$P$1124,8,FALSE),"")</f>
        <v>87</v>
      </c>
      <c r="E17" s="40">
        <f>+IFERROR(VLOOKUP($A17,Hoja6!$A$3:$P$1124,9,FALSE),"")</f>
        <v>23</v>
      </c>
      <c r="F17" s="163">
        <f>+IFERROR(VLOOKUP($A17,Hoja6!$A$3:$P$1124,10,FALSE),"")</f>
        <v>0.26436781609195403</v>
      </c>
      <c r="G17" s="40">
        <f>+IFERROR(VLOOKUP($A17,Hoja6!$A$3:$P$1124,11,FALSE),"")</f>
        <v>122</v>
      </c>
      <c r="H17" s="40">
        <f>+IFERROR(VLOOKUP($A17,Hoja6!$A$3:$P$1124,12,FALSE),"")</f>
        <v>29</v>
      </c>
      <c r="I17" s="163">
        <f>+IFERROR(VLOOKUP($A17,Hoja6!$A$3:$P$1124,13,FALSE),"")</f>
        <v>0.23770491803278687</v>
      </c>
      <c r="J17" s="40">
        <f>+IFERROR(VLOOKUP($A17,Hoja6!$A$3:$P$1124,14,FALSE),"")</f>
        <v>133</v>
      </c>
      <c r="K17" s="149">
        <f>+IFERROR(VLOOKUP($A17,Hoja6!$A$3:$P$1124,15,FALSE),"")</f>
        <v>23</v>
      </c>
      <c r="L17" s="165">
        <f>+IFERROR(VLOOKUP($A17,Hoja6!$A$3:$P$1124,16,FALSE),"")</f>
        <v>0.17293233082706766</v>
      </c>
    </row>
    <row r="18" spans="1:12" x14ac:dyDescent="0.25">
      <c r="A18" s="145">
        <v>7</v>
      </c>
      <c r="B18" s="39">
        <f>+IFERROR(VLOOKUP($A18,Hoja6!$A$3:$P$1124,3,FALSE),"")</f>
        <v>27077</v>
      </c>
      <c r="C18" s="39" t="str">
        <f>+UPPER(IFERROR(VLOOKUP($A18,Hoja6!$A$3:$P$1124,4,FALSE),""))</f>
        <v xml:space="preserve">BAJO BAUDÓ  </v>
      </c>
      <c r="D18" s="40">
        <f>+IFERROR(VLOOKUP($A18,Hoja6!$A$3:$P$1124,8,FALSE),"")</f>
        <v>133</v>
      </c>
      <c r="E18" s="40">
        <f>+IFERROR(VLOOKUP($A18,Hoja6!$A$3:$P$1124,9,FALSE),"")</f>
        <v>20</v>
      </c>
      <c r="F18" s="163">
        <f>+IFERROR(VLOOKUP($A18,Hoja6!$A$3:$P$1124,10,FALSE),"")</f>
        <v>0.15037593984962405</v>
      </c>
      <c r="G18" s="40">
        <f>+IFERROR(VLOOKUP($A18,Hoja6!$A$3:$P$1124,11,FALSE),"")</f>
        <v>90</v>
      </c>
      <c r="H18" s="40">
        <f>+IFERROR(VLOOKUP($A18,Hoja6!$A$3:$P$1124,12,FALSE),"")</f>
        <v>21</v>
      </c>
      <c r="I18" s="163">
        <f>+IFERROR(VLOOKUP($A18,Hoja6!$A$3:$P$1124,13,FALSE),"")</f>
        <v>0.23333333333333334</v>
      </c>
      <c r="J18" s="40">
        <f>+IFERROR(VLOOKUP($A18,Hoja6!$A$3:$P$1124,14,FALSE),"")</f>
        <v>127</v>
      </c>
      <c r="K18" s="149">
        <f>+IFERROR(VLOOKUP($A18,Hoja6!$A$3:$P$1124,15,FALSE),"")</f>
        <v>21</v>
      </c>
      <c r="L18" s="165">
        <f>+IFERROR(VLOOKUP($A18,Hoja6!$A$3:$P$1124,16,FALSE),"")</f>
        <v>0.16535433070866143</v>
      </c>
    </row>
    <row r="19" spans="1:12" x14ac:dyDescent="0.25">
      <c r="A19" s="145">
        <v>8</v>
      </c>
      <c r="B19" s="39">
        <f>+IFERROR(VLOOKUP($A19,Hoja6!$A$3:$P$1124,3,FALSE),"")</f>
        <v>27099</v>
      </c>
      <c r="C19" s="39" t="str">
        <f>+UPPER(IFERROR(VLOOKUP($A19,Hoja6!$A$3:$P$1124,4,FALSE),""))</f>
        <v>BOJAYA</v>
      </c>
      <c r="D19" s="40">
        <f>+IFERROR(VLOOKUP($A19,Hoja6!$A$3:$P$1124,8,FALSE),"")</f>
        <v>62</v>
      </c>
      <c r="E19" s="40">
        <f>+IFERROR(VLOOKUP($A19,Hoja6!$A$3:$P$1124,9,FALSE),"")</f>
        <v>14</v>
      </c>
      <c r="F19" s="163">
        <f>+IFERROR(VLOOKUP($A19,Hoja6!$A$3:$P$1124,10,FALSE),"")</f>
        <v>0.22580645161290322</v>
      </c>
      <c r="G19" s="40">
        <f>+IFERROR(VLOOKUP($A19,Hoja6!$A$3:$P$1124,11,FALSE),"")</f>
        <v>65</v>
      </c>
      <c r="H19" s="40">
        <f>+IFERROR(VLOOKUP($A19,Hoja6!$A$3:$P$1124,12,FALSE),"")</f>
        <v>13</v>
      </c>
      <c r="I19" s="163">
        <f>+IFERROR(VLOOKUP($A19,Hoja6!$A$3:$P$1124,13,FALSE),"")</f>
        <v>0.2</v>
      </c>
      <c r="J19" s="40">
        <f>+IFERROR(VLOOKUP($A19,Hoja6!$A$3:$P$1124,14,FALSE),"")</f>
        <v>107</v>
      </c>
      <c r="K19" s="149">
        <f>+IFERROR(VLOOKUP($A19,Hoja6!$A$3:$P$1124,15,FALSE),"")</f>
        <v>21</v>
      </c>
      <c r="L19" s="165">
        <f>+IFERROR(VLOOKUP($A19,Hoja6!$A$3:$P$1124,16,FALSE),"")</f>
        <v>0.19626168224299065</v>
      </c>
    </row>
    <row r="20" spans="1:12" x14ac:dyDescent="0.25">
      <c r="A20" s="145">
        <v>9</v>
      </c>
      <c r="B20" s="39">
        <f>+IFERROR(VLOOKUP($A20,Hoja6!$A$3:$P$1124,3,FALSE),"")</f>
        <v>27135</v>
      </c>
      <c r="C20" s="39" t="str">
        <f>+UPPER(IFERROR(VLOOKUP($A20,Hoja6!$A$3:$P$1124,4,FALSE),""))</f>
        <v>EL CANTÓN DEL SAN PABLO</v>
      </c>
      <c r="D20" s="40">
        <f>+IFERROR(VLOOKUP($A20,Hoja6!$A$3:$P$1124,8,FALSE),"")</f>
        <v>41</v>
      </c>
      <c r="E20" s="40">
        <f>+IFERROR(VLOOKUP($A20,Hoja6!$A$3:$P$1124,9,FALSE),"")</f>
        <v>13</v>
      </c>
      <c r="F20" s="163">
        <f>+IFERROR(VLOOKUP($A20,Hoja6!$A$3:$P$1124,10,FALSE),"")</f>
        <v>0.31707317073170732</v>
      </c>
      <c r="G20" s="40">
        <f>+IFERROR(VLOOKUP($A20,Hoja6!$A$3:$P$1124,11,FALSE),"")</f>
        <v>58</v>
      </c>
      <c r="H20" s="40">
        <f>+IFERROR(VLOOKUP($A20,Hoja6!$A$3:$P$1124,12,FALSE),"")</f>
        <v>14</v>
      </c>
      <c r="I20" s="163">
        <f>+IFERROR(VLOOKUP($A20,Hoja6!$A$3:$P$1124,13,FALSE),"")</f>
        <v>0.2413793103448276</v>
      </c>
      <c r="J20" s="40">
        <f>+IFERROR(VLOOKUP($A20,Hoja6!$A$3:$P$1124,14,FALSE),"")</f>
        <v>63</v>
      </c>
      <c r="K20" s="149">
        <f>+IFERROR(VLOOKUP($A20,Hoja6!$A$3:$P$1124,15,FALSE),"")</f>
        <v>14</v>
      </c>
      <c r="L20" s="165">
        <f>+IFERROR(VLOOKUP($A20,Hoja6!$A$3:$P$1124,16,FALSE),"")</f>
        <v>0.22222222222222221</v>
      </c>
    </row>
    <row r="21" spans="1:12" x14ac:dyDescent="0.25">
      <c r="A21" s="145">
        <v>10</v>
      </c>
      <c r="B21" s="39">
        <f>+IFERROR(VLOOKUP($A21,Hoja6!$A$3:$P$1124,3,FALSE),"")</f>
        <v>27150</v>
      </c>
      <c r="C21" s="39" t="str">
        <f>+UPPER(IFERROR(VLOOKUP($A21,Hoja6!$A$3:$P$1124,4,FALSE),""))</f>
        <v>CARMEN DEL DARIEN</v>
      </c>
      <c r="D21" s="40">
        <f>+IFERROR(VLOOKUP($A21,Hoja6!$A$3:$P$1124,8,FALSE),"")</f>
        <v>36</v>
      </c>
      <c r="E21" s="40">
        <f>+IFERROR(VLOOKUP($A21,Hoja6!$A$3:$P$1124,9,FALSE),"")</f>
        <v>0</v>
      </c>
      <c r="F21" s="163">
        <f>+IFERROR(VLOOKUP($A21,Hoja6!$A$3:$P$1124,10,FALSE),"")</f>
        <v>0</v>
      </c>
      <c r="G21" s="40">
        <f>+IFERROR(VLOOKUP($A21,Hoja6!$A$3:$P$1124,11,FALSE),"")</f>
        <v>30</v>
      </c>
      <c r="H21" s="40">
        <f>+IFERROR(VLOOKUP($A21,Hoja6!$A$3:$P$1124,12,FALSE),"")</f>
        <v>7</v>
      </c>
      <c r="I21" s="163">
        <f>+IFERROR(VLOOKUP($A21,Hoja6!$A$3:$P$1124,13,FALSE),"")</f>
        <v>0.23333333333333334</v>
      </c>
      <c r="J21" s="40">
        <f>+IFERROR(VLOOKUP($A21,Hoja6!$A$3:$P$1124,14,FALSE),"")</f>
        <v>66</v>
      </c>
      <c r="K21" s="149">
        <f>+IFERROR(VLOOKUP($A21,Hoja6!$A$3:$P$1124,15,FALSE),"")</f>
        <v>3</v>
      </c>
      <c r="L21" s="165">
        <f>+IFERROR(VLOOKUP($A21,Hoja6!$A$3:$P$1124,16,FALSE),"")</f>
        <v>4.5454545454545456E-2</v>
      </c>
    </row>
    <row r="22" spans="1:12" x14ac:dyDescent="0.25">
      <c r="A22" s="145">
        <v>11</v>
      </c>
      <c r="B22" s="39">
        <f>+IFERROR(VLOOKUP($A22,Hoja6!$A$3:$P$1124,3,FALSE),"")</f>
        <v>27160</v>
      </c>
      <c r="C22" s="39" t="str">
        <f>+UPPER(IFERROR(VLOOKUP($A22,Hoja6!$A$3:$P$1124,4,FALSE),""))</f>
        <v>CÉRTEGUI</v>
      </c>
      <c r="D22" s="40">
        <f>+IFERROR(VLOOKUP($A22,Hoja6!$A$3:$P$1124,8,FALSE),"")</f>
        <v>49</v>
      </c>
      <c r="E22" s="40">
        <f>+IFERROR(VLOOKUP($A22,Hoja6!$A$3:$P$1124,9,FALSE),"")</f>
        <v>24</v>
      </c>
      <c r="F22" s="163">
        <f>+IFERROR(VLOOKUP($A22,Hoja6!$A$3:$P$1124,10,FALSE),"")</f>
        <v>0.48979591836734693</v>
      </c>
      <c r="G22" s="40">
        <f>+IFERROR(VLOOKUP($A22,Hoja6!$A$3:$P$1124,11,FALSE),"")</f>
        <v>43</v>
      </c>
      <c r="H22" s="40">
        <f>+IFERROR(VLOOKUP($A22,Hoja6!$A$3:$P$1124,12,FALSE),"")</f>
        <v>14</v>
      </c>
      <c r="I22" s="163">
        <f>+IFERROR(VLOOKUP($A22,Hoja6!$A$3:$P$1124,13,FALSE),"")</f>
        <v>0.32558139534883723</v>
      </c>
      <c r="J22" s="40">
        <f>+IFERROR(VLOOKUP($A22,Hoja6!$A$3:$P$1124,14,FALSE),"")</f>
        <v>63</v>
      </c>
      <c r="K22" s="149">
        <f>+IFERROR(VLOOKUP($A22,Hoja6!$A$3:$P$1124,15,FALSE),"")</f>
        <v>26</v>
      </c>
      <c r="L22" s="165">
        <f>+IFERROR(VLOOKUP($A22,Hoja6!$A$3:$P$1124,16,FALSE),"")</f>
        <v>0.41269841269841268</v>
      </c>
    </row>
    <row r="23" spans="1:12" x14ac:dyDescent="0.25">
      <c r="A23" s="145">
        <v>12</v>
      </c>
      <c r="B23" s="39">
        <f>+IFERROR(VLOOKUP($A23,Hoja6!$A$3:$P$1124,3,FALSE),"")</f>
        <v>27205</v>
      </c>
      <c r="C23" s="39" t="str">
        <f>+UPPER(IFERROR(VLOOKUP($A23,Hoja6!$A$3:$P$1124,4,FALSE),""))</f>
        <v xml:space="preserve">CONDOTO  </v>
      </c>
      <c r="D23" s="40">
        <f>+IFERROR(VLOOKUP($A23,Hoja6!$A$3:$P$1124,8,FALSE),"")</f>
        <v>177</v>
      </c>
      <c r="E23" s="40">
        <f>+IFERROR(VLOOKUP($A23,Hoja6!$A$3:$P$1124,9,FALSE),"")</f>
        <v>32</v>
      </c>
      <c r="F23" s="163">
        <f>+IFERROR(VLOOKUP($A23,Hoja6!$A$3:$P$1124,10,FALSE),"")</f>
        <v>0.1807909604519774</v>
      </c>
      <c r="G23" s="40">
        <f>+IFERROR(VLOOKUP($A23,Hoja6!$A$3:$P$1124,11,FALSE),"")</f>
        <v>207</v>
      </c>
      <c r="H23" s="40">
        <f>+IFERROR(VLOOKUP($A23,Hoja6!$A$3:$P$1124,12,FALSE),"")</f>
        <v>66</v>
      </c>
      <c r="I23" s="163">
        <f>+IFERROR(VLOOKUP($A23,Hoja6!$A$3:$P$1124,13,FALSE),"")</f>
        <v>0.3188405797101449</v>
      </c>
      <c r="J23" s="40">
        <f>+IFERROR(VLOOKUP($A23,Hoja6!$A$3:$P$1124,14,FALSE),"")</f>
        <v>168</v>
      </c>
      <c r="K23" s="149">
        <f>+IFERROR(VLOOKUP($A23,Hoja6!$A$3:$P$1124,15,FALSE),"")</f>
        <v>46</v>
      </c>
      <c r="L23" s="165">
        <f>+IFERROR(VLOOKUP($A23,Hoja6!$A$3:$P$1124,16,FALSE),"")</f>
        <v>0.27380952380952384</v>
      </c>
    </row>
    <row r="24" spans="1:12" x14ac:dyDescent="0.25">
      <c r="A24" s="145">
        <v>13</v>
      </c>
      <c r="B24" s="39">
        <f>+IFERROR(VLOOKUP($A24,Hoja6!$A$3:$P$1124,3,FALSE),"")</f>
        <v>27245</v>
      </c>
      <c r="C24" s="39" t="str">
        <f>+UPPER(IFERROR(VLOOKUP($A24,Hoja6!$A$3:$P$1124,4,FALSE),""))</f>
        <v>EL CARMEN DE ATRATO</v>
      </c>
      <c r="D24" s="40">
        <f>+IFERROR(VLOOKUP($A24,Hoja6!$A$3:$P$1124,8,FALSE),"")</f>
        <v>84</v>
      </c>
      <c r="E24" s="40">
        <f>+IFERROR(VLOOKUP($A24,Hoja6!$A$3:$P$1124,9,FALSE),"")</f>
        <v>17</v>
      </c>
      <c r="F24" s="163">
        <f>+IFERROR(VLOOKUP($A24,Hoja6!$A$3:$P$1124,10,FALSE),"")</f>
        <v>0.20238095238095238</v>
      </c>
      <c r="G24" s="40">
        <f>+IFERROR(VLOOKUP($A24,Hoja6!$A$3:$P$1124,11,FALSE),"")</f>
        <v>78</v>
      </c>
      <c r="H24" s="40">
        <f>+IFERROR(VLOOKUP($A24,Hoja6!$A$3:$P$1124,12,FALSE),"")</f>
        <v>10</v>
      </c>
      <c r="I24" s="163">
        <f>+IFERROR(VLOOKUP($A24,Hoja6!$A$3:$P$1124,13,FALSE),"")</f>
        <v>0.12820512820512819</v>
      </c>
      <c r="J24" s="40">
        <f>+IFERROR(VLOOKUP($A24,Hoja6!$A$3:$P$1124,14,FALSE),"")</f>
        <v>93</v>
      </c>
      <c r="K24" s="149">
        <f>+IFERROR(VLOOKUP($A24,Hoja6!$A$3:$P$1124,15,FALSE),"")</f>
        <v>31</v>
      </c>
      <c r="L24" s="165">
        <f>+IFERROR(VLOOKUP($A24,Hoja6!$A$3:$P$1124,16,FALSE),"")</f>
        <v>0.33333333333333331</v>
      </c>
    </row>
    <row r="25" spans="1:12" x14ac:dyDescent="0.25">
      <c r="A25" s="145">
        <v>14</v>
      </c>
      <c r="B25" s="39">
        <f>+IFERROR(VLOOKUP($A25,Hoja6!$A$3:$P$1124,3,FALSE),"")</f>
        <v>27250</v>
      </c>
      <c r="C25" s="39" t="str">
        <f>+UPPER(IFERROR(VLOOKUP($A25,Hoja6!$A$3:$P$1124,4,FALSE),""))</f>
        <v>EL LITORAL DEL SAN JUAN</v>
      </c>
      <c r="D25" s="40">
        <f>+IFERROR(VLOOKUP($A25,Hoja6!$A$3:$P$1124,8,FALSE),"")</f>
        <v>86</v>
      </c>
      <c r="E25" s="40">
        <f>+IFERROR(VLOOKUP($A25,Hoja6!$A$3:$P$1124,9,FALSE),"")</f>
        <v>3</v>
      </c>
      <c r="F25" s="163">
        <f>+IFERROR(VLOOKUP($A25,Hoja6!$A$3:$P$1124,10,FALSE),"")</f>
        <v>3.4883720930232558E-2</v>
      </c>
      <c r="G25" s="40">
        <f>+IFERROR(VLOOKUP($A25,Hoja6!$A$3:$P$1124,11,FALSE),"")</f>
        <v>112</v>
      </c>
      <c r="H25" s="40">
        <f>+IFERROR(VLOOKUP($A25,Hoja6!$A$3:$P$1124,12,FALSE),"")</f>
        <v>7</v>
      </c>
      <c r="I25" s="163">
        <f>+IFERROR(VLOOKUP($A25,Hoja6!$A$3:$P$1124,13,FALSE),"")</f>
        <v>6.25E-2</v>
      </c>
      <c r="J25" s="40">
        <f>+IFERROR(VLOOKUP($A25,Hoja6!$A$3:$P$1124,14,FALSE),"")</f>
        <v>94</v>
      </c>
      <c r="K25" s="149">
        <f>+IFERROR(VLOOKUP($A25,Hoja6!$A$3:$P$1124,15,FALSE),"")</f>
        <v>7</v>
      </c>
      <c r="L25" s="165">
        <f>+IFERROR(VLOOKUP($A25,Hoja6!$A$3:$P$1124,16,FALSE),"")</f>
        <v>7.4468085106382975E-2</v>
      </c>
    </row>
    <row r="26" spans="1:12" x14ac:dyDescent="0.25">
      <c r="A26" s="145">
        <v>15</v>
      </c>
      <c r="B26" s="39">
        <f>+IFERROR(VLOOKUP($A26,Hoja6!$A$3:$P$1124,3,FALSE),"")</f>
        <v>27361</v>
      </c>
      <c r="C26" s="39" t="str">
        <f>+UPPER(IFERROR(VLOOKUP($A26,Hoja6!$A$3:$P$1124,4,FALSE),""))</f>
        <v xml:space="preserve">ISTMINA  </v>
      </c>
      <c r="D26" s="40">
        <f>+IFERROR(VLOOKUP($A26,Hoja6!$A$3:$P$1124,8,FALSE),"")</f>
        <v>347</v>
      </c>
      <c r="E26" s="40">
        <f>+IFERROR(VLOOKUP($A26,Hoja6!$A$3:$P$1124,9,FALSE),"")</f>
        <v>77</v>
      </c>
      <c r="F26" s="163">
        <f>+IFERROR(VLOOKUP($A26,Hoja6!$A$3:$P$1124,10,FALSE),"")</f>
        <v>0.22190201729106629</v>
      </c>
      <c r="G26" s="40">
        <f>+IFERROR(VLOOKUP($A26,Hoja6!$A$3:$P$1124,11,FALSE),"")</f>
        <v>372</v>
      </c>
      <c r="H26" s="40">
        <f>+IFERROR(VLOOKUP($A26,Hoja6!$A$3:$P$1124,12,FALSE),"")</f>
        <v>112</v>
      </c>
      <c r="I26" s="163">
        <f>+IFERROR(VLOOKUP($A26,Hoja6!$A$3:$P$1124,13,FALSE),"")</f>
        <v>0.30107526881720431</v>
      </c>
      <c r="J26" s="40">
        <f>+IFERROR(VLOOKUP($A26,Hoja6!$A$3:$P$1124,14,FALSE),"")</f>
        <v>402</v>
      </c>
      <c r="K26" s="149">
        <f>+IFERROR(VLOOKUP($A26,Hoja6!$A$3:$P$1124,15,FALSE),"")</f>
        <v>117</v>
      </c>
      <c r="L26" s="165">
        <f>+IFERROR(VLOOKUP($A26,Hoja6!$A$3:$P$1124,16,FALSE),"")</f>
        <v>0.29104477611940299</v>
      </c>
    </row>
    <row r="27" spans="1:12" x14ac:dyDescent="0.25">
      <c r="A27" s="145">
        <v>16</v>
      </c>
      <c r="B27" s="39">
        <f>+IFERROR(VLOOKUP($A27,Hoja6!$A$3:$P$1124,3,FALSE),"")</f>
        <v>27372</v>
      </c>
      <c r="C27" s="39" t="str">
        <f>+UPPER(IFERROR(VLOOKUP($A27,Hoja6!$A$3:$P$1124,4,FALSE),""))</f>
        <v>JURADÓ</v>
      </c>
      <c r="D27" s="40">
        <f>+IFERROR(VLOOKUP($A27,Hoja6!$A$3:$P$1124,8,FALSE),"")</f>
        <v>20</v>
      </c>
      <c r="E27" s="40">
        <f>+IFERROR(VLOOKUP($A27,Hoja6!$A$3:$P$1124,9,FALSE),"")</f>
        <v>1</v>
      </c>
      <c r="F27" s="163">
        <f>+IFERROR(VLOOKUP($A27,Hoja6!$A$3:$P$1124,10,FALSE),"")</f>
        <v>0.05</v>
      </c>
      <c r="G27" s="40">
        <f>+IFERROR(VLOOKUP($A27,Hoja6!$A$3:$P$1124,11,FALSE),"")</f>
        <v>33</v>
      </c>
      <c r="H27" s="40">
        <f>+IFERROR(VLOOKUP($A27,Hoja6!$A$3:$P$1124,12,FALSE),"")</f>
        <v>4</v>
      </c>
      <c r="I27" s="163">
        <f>+IFERROR(VLOOKUP($A27,Hoja6!$A$3:$P$1124,13,FALSE),"")</f>
        <v>0.12121212121212122</v>
      </c>
      <c r="J27" s="40">
        <f>+IFERROR(VLOOKUP($A27,Hoja6!$A$3:$P$1124,14,FALSE),"")</f>
        <v>52</v>
      </c>
      <c r="K27" s="149">
        <f>+IFERROR(VLOOKUP($A27,Hoja6!$A$3:$P$1124,15,FALSE),"")</f>
        <v>5</v>
      </c>
      <c r="L27" s="165">
        <f>+IFERROR(VLOOKUP($A27,Hoja6!$A$3:$P$1124,16,FALSE),"")</f>
        <v>9.6153846153846159E-2</v>
      </c>
    </row>
    <row r="28" spans="1:12" x14ac:dyDescent="0.25">
      <c r="A28" s="145">
        <v>17</v>
      </c>
      <c r="B28" s="39">
        <f>+IFERROR(VLOOKUP($A28,Hoja6!$A$3:$P$1124,3,FALSE),"")</f>
        <v>27413</v>
      </c>
      <c r="C28" s="39" t="str">
        <f>+UPPER(IFERROR(VLOOKUP($A28,Hoja6!$A$3:$P$1124,4,FALSE),""))</f>
        <v xml:space="preserve">LLORÓ  </v>
      </c>
      <c r="D28" s="40">
        <f>+IFERROR(VLOOKUP($A28,Hoja6!$A$3:$P$1124,8,FALSE),"")</f>
        <v>66</v>
      </c>
      <c r="E28" s="40">
        <f>+IFERROR(VLOOKUP($A28,Hoja6!$A$3:$P$1124,9,FALSE),"")</f>
        <v>12</v>
      </c>
      <c r="F28" s="163">
        <f>+IFERROR(VLOOKUP($A28,Hoja6!$A$3:$P$1124,10,FALSE),"")</f>
        <v>0.18181818181818182</v>
      </c>
      <c r="G28" s="40">
        <f>+IFERROR(VLOOKUP($A28,Hoja6!$A$3:$P$1124,11,FALSE),"")</f>
        <v>57</v>
      </c>
      <c r="H28" s="40">
        <f>+IFERROR(VLOOKUP($A28,Hoja6!$A$3:$P$1124,12,FALSE),"")</f>
        <v>16</v>
      </c>
      <c r="I28" s="163">
        <f>+IFERROR(VLOOKUP($A28,Hoja6!$A$3:$P$1124,13,FALSE),"")</f>
        <v>0.2807017543859649</v>
      </c>
      <c r="J28" s="40">
        <f>+IFERROR(VLOOKUP($A28,Hoja6!$A$3:$P$1124,14,FALSE),"")</f>
        <v>83</v>
      </c>
      <c r="K28" s="149">
        <f>+IFERROR(VLOOKUP($A28,Hoja6!$A$3:$P$1124,15,FALSE),"")</f>
        <v>19</v>
      </c>
      <c r="L28" s="165">
        <f>+IFERROR(VLOOKUP($A28,Hoja6!$A$3:$P$1124,16,FALSE),"")</f>
        <v>0.2289156626506024</v>
      </c>
    </row>
    <row r="29" spans="1:12" x14ac:dyDescent="0.25">
      <c r="A29" s="145">
        <v>18</v>
      </c>
      <c r="B29" s="39">
        <f>+IFERROR(VLOOKUP($A29,Hoja6!$A$3:$P$1124,3,FALSE),"")</f>
        <v>27425</v>
      </c>
      <c r="C29" s="39" t="str">
        <f>+UPPER(IFERROR(VLOOKUP($A29,Hoja6!$A$3:$P$1124,4,FALSE),""))</f>
        <v>MEDIO ATRATO</v>
      </c>
      <c r="D29" s="40">
        <f>+IFERROR(VLOOKUP($A29,Hoja6!$A$3:$P$1124,8,FALSE),"")</f>
        <v>4</v>
      </c>
      <c r="E29" s="40">
        <f>+IFERROR(VLOOKUP($A29,Hoja6!$A$3:$P$1124,9,FALSE),"")</f>
        <v>1</v>
      </c>
      <c r="F29" s="163">
        <f>+IFERROR(VLOOKUP($A29,Hoja6!$A$3:$P$1124,10,FALSE),"")</f>
        <v>0.25</v>
      </c>
      <c r="G29" s="40">
        <f>+IFERROR(VLOOKUP($A29,Hoja6!$A$3:$P$1124,11,FALSE),"")</f>
        <v>4</v>
      </c>
      <c r="H29" s="40">
        <f>+IFERROR(VLOOKUP($A29,Hoja6!$A$3:$P$1124,12,FALSE),"")</f>
        <v>3</v>
      </c>
      <c r="I29" s="163">
        <f>+IFERROR(VLOOKUP($A29,Hoja6!$A$3:$P$1124,13,FALSE),"")</f>
        <v>0.75</v>
      </c>
      <c r="J29" s="40">
        <f>+IFERROR(VLOOKUP($A29,Hoja6!$A$3:$P$1124,14,FALSE),"")</f>
        <v>11</v>
      </c>
      <c r="K29" s="149">
        <f>+IFERROR(VLOOKUP($A29,Hoja6!$A$3:$P$1124,15,FALSE),"")</f>
        <v>3</v>
      </c>
      <c r="L29" s="165">
        <f>+IFERROR(VLOOKUP($A29,Hoja6!$A$3:$P$1124,16,FALSE),"")</f>
        <v>0.27272727272727271</v>
      </c>
    </row>
    <row r="30" spans="1:12" x14ac:dyDescent="0.25">
      <c r="A30" s="145">
        <v>19</v>
      </c>
      <c r="B30" s="39">
        <f>+IFERROR(VLOOKUP($A30,Hoja6!$A$3:$P$1124,3,FALSE),"")</f>
        <v>27430</v>
      </c>
      <c r="C30" s="39" t="str">
        <f>+UPPER(IFERROR(VLOOKUP($A30,Hoja6!$A$3:$P$1124,4,FALSE),""))</f>
        <v>MEDIO BAUDÓ</v>
      </c>
      <c r="D30" s="40">
        <f>+IFERROR(VLOOKUP($A30,Hoja6!$A$3:$P$1124,8,FALSE),"")</f>
        <v>49</v>
      </c>
      <c r="E30" s="40">
        <f>+IFERROR(VLOOKUP($A30,Hoja6!$A$3:$P$1124,9,FALSE),"")</f>
        <v>6</v>
      </c>
      <c r="F30" s="163">
        <f>+IFERROR(VLOOKUP($A30,Hoja6!$A$3:$P$1124,10,FALSE),"")</f>
        <v>0.12244897959183673</v>
      </c>
      <c r="G30" s="40">
        <f>+IFERROR(VLOOKUP($A30,Hoja6!$A$3:$P$1124,11,FALSE),"")</f>
        <v>41</v>
      </c>
      <c r="H30" s="40">
        <f>+IFERROR(VLOOKUP($A30,Hoja6!$A$3:$P$1124,12,FALSE),"")</f>
        <v>3</v>
      </c>
      <c r="I30" s="163">
        <f>+IFERROR(VLOOKUP($A30,Hoja6!$A$3:$P$1124,13,FALSE),"")</f>
        <v>7.3170731707317069E-2</v>
      </c>
      <c r="J30" s="40">
        <f>+IFERROR(VLOOKUP($A30,Hoja6!$A$3:$P$1124,14,FALSE),"")</f>
        <v>60</v>
      </c>
      <c r="K30" s="149">
        <f>+IFERROR(VLOOKUP($A30,Hoja6!$A$3:$P$1124,15,FALSE),"")</f>
        <v>6</v>
      </c>
      <c r="L30" s="165">
        <f>+IFERROR(VLOOKUP($A30,Hoja6!$A$3:$P$1124,16,FALSE),"")</f>
        <v>0.1</v>
      </c>
    </row>
    <row r="31" spans="1:12" x14ac:dyDescent="0.25">
      <c r="A31" s="145">
        <v>20</v>
      </c>
      <c r="B31" s="39">
        <f>+IFERROR(VLOOKUP($A31,Hoja6!$A$3:$P$1124,3,FALSE),"")</f>
        <v>27450</v>
      </c>
      <c r="C31" s="39" t="str">
        <f>+UPPER(IFERROR(VLOOKUP($A31,Hoja6!$A$3:$P$1124,4,FALSE),""))</f>
        <v>MEDIO SAN JUAN</v>
      </c>
      <c r="D31" s="40">
        <f>+IFERROR(VLOOKUP($A31,Hoja6!$A$3:$P$1124,8,FALSE),"")</f>
        <v>94</v>
      </c>
      <c r="E31" s="40">
        <f>+IFERROR(VLOOKUP($A31,Hoja6!$A$3:$P$1124,9,FALSE),"")</f>
        <v>10</v>
      </c>
      <c r="F31" s="163">
        <f>+IFERROR(VLOOKUP($A31,Hoja6!$A$3:$P$1124,10,FALSE),"")</f>
        <v>0.10638297872340426</v>
      </c>
      <c r="G31" s="40">
        <f>+IFERROR(VLOOKUP($A31,Hoja6!$A$3:$P$1124,11,FALSE),"")</f>
        <v>97</v>
      </c>
      <c r="H31" s="40">
        <f>+IFERROR(VLOOKUP($A31,Hoja6!$A$3:$P$1124,12,FALSE),"")</f>
        <v>18</v>
      </c>
      <c r="I31" s="163">
        <f>+IFERROR(VLOOKUP($A31,Hoja6!$A$3:$P$1124,13,FALSE),"")</f>
        <v>0.18556701030927836</v>
      </c>
      <c r="J31" s="40">
        <f>+IFERROR(VLOOKUP($A31,Hoja6!$A$3:$P$1124,14,FALSE),"")</f>
        <v>107</v>
      </c>
      <c r="K31" s="149">
        <f>+IFERROR(VLOOKUP($A31,Hoja6!$A$3:$P$1124,15,FALSE),"")</f>
        <v>22</v>
      </c>
      <c r="L31" s="165">
        <f>+IFERROR(VLOOKUP($A31,Hoja6!$A$3:$P$1124,16,FALSE),"")</f>
        <v>0.20560747663551401</v>
      </c>
    </row>
    <row r="32" spans="1:12" x14ac:dyDescent="0.25">
      <c r="A32" s="145">
        <v>21</v>
      </c>
      <c r="B32" s="39">
        <f>+IFERROR(VLOOKUP($A32,Hoja6!$A$3:$P$1124,3,FALSE),"")</f>
        <v>27491</v>
      </c>
      <c r="C32" s="39" t="str">
        <f>+UPPER(IFERROR(VLOOKUP($A32,Hoja6!$A$3:$P$1124,4,FALSE),""))</f>
        <v xml:space="preserve">NÓVITA  </v>
      </c>
      <c r="D32" s="40">
        <f>+IFERROR(VLOOKUP($A32,Hoja6!$A$3:$P$1124,8,FALSE),"")</f>
        <v>42</v>
      </c>
      <c r="E32" s="40">
        <f>+IFERROR(VLOOKUP($A32,Hoja6!$A$3:$P$1124,9,FALSE),"")</f>
        <v>5</v>
      </c>
      <c r="F32" s="163">
        <f>+IFERROR(VLOOKUP($A32,Hoja6!$A$3:$P$1124,10,FALSE),"")</f>
        <v>0.11904761904761904</v>
      </c>
      <c r="G32" s="40">
        <f>+IFERROR(VLOOKUP($A32,Hoja6!$A$3:$P$1124,11,FALSE),"")</f>
        <v>28</v>
      </c>
      <c r="H32" s="40">
        <f>+IFERROR(VLOOKUP($A32,Hoja6!$A$3:$P$1124,12,FALSE),"")</f>
        <v>12</v>
      </c>
      <c r="I32" s="163">
        <f>+IFERROR(VLOOKUP($A32,Hoja6!$A$3:$P$1124,13,FALSE),"")</f>
        <v>0.42857142857142855</v>
      </c>
      <c r="J32" s="40">
        <f>+IFERROR(VLOOKUP($A32,Hoja6!$A$3:$P$1124,14,FALSE),"")</f>
        <v>37</v>
      </c>
      <c r="K32" s="149">
        <f>+IFERROR(VLOOKUP($A32,Hoja6!$A$3:$P$1124,15,FALSE),"")</f>
        <v>10</v>
      </c>
      <c r="L32" s="165">
        <f>+IFERROR(VLOOKUP($A32,Hoja6!$A$3:$P$1124,16,FALSE),"")</f>
        <v>0.27027027027027029</v>
      </c>
    </row>
    <row r="33" spans="1:12" x14ac:dyDescent="0.25">
      <c r="A33" s="145">
        <v>22</v>
      </c>
      <c r="B33" s="39">
        <f>+IFERROR(VLOOKUP($A33,Hoja6!$A$3:$P$1124,3,FALSE),"")</f>
        <v>27495</v>
      </c>
      <c r="C33" s="39" t="str">
        <f>+UPPER(IFERROR(VLOOKUP($A33,Hoja6!$A$3:$P$1124,4,FALSE),""))</f>
        <v>NUQUÍ</v>
      </c>
      <c r="D33" s="40">
        <f>+IFERROR(VLOOKUP($A33,Hoja6!$A$3:$P$1124,8,FALSE),"")</f>
        <v>73</v>
      </c>
      <c r="E33" s="40">
        <f>+IFERROR(VLOOKUP($A33,Hoja6!$A$3:$P$1124,9,FALSE),"")</f>
        <v>16</v>
      </c>
      <c r="F33" s="163">
        <f>+IFERROR(VLOOKUP($A33,Hoja6!$A$3:$P$1124,10,FALSE),"")</f>
        <v>0.21917808219178081</v>
      </c>
      <c r="G33" s="40">
        <f>+IFERROR(VLOOKUP($A33,Hoja6!$A$3:$P$1124,11,FALSE),"")</f>
        <v>60</v>
      </c>
      <c r="H33" s="40">
        <f>+IFERROR(VLOOKUP($A33,Hoja6!$A$3:$P$1124,12,FALSE),"")</f>
        <v>15</v>
      </c>
      <c r="I33" s="163">
        <f>+IFERROR(VLOOKUP($A33,Hoja6!$A$3:$P$1124,13,FALSE),"")</f>
        <v>0.25</v>
      </c>
      <c r="J33" s="40">
        <f>+IFERROR(VLOOKUP($A33,Hoja6!$A$3:$P$1124,14,FALSE),"")</f>
        <v>62</v>
      </c>
      <c r="K33" s="149">
        <f>+IFERROR(VLOOKUP($A33,Hoja6!$A$3:$P$1124,15,FALSE),"")</f>
        <v>19</v>
      </c>
      <c r="L33" s="165">
        <f>+IFERROR(VLOOKUP($A33,Hoja6!$A$3:$P$1124,16,FALSE),"")</f>
        <v>0.30645161290322581</v>
      </c>
    </row>
    <row r="34" spans="1:12" x14ac:dyDescent="0.25">
      <c r="A34" s="145">
        <v>23</v>
      </c>
      <c r="B34" s="39">
        <f>+IFERROR(VLOOKUP($A34,Hoja6!$A$3:$P$1124,3,FALSE),"")</f>
        <v>27580</v>
      </c>
      <c r="C34" s="39" t="str">
        <f>+UPPER(IFERROR(VLOOKUP($A34,Hoja6!$A$3:$P$1124,4,FALSE),""))</f>
        <v>RÍO IRO</v>
      </c>
      <c r="D34" s="40">
        <f>+IFERROR(VLOOKUP($A34,Hoja6!$A$3:$P$1124,8,FALSE),"")</f>
        <v>46</v>
      </c>
      <c r="E34" s="40">
        <f>+IFERROR(VLOOKUP($A34,Hoja6!$A$3:$P$1124,9,FALSE),"")</f>
        <v>2</v>
      </c>
      <c r="F34" s="163">
        <f>+IFERROR(VLOOKUP($A34,Hoja6!$A$3:$P$1124,10,FALSE),"")</f>
        <v>4.3478260869565216E-2</v>
      </c>
      <c r="G34" s="40">
        <f>+IFERROR(VLOOKUP($A34,Hoja6!$A$3:$P$1124,11,FALSE),"")</f>
        <v>45</v>
      </c>
      <c r="H34" s="40">
        <f>+IFERROR(VLOOKUP($A34,Hoja6!$A$3:$P$1124,12,FALSE),"")</f>
        <v>3</v>
      </c>
      <c r="I34" s="163">
        <f>+IFERROR(VLOOKUP($A34,Hoja6!$A$3:$P$1124,13,FALSE),"")</f>
        <v>6.6666666666666666E-2</v>
      </c>
      <c r="J34" s="40">
        <f>+IFERROR(VLOOKUP($A34,Hoja6!$A$3:$P$1124,14,FALSE),"")</f>
        <v>42</v>
      </c>
      <c r="K34" s="149">
        <f>+IFERROR(VLOOKUP($A34,Hoja6!$A$3:$P$1124,15,FALSE),"")</f>
        <v>5</v>
      </c>
      <c r="L34" s="165">
        <f>+IFERROR(VLOOKUP($A34,Hoja6!$A$3:$P$1124,16,FALSE),"")</f>
        <v>0.11904761904761904</v>
      </c>
    </row>
    <row r="35" spans="1:12" x14ac:dyDescent="0.25">
      <c r="A35" s="145">
        <v>24</v>
      </c>
      <c r="B35" s="39">
        <f>+IFERROR(VLOOKUP($A35,Hoja6!$A$3:$P$1124,3,FALSE),"")</f>
        <v>27600</v>
      </c>
      <c r="C35" s="39" t="str">
        <f>+UPPER(IFERROR(VLOOKUP($A35,Hoja6!$A$3:$P$1124,4,FALSE),""))</f>
        <v>RÍO QUITO</v>
      </c>
      <c r="D35" s="40">
        <f>+IFERROR(VLOOKUP($A35,Hoja6!$A$3:$P$1124,8,FALSE),"")</f>
        <v>105</v>
      </c>
      <c r="E35" s="40">
        <f>+IFERROR(VLOOKUP($A35,Hoja6!$A$3:$P$1124,9,FALSE),"")</f>
        <v>30</v>
      </c>
      <c r="F35" s="163">
        <f>+IFERROR(VLOOKUP($A35,Hoja6!$A$3:$P$1124,10,FALSE),"")</f>
        <v>0.2857142857142857</v>
      </c>
      <c r="G35" s="40">
        <f>+IFERROR(VLOOKUP($A35,Hoja6!$A$3:$P$1124,11,FALSE),"")</f>
        <v>74</v>
      </c>
      <c r="H35" s="40">
        <f>+IFERROR(VLOOKUP($A35,Hoja6!$A$3:$P$1124,12,FALSE),"")</f>
        <v>33</v>
      </c>
      <c r="I35" s="163">
        <f>+IFERROR(VLOOKUP($A35,Hoja6!$A$3:$P$1124,13,FALSE),"")</f>
        <v>0.44594594594594594</v>
      </c>
      <c r="J35" s="40">
        <f>+IFERROR(VLOOKUP($A35,Hoja6!$A$3:$P$1124,14,FALSE),"")</f>
        <v>84</v>
      </c>
      <c r="K35" s="149">
        <f>+IFERROR(VLOOKUP($A35,Hoja6!$A$3:$P$1124,15,FALSE),"")</f>
        <v>15</v>
      </c>
      <c r="L35" s="165">
        <f>+IFERROR(VLOOKUP($A35,Hoja6!$A$3:$P$1124,16,FALSE),"")</f>
        <v>0.17857142857142858</v>
      </c>
    </row>
    <row r="36" spans="1:12" x14ac:dyDescent="0.25">
      <c r="A36" s="145">
        <v>25</v>
      </c>
      <c r="B36" s="39">
        <f>+IFERROR(VLOOKUP($A36,Hoja6!$A$3:$P$1124,3,FALSE),"")</f>
        <v>27615</v>
      </c>
      <c r="C36" s="39" t="str">
        <f>+UPPER(IFERROR(VLOOKUP($A36,Hoja6!$A$3:$P$1124,4,FALSE),""))</f>
        <v xml:space="preserve">RIOSUCIO    </v>
      </c>
      <c r="D36" s="40">
        <f>+IFERROR(VLOOKUP($A36,Hoja6!$A$3:$P$1124,8,FALSE),"")</f>
        <v>154</v>
      </c>
      <c r="E36" s="40">
        <f>+IFERROR(VLOOKUP($A36,Hoja6!$A$3:$P$1124,9,FALSE),"")</f>
        <v>31</v>
      </c>
      <c r="F36" s="163">
        <f>+IFERROR(VLOOKUP($A36,Hoja6!$A$3:$P$1124,10,FALSE),"")</f>
        <v>0.20129870129870131</v>
      </c>
      <c r="G36" s="40">
        <f>+IFERROR(VLOOKUP($A36,Hoja6!$A$3:$P$1124,11,FALSE),"")</f>
        <v>194</v>
      </c>
      <c r="H36" s="40">
        <f>+IFERROR(VLOOKUP($A36,Hoja6!$A$3:$P$1124,12,FALSE),"")</f>
        <v>46</v>
      </c>
      <c r="I36" s="163">
        <f>+IFERROR(VLOOKUP($A36,Hoja6!$A$3:$P$1124,13,FALSE),"")</f>
        <v>0.23711340206185566</v>
      </c>
      <c r="J36" s="40">
        <f>+IFERROR(VLOOKUP($A36,Hoja6!$A$3:$P$1124,14,FALSE),"")</f>
        <v>218</v>
      </c>
      <c r="K36" s="149">
        <f>+IFERROR(VLOOKUP($A36,Hoja6!$A$3:$P$1124,15,FALSE),"")</f>
        <v>47</v>
      </c>
      <c r="L36" s="165">
        <f>+IFERROR(VLOOKUP($A36,Hoja6!$A$3:$P$1124,16,FALSE),"")</f>
        <v>0.21559633027522937</v>
      </c>
    </row>
    <row r="37" spans="1:12" x14ac:dyDescent="0.25">
      <c r="A37" s="145">
        <v>26</v>
      </c>
      <c r="B37" s="39">
        <f>+IFERROR(VLOOKUP($A37,Hoja6!$A$3:$P$1124,3,FALSE),"")</f>
        <v>27660</v>
      </c>
      <c r="C37" s="39" t="str">
        <f>+UPPER(IFERROR(VLOOKUP($A37,Hoja6!$A$3:$P$1124,4,FALSE),""))</f>
        <v>SAN JOSÉ DEL PALMAR</v>
      </c>
      <c r="D37" s="40">
        <f>+IFERROR(VLOOKUP($A37,Hoja6!$A$3:$P$1124,8,FALSE),"")</f>
        <v>46</v>
      </c>
      <c r="E37" s="40">
        <f>+IFERROR(VLOOKUP($A37,Hoja6!$A$3:$P$1124,9,FALSE),"")</f>
        <v>8</v>
      </c>
      <c r="F37" s="163">
        <f>+IFERROR(VLOOKUP($A37,Hoja6!$A$3:$P$1124,10,FALSE),"")</f>
        <v>0.17391304347826086</v>
      </c>
      <c r="G37" s="40">
        <f>+IFERROR(VLOOKUP($A37,Hoja6!$A$3:$P$1124,11,FALSE),"")</f>
        <v>36</v>
      </c>
      <c r="H37" s="40">
        <f>+IFERROR(VLOOKUP($A37,Hoja6!$A$3:$P$1124,12,FALSE),"")</f>
        <v>8</v>
      </c>
      <c r="I37" s="163">
        <f>+IFERROR(VLOOKUP($A37,Hoja6!$A$3:$P$1124,13,FALSE),"")</f>
        <v>0.22222222222222221</v>
      </c>
      <c r="J37" s="40">
        <f>+IFERROR(VLOOKUP($A37,Hoja6!$A$3:$P$1124,14,FALSE),"")</f>
        <v>34</v>
      </c>
      <c r="K37" s="149">
        <f>+IFERROR(VLOOKUP($A37,Hoja6!$A$3:$P$1124,15,FALSE),"")</f>
        <v>7</v>
      </c>
      <c r="L37" s="165">
        <f>+IFERROR(VLOOKUP($A37,Hoja6!$A$3:$P$1124,16,FALSE),"")</f>
        <v>0.20588235294117646</v>
      </c>
    </row>
    <row r="38" spans="1:12" x14ac:dyDescent="0.25">
      <c r="A38" s="145">
        <v>27</v>
      </c>
      <c r="B38" s="39">
        <f>+IFERROR(VLOOKUP($A38,Hoja6!$A$3:$P$1124,3,FALSE),"")</f>
        <v>27745</v>
      </c>
      <c r="C38" s="39" t="str">
        <f>+UPPER(IFERROR(VLOOKUP($A38,Hoja6!$A$3:$P$1124,4,FALSE),""))</f>
        <v>SIPÍ</v>
      </c>
      <c r="D38" s="40">
        <f>+IFERROR(VLOOKUP($A38,Hoja6!$A$3:$P$1124,8,FALSE),"")</f>
        <v>7</v>
      </c>
      <c r="E38" s="40">
        <f>+IFERROR(VLOOKUP($A38,Hoja6!$A$3:$P$1124,9,FALSE),"")</f>
        <v>0</v>
      </c>
      <c r="F38" s="163">
        <f>+IFERROR(VLOOKUP($A38,Hoja6!$A$3:$P$1124,10,FALSE),"")</f>
        <v>0</v>
      </c>
      <c r="G38" s="40">
        <f>+IFERROR(VLOOKUP($A38,Hoja6!$A$3:$P$1124,11,FALSE),"")</f>
        <v>6</v>
      </c>
      <c r="H38" s="40">
        <f>+IFERROR(VLOOKUP($A38,Hoja6!$A$3:$P$1124,12,FALSE),"")</f>
        <v>0</v>
      </c>
      <c r="I38" s="163">
        <f>+IFERROR(VLOOKUP($A38,Hoja6!$A$3:$P$1124,13,FALSE),"")</f>
        <v>0</v>
      </c>
      <c r="J38" s="40">
        <f>+IFERROR(VLOOKUP($A38,Hoja6!$A$3:$P$1124,14,FALSE),"")</f>
        <v>10</v>
      </c>
      <c r="K38" s="149">
        <f>+IFERROR(VLOOKUP($A38,Hoja6!$A$3:$P$1124,15,FALSE),"")</f>
        <v>0</v>
      </c>
      <c r="L38" s="165">
        <f>+IFERROR(VLOOKUP($A38,Hoja6!$A$3:$P$1124,16,FALSE),"")</f>
        <v>0</v>
      </c>
    </row>
    <row r="39" spans="1:12" x14ac:dyDescent="0.25">
      <c r="A39" s="145">
        <v>28</v>
      </c>
      <c r="B39" s="39">
        <f>+IFERROR(VLOOKUP($A39,Hoja6!$A$3:$P$1124,3,FALSE),"")</f>
        <v>27787</v>
      </c>
      <c r="C39" s="39" t="str">
        <f>+UPPER(IFERROR(VLOOKUP($A39,Hoja6!$A$3:$P$1124,4,FALSE),""))</f>
        <v xml:space="preserve">TADÓ  </v>
      </c>
      <c r="D39" s="40">
        <f>+IFERROR(VLOOKUP($A39,Hoja6!$A$3:$P$1124,8,FALSE),"")</f>
        <v>276</v>
      </c>
      <c r="E39" s="40">
        <f>+IFERROR(VLOOKUP($A39,Hoja6!$A$3:$P$1124,9,FALSE),"")</f>
        <v>36</v>
      </c>
      <c r="F39" s="163">
        <f>+IFERROR(VLOOKUP($A39,Hoja6!$A$3:$P$1124,10,FALSE),"")</f>
        <v>0.13043478260869565</v>
      </c>
      <c r="G39" s="40">
        <f>+IFERROR(VLOOKUP($A39,Hoja6!$A$3:$P$1124,11,FALSE),"")</f>
        <v>270</v>
      </c>
      <c r="H39" s="40">
        <f>+IFERROR(VLOOKUP($A39,Hoja6!$A$3:$P$1124,12,FALSE),"")</f>
        <v>62</v>
      </c>
      <c r="I39" s="163">
        <f>+IFERROR(VLOOKUP($A39,Hoja6!$A$3:$P$1124,13,FALSE),"")</f>
        <v>0.22962962962962963</v>
      </c>
      <c r="J39" s="40">
        <f>+IFERROR(VLOOKUP($A39,Hoja6!$A$3:$P$1124,14,FALSE),"")</f>
        <v>241</v>
      </c>
      <c r="K39" s="149">
        <f>+IFERROR(VLOOKUP($A39,Hoja6!$A$3:$P$1124,15,FALSE),"")</f>
        <v>28</v>
      </c>
      <c r="L39" s="165">
        <f>+IFERROR(VLOOKUP($A39,Hoja6!$A$3:$P$1124,16,FALSE),"")</f>
        <v>0.11618257261410789</v>
      </c>
    </row>
    <row r="40" spans="1:12" x14ac:dyDescent="0.25">
      <c r="A40" s="145">
        <v>29</v>
      </c>
      <c r="B40" s="39">
        <f>+IFERROR(VLOOKUP($A40,Hoja6!$A$3:$P$1124,3,FALSE),"")</f>
        <v>27800</v>
      </c>
      <c r="C40" s="39" t="str">
        <f>+UPPER(IFERROR(VLOOKUP($A40,Hoja6!$A$3:$P$1124,4,FALSE),""))</f>
        <v>UNGUÍA</v>
      </c>
      <c r="D40" s="40">
        <f>+IFERROR(VLOOKUP($A40,Hoja6!$A$3:$P$1124,8,FALSE),"")</f>
        <v>112</v>
      </c>
      <c r="E40" s="40">
        <f>+IFERROR(VLOOKUP($A40,Hoja6!$A$3:$P$1124,9,FALSE),"")</f>
        <v>12</v>
      </c>
      <c r="F40" s="163">
        <f>+IFERROR(VLOOKUP($A40,Hoja6!$A$3:$P$1124,10,FALSE),"")</f>
        <v>0.10714285714285714</v>
      </c>
      <c r="G40" s="40">
        <f>+IFERROR(VLOOKUP($A40,Hoja6!$A$3:$P$1124,11,FALSE),"")</f>
        <v>107</v>
      </c>
      <c r="H40" s="40">
        <f>+IFERROR(VLOOKUP($A40,Hoja6!$A$3:$P$1124,12,FALSE),"")</f>
        <v>14</v>
      </c>
      <c r="I40" s="163">
        <f>+IFERROR(VLOOKUP($A40,Hoja6!$A$3:$P$1124,13,FALSE),"")</f>
        <v>0.13084112149532709</v>
      </c>
      <c r="J40" s="40">
        <f>+IFERROR(VLOOKUP($A40,Hoja6!$A$3:$P$1124,14,FALSE),"")</f>
        <v>92</v>
      </c>
      <c r="K40" s="149">
        <f>+IFERROR(VLOOKUP($A40,Hoja6!$A$3:$P$1124,15,FALSE),"")</f>
        <v>10</v>
      </c>
      <c r="L40" s="165">
        <f>+IFERROR(VLOOKUP($A40,Hoja6!$A$3:$P$1124,16,FALSE),"")</f>
        <v>0.10869565217391304</v>
      </c>
    </row>
    <row r="41" spans="1:12" x14ac:dyDescent="0.25">
      <c r="A41" s="145">
        <v>30</v>
      </c>
      <c r="B41" s="39">
        <f>+IFERROR(VLOOKUP($A41,Hoja6!$A$3:$P$1124,3,FALSE),"")</f>
        <v>27810</v>
      </c>
      <c r="C41" s="39" t="str">
        <f>+UPPER(IFERROR(VLOOKUP($A41,Hoja6!$A$3:$P$1124,4,FALSE),""))</f>
        <v>UNIÓN PANAMERICANA</v>
      </c>
      <c r="D41" s="40">
        <f>+IFERROR(VLOOKUP($A41,Hoja6!$A$3:$P$1124,8,FALSE),"")</f>
        <v>75</v>
      </c>
      <c r="E41" s="40">
        <f>+IFERROR(VLOOKUP($A41,Hoja6!$A$3:$P$1124,9,FALSE),"")</f>
        <v>12</v>
      </c>
      <c r="F41" s="163">
        <f>+IFERROR(VLOOKUP($A41,Hoja6!$A$3:$P$1124,10,FALSE),"")</f>
        <v>0.16</v>
      </c>
      <c r="G41" s="40">
        <f>+IFERROR(VLOOKUP($A41,Hoja6!$A$3:$P$1124,11,FALSE),"")</f>
        <v>68</v>
      </c>
      <c r="H41" s="40">
        <f>+IFERROR(VLOOKUP($A41,Hoja6!$A$3:$P$1124,12,FALSE),"")</f>
        <v>20</v>
      </c>
      <c r="I41" s="163">
        <f>+IFERROR(VLOOKUP($A41,Hoja6!$A$3:$P$1124,13,FALSE),"")</f>
        <v>0.29411764705882354</v>
      </c>
      <c r="J41" s="40">
        <f>+IFERROR(VLOOKUP($A41,Hoja6!$A$3:$P$1124,14,FALSE),"")</f>
        <v>65</v>
      </c>
      <c r="K41" s="149">
        <f>+IFERROR(VLOOKUP($A41,Hoja6!$A$3:$P$1124,15,FALSE),"")</f>
        <v>17</v>
      </c>
      <c r="L41" s="165">
        <f>+IFERROR(VLOOKUP($A41,Hoja6!$A$3:$P$1124,16,FALSE),"")</f>
        <v>0.26153846153846155</v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1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2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3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4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5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6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7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8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9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10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10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10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10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10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10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10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10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10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10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10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10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10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10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10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10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10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10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10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10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10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10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10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10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10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10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10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10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10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10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10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10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10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10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10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10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10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10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10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10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10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10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10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10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10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10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10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10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10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10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10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10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10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10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10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10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10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10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10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10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10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10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10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10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10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10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10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10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10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10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10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10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10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10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10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10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10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10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10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10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10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10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10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10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10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10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10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10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10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10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10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10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10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10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10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10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10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10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10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10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10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10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10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10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10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10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10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10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10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10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10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10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10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10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10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10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10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10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10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10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10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10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10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10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10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10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10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10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10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10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10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10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10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10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10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10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10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10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10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10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10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10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10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10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10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10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10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10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10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10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10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10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10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10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10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10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10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10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10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10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10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10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10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10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10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10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10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10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10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10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10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10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10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10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10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10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10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10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10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10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10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10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10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10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10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10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10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10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10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10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10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10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10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10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10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10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10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10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10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10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10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10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10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10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10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10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10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10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10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10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10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10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10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10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10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10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10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10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10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10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10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10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10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10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10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10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10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10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10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10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10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10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10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10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10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10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10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10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10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10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10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10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10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10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10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10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10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10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10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10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10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10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10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10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10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10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10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10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10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10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10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10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10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10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10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10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10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10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10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10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10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10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10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10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10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10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10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10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10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10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10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10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10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10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10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10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10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10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10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10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10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1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2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3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4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5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6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7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8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9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10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11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12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13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14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15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16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17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18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19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20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21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22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23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23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23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23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23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23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23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23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23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23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23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23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23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23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23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23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23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23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23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23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23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23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23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23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23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23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23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23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23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23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23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23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23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23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23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23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23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23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23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23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23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23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23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23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23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23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23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23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23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23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23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23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23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23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23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23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23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23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23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23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23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23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23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23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23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23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23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23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23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23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23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23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23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23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23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23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23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23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23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23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23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23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23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23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23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23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23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23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23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23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23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23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23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23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23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23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23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23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23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23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23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23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23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23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23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23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23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23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23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23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23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23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23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23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23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23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23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23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23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23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23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23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23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23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23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23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23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23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23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23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23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23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23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23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23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23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23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23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23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23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23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23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23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23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23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23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23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23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23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23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23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23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23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23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23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23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23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23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23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23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23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23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23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23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23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23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23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23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23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23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23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23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23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23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23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23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23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23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23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23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23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23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23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23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23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23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23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23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23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23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23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23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23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23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23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23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23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23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23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23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23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23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23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23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23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23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23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23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23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23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23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23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23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23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23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23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23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23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23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23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23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23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23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23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23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23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23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23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23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23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23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23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23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23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23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23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23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23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23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23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23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23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23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23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23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23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23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23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23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23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23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23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23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23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23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23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23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23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23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23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23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23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23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23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23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23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23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23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23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23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23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23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23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23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23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23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23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23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23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23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23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23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23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23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23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23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23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23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23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23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23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23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23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23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23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23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23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23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23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23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23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23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23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23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23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23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23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23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23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23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23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23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23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23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23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23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23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23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23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23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23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23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23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23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23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23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23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23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23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23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23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23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23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23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23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23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23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23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23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23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23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23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23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23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23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23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23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23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23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23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23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23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23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23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23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23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23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23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23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23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23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23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23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23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23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23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23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23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23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23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23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23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23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23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23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23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23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23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23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23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23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23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23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23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23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23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23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23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23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23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23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23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23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23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23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23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23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23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23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23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23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23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23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23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23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23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23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23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23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23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23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23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23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23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23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23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23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23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23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23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23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23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23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23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23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23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23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23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23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23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23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23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23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23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23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23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23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23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23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23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23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23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23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23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23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23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23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23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23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23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23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23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23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23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23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23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23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23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23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23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23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23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23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23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23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23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23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23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23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23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23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23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23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23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23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23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23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23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23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1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2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3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4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5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6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7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8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9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10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11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12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13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14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15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16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17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18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19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20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21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22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23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24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25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26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27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28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29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30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30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30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30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30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30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30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30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30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30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30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30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30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30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30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30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30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30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30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30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30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30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30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30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30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30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30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30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30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30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30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30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30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30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30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30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30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30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30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30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30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30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30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30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30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30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30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30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30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30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30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30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30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30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30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30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30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30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30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30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30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30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30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30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30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30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30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30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30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30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30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30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30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30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30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30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30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30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30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30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30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30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30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30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30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30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30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30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30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30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30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30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30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30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30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30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30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30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30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30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30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30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30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30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30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30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30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30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30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30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30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30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30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30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30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30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30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30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30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30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30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30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30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30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30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30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30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30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30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30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30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30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30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30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30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30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30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30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30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30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30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30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30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30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30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30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30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30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30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30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30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30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30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30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30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30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30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30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30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30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30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30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30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30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30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30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30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30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30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30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30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30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30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30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30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30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30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30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30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30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30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30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30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30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30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30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30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30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30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30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30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30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30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30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30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30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30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30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30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30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30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30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30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30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30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30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30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30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30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30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30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30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30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30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30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30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30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30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30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30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30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30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30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30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30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30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30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30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30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30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30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30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30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30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30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30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30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30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30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30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30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30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30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30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30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30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30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30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30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30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30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30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30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30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30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30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30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30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30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30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30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30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30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30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30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30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30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30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30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30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30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30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30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30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30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30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30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30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30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30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30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30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30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30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30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30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30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30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30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30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30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30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30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30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30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30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30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30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30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30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30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30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30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30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30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30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30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30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30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30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30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30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30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30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30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30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30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30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30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30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30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30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30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30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30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30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30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30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30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30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30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30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30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30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30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30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30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30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30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30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30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30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30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30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30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30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30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30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30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30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30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30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30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30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30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30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30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30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30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30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30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30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30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30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30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30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30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30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30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30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30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30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30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30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30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30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30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30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30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30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30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30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30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30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30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30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30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30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30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30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30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30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30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30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30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30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30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30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30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30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30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30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30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30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30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30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30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30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30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30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30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30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30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30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30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30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30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30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30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30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30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30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30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30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30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30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30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30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30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30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30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30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30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30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30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30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30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30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30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30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30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30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30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30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30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30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30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30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30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30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30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30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30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30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30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30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30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30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30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30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30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30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30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30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30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30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30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30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30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30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30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30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30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30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30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30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30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30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30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30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30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30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30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30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30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30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30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30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30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30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30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30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30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30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30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30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30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30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30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30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30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30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30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30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30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30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30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30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30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30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30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30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30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30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30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30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30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30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30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1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2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3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4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5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6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7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8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9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10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11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12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13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14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15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16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17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18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19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20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21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22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23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24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25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26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27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28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29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30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30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30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30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30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30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30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30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30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30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30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30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30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30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30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30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30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30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30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30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30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30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30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30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30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30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30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30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30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30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30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30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30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30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30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30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30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30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30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30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30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30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30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30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30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30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30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30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30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30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30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30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30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30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30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30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30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30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30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30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30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30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30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30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30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30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30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30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30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30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30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30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30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30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30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30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30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30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30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30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30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30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30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30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30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30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30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30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30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30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30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30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30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30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30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30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30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30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30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30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30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30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30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30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30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30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30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30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30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30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30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30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30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30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30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30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30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30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30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30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30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30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30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30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30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30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30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30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30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30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30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30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30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30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30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30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30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30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30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30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30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30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30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30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30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30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30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30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30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30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30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30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30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30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30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30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30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30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30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30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30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30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30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30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30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30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30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30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30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30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30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30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30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30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30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30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30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30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30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30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30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30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30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30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30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30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30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30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30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30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30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30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30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30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30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30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30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30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30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30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30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30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30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30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30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30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30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30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30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30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30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30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30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30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30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30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30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30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30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30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30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30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30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30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30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30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30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30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30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30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30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30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30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30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30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30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30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30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30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30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30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30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30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30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30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30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30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30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30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30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30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30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30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30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30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30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30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30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30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30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30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30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30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30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30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30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30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30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30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30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30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30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30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30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30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30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30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30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30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30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30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30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30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30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30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30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30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30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30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30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30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30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30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30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30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30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30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30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30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30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30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30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30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30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30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30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30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30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30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30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30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30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30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30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30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30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30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30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30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30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30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30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30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30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30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30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30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30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30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30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30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30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30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30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30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30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30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30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30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30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30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30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30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30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30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30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30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30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30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30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30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30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30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30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30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30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30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30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30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30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30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30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30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30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30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30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30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30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30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30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30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30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30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30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30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30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30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30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30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30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30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30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30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30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30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30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30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30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30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30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30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30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30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30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30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30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30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30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30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30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30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30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30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30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30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30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30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30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30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30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30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30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30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30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30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30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30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30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30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30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30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30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30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30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30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30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30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30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30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30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30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30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30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30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30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30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30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30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30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30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30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30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30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30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30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30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30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30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30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30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30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30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30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30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30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30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30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30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30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30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30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30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30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30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30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30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30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30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30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30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30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30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30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30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30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30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30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30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30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30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30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30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30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30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30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30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30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30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30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30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30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30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30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30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30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30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30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30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30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30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30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30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30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30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30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30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30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30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30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30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30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30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30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30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30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30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30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30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30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2020-03-03T19:20:11Z</dcterms:modified>
</cp:coreProperties>
</file>