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1E3D770C-D708-44A2-A2B6-4B8F7E8B59D4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<sst xmlns="http://schemas.openxmlformats.org/spreadsheetml/2006/main" count="11658" uniqueCount="2539">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</sst>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CESAR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320</v>
      </c>
      <c r="B9" s="5">
        <v>20</v>
      </c>
      <c r="C9" s="3" t="s">
        <v>320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20</v>
      </c>
      <c r="B11" s="6"/>
      <c r="C11" s="11" t="str">
        <f>+C9</f>
        <v>CESAR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CESAR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39301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36190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3111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0.35340071285581759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0.36382246970193255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0.2157759735013734</v>
      </c>
      <c r="D25" s="190">
        <v>0.24997758271976406</v>
      </c>
      <c r="E25" s="190">
        <v>0.26527188394355078</v>
      </c>
      <c r="F25" s="190">
        <v>0.28852323904276928</v>
      </c>
      <c r="G25" s="190">
        <v>0.30226121315259274</v>
      </c>
      <c r="H25" s="191">
        <v>0.31135631286007226</v>
      </c>
      <c r="I25" s="191">
        <v>0.32179313437783347</v>
      </c>
      <c r="J25" s="192">
        <v>0.34462786547968449</v>
      </c>
      <c r="K25" s="75">
        <v>0.35340071285581759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11093</v>
      </c>
      <c r="D33" s="74">
        <v>3899</v>
      </c>
      <c r="E33" s="75">
        <v>0.3514829171549626</v>
      </c>
      <c r="F33" s="73">
        <v>11647</v>
      </c>
      <c r="G33" s="74">
        <v>4414</v>
      </c>
      <c r="H33" s="75">
        <v>0.37898171202884862</v>
      </c>
      <c r="I33" s="73">
        <v>12212</v>
      </c>
      <c r="J33" s="74">
        <v>4443</v>
      </c>
      <c r="K33" s="75">
        <v>0.36382246970193255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18517</v>
      </c>
      <c r="D40" s="85">
        <v>21774</v>
      </c>
      <c r="E40" s="85">
        <v>22769</v>
      </c>
      <c r="F40" s="85">
        <v>24100</v>
      </c>
      <c r="G40" s="85">
        <v>25290</v>
      </c>
      <c r="H40" s="86">
        <v>26125</v>
      </c>
      <c r="I40" s="86">
        <v>26633</v>
      </c>
      <c r="J40" s="87">
        <v>30823</v>
      </c>
      <c r="K40" s="88">
        <v>33166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2973</v>
      </c>
      <c r="D41" s="21">
        <v>3614</v>
      </c>
      <c r="E41" s="21">
        <v>4292</v>
      </c>
      <c r="F41" s="21">
        <v>5474</v>
      </c>
      <c r="G41" s="21">
        <v>5809</v>
      </c>
      <c r="H41" s="22">
        <v>5957</v>
      </c>
      <c r="I41" s="22">
        <v>6636</v>
      </c>
      <c r="J41" s="59">
        <v>6482</v>
      </c>
      <c r="K41" s="89">
        <v>6135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21490</v>
      </c>
      <c r="D42" s="91">
        <f t="shared" ref="D42:K42" si="0">+SUM(D40:D41)</f>
        <v>25388</v>
      </c>
      <c r="E42" s="91">
        <f t="shared" si="0"/>
        <v>27061</v>
      </c>
      <c r="F42" s="91">
        <f t="shared" si="0"/>
        <v>29574</v>
      </c>
      <c r="G42" s="91">
        <f t="shared" si="0"/>
        <v>31099</v>
      </c>
      <c r="H42" s="92">
        <f t="shared" si="0"/>
        <v>32082</v>
      </c>
      <c r="I42" s="92">
        <f t="shared" si="0"/>
        <v>33269</v>
      </c>
      <c r="J42" s="93">
        <f t="shared" ref="J42" si="1">+SUM(J40:J41)</f>
        <v>37305</v>
      </c>
      <c r="K42" s="94">
        <f t="shared" si="0"/>
        <v>39301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21367</v>
      </c>
      <c r="D47" s="85">
        <f t="shared" ref="D47:K47" si="2">+SUM(D54:D56)</f>
        <v>25090</v>
      </c>
      <c r="E47" s="85">
        <f t="shared" si="2"/>
        <v>26880</v>
      </c>
      <c r="F47" s="85">
        <f t="shared" si="2"/>
        <v>29406</v>
      </c>
      <c r="G47" s="85">
        <f t="shared" si="2"/>
        <v>30905</v>
      </c>
      <c r="H47" s="86">
        <f t="shared" si="2"/>
        <v>31886</v>
      </c>
      <c r="I47" s="86">
        <f t="shared" si="2"/>
        <v>33006</v>
      </c>
      <c r="J47" s="87">
        <f t="shared" ref="J47" si="3">+SUM(J54:J56)</f>
        <v>35344</v>
      </c>
      <c r="K47" s="88">
        <f t="shared" si="2"/>
        <v>36190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123</v>
      </c>
      <c r="D48" s="21">
        <f t="shared" ref="D48:K48" si="4">+SUM(D57:D59)</f>
        <v>298</v>
      </c>
      <c r="E48" s="21">
        <f t="shared" si="4"/>
        <v>181</v>
      </c>
      <c r="F48" s="21">
        <f t="shared" si="4"/>
        <v>168</v>
      </c>
      <c r="G48" s="21">
        <f t="shared" si="4"/>
        <v>194</v>
      </c>
      <c r="H48" s="22">
        <f t="shared" si="4"/>
        <v>196</v>
      </c>
      <c r="I48" s="22">
        <f t="shared" si="4"/>
        <v>263</v>
      </c>
      <c r="J48" s="59">
        <f t="shared" ref="J48" si="5">+SUM(J57:J59)</f>
        <v>1961</v>
      </c>
      <c r="K48" s="89">
        <f t="shared" si="4"/>
        <v>3111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21490</v>
      </c>
      <c r="D49" s="91">
        <f t="shared" ref="D49:K49" si="6">+SUM(D47:D48)</f>
        <v>25388</v>
      </c>
      <c r="E49" s="91">
        <f t="shared" si="6"/>
        <v>27061</v>
      </c>
      <c r="F49" s="91">
        <f t="shared" si="6"/>
        <v>29574</v>
      </c>
      <c r="G49" s="91">
        <f t="shared" si="6"/>
        <v>31099</v>
      </c>
      <c r="H49" s="92">
        <f t="shared" si="6"/>
        <v>32082</v>
      </c>
      <c r="I49" s="92">
        <f t="shared" si="6"/>
        <v>33269</v>
      </c>
      <c r="J49" s="93">
        <f t="shared" ref="J49" si="7">+SUM(J47:J48)</f>
        <v>37305</v>
      </c>
      <c r="K49" s="94">
        <f t="shared" si="6"/>
        <v>39301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376</v>
      </c>
      <c r="D54" s="96">
        <v>187</v>
      </c>
      <c r="E54" s="96">
        <v>128</v>
      </c>
      <c r="F54" s="96">
        <v>174</v>
      </c>
      <c r="G54" s="96">
        <v>296</v>
      </c>
      <c r="H54" s="97">
        <v>117</v>
      </c>
      <c r="I54" s="97">
        <v>61</v>
      </c>
      <c r="J54" s="98">
        <v>22</v>
      </c>
      <c r="K54" s="99">
        <v>15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4924</v>
      </c>
      <c r="D55" s="25">
        <v>5505</v>
      </c>
      <c r="E55" s="25">
        <v>6095</v>
      </c>
      <c r="F55" s="25">
        <v>7580</v>
      </c>
      <c r="G55" s="25">
        <v>8479</v>
      </c>
      <c r="H55" s="26">
        <v>8967</v>
      </c>
      <c r="I55" s="26">
        <v>8530</v>
      </c>
      <c r="J55" s="60">
        <v>9570</v>
      </c>
      <c r="K55" s="101">
        <v>10655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16067</v>
      </c>
      <c r="D56" s="25">
        <v>19398</v>
      </c>
      <c r="E56" s="25">
        <v>20657</v>
      </c>
      <c r="F56" s="25">
        <v>21652</v>
      </c>
      <c r="G56" s="25">
        <v>22130</v>
      </c>
      <c r="H56" s="26">
        <v>22802</v>
      </c>
      <c r="I56" s="26">
        <v>24415</v>
      </c>
      <c r="J56" s="60">
        <v>25752</v>
      </c>
      <c r="K56" s="101">
        <v>25520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123</v>
      </c>
      <c r="D57" s="25">
        <v>298</v>
      </c>
      <c r="E57" s="25">
        <v>181</v>
      </c>
      <c r="F57" s="25">
        <v>165</v>
      </c>
      <c r="G57" s="25">
        <v>190</v>
      </c>
      <c r="H57" s="26">
        <v>169</v>
      </c>
      <c r="I57" s="26">
        <v>215</v>
      </c>
      <c r="J57" s="60">
        <v>1868</v>
      </c>
      <c r="K57" s="101">
        <v>2927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0</v>
      </c>
      <c r="D58" s="25">
        <v>0</v>
      </c>
      <c r="E58" s="25">
        <v>0</v>
      </c>
      <c r="F58" s="25">
        <v>3</v>
      </c>
      <c r="G58" s="25">
        <v>4</v>
      </c>
      <c r="H58" s="26">
        <v>27</v>
      </c>
      <c r="I58" s="26">
        <v>48</v>
      </c>
      <c r="J58" s="60">
        <v>93</v>
      </c>
      <c r="K58" s="101">
        <v>184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6">
        <v>0</v>
      </c>
      <c r="J59" s="60">
        <v>0</v>
      </c>
      <c r="K59" s="101">
        <v>0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21490</v>
      </c>
      <c r="D60" s="103">
        <f t="shared" ref="D60:I60" si="8">+SUM(D54:D59)</f>
        <v>25388</v>
      </c>
      <c r="E60" s="103">
        <f t="shared" si="8"/>
        <v>27061</v>
      </c>
      <c r="F60" s="103">
        <f t="shared" si="8"/>
        <v>29574</v>
      </c>
      <c r="G60" s="103">
        <f t="shared" si="8"/>
        <v>31099</v>
      </c>
      <c r="H60" s="104">
        <f t="shared" si="8"/>
        <v>32082</v>
      </c>
      <c r="I60" s="104">
        <f t="shared" si="8"/>
        <v>33269</v>
      </c>
      <c r="J60" s="105">
        <f t="shared" ref="J60" si="9">+SUM(J54:J59)</f>
        <v>37305</v>
      </c>
      <c r="K60" s="106">
        <f t="shared" ref="K60" si="10">+SUM(K54:K59)</f>
        <v>39301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688</v>
      </c>
      <c r="D65" s="96">
        <v>970</v>
      </c>
      <c r="E65" s="96">
        <v>950</v>
      </c>
      <c r="F65" s="96">
        <v>1011</v>
      </c>
      <c r="G65" s="96">
        <v>894</v>
      </c>
      <c r="H65" s="97">
        <v>842</v>
      </c>
      <c r="I65" s="97">
        <v>778</v>
      </c>
      <c r="J65" s="98">
        <v>785</v>
      </c>
      <c r="K65" s="99">
        <v>946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26</v>
      </c>
      <c r="D66" s="25">
        <v>77</v>
      </c>
      <c r="E66" s="25">
        <v>220</v>
      </c>
      <c r="F66" s="25">
        <v>212</v>
      </c>
      <c r="G66" s="25">
        <v>341</v>
      </c>
      <c r="H66" s="26">
        <v>302</v>
      </c>
      <c r="I66" s="26">
        <v>288</v>
      </c>
      <c r="J66" s="60">
        <v>295</v>
      </c>
      <c r="K66" s="101">
        <v>283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1798</v>
      </c>
      <c r="D67" s="25">
        <v>2270</v>
      </c>
      <c r="E67" s="25">
        <v>2141</v>
      </c>
      <c r="F67" s="25">
        <v>2339</v>
      </c>
      <c r="G67" s="25">
        <v>2511</v>
      </c>
      <c r="H67" s="26">
        <v>2289</v>
      </c>
      <c r="I67" s="26">
        <v>2510</v>
      </c>
      <c r="J67" s="60">
        <v>4168</v>
      </c>
      <c r="K67" s="101">
        <v>4898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2300</v>
      </c>
      <c r="D68" s="25">
        <v>2195</v>
      </c>
      <c r="E68" s="25">
        <v>2380</v>
      </c>
      <c r="F68" s="25">
        <v>2709</v>
      </c>
      <c r="G68" s="25">
        <v>2584</v>
      </c>
      <c r="H68" s="26">
        <v>2416</v>
      </c>
      <c r="I68" s="26">
        <v>2149</v>
      </c>
      <c r="J68" s="60">
        <v>2252</v>
      </c>
      <c r="K68" s="101">
        <v>1942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3880</v>
      </c>
      <c r="D69" s="25">
        <v>4252</v>
      </c>
      <c r="E69" s="25">
        <v>4826</v>
      </c>
      <c r="F69" s="25">
        <v>5259</v>
      </c>
      <c r="G69" s="25">
        <v>5681</v>
      </c>
      <c r="H69" s="26">
        <v>6231</v>
      </c>
      <c r="I69" s="26">
        <v>7199</v>
      </c>
      <c r="J69" s="60">
        <v>7778</v>
      </c>
      <c r="K69" s="101">
        <v>8057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5344</v>
      </c>
      <c r="D70" s="25">
        <v>6936</v>
      </c>
      <c r="E70" s="25">
        <v>7196</v>
      </c>
      <c r="F70" s="25">
        <v>7474</v>
      </c>
      <c r="G70" s="25">
        <v>7760</v>
      </c>
      <c r="H70" s="26">
        <v>7998</v>
      </c>
      <c r="I70" s="26">
        <v>8558</v>
      </c>
      <c r="J70" s="60">
        <v>9559</v>
      </c>
      <c r="K70" s="101">
        <v>10213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6771</v>
      </c>
      <c r="D71" s="25">
        <v>7962</v>
      </c>
      <c r="E71" s="25">
        <v>8634</v>
      </c>
      <c r="F71" s="25">
        <v>9925</v>
      </c>
      <c r="G71" s="25">
        <v>10768</v>
      </c>
      <c r="H71" s="26">
        <v>11541</v>
      </c>
      <c r="I71" s="26">
        <v>11332</v>
      </c>
      <c r="J71" s="60">
        <v>12062</v>
      </c>
      <c r="K71" s="101">
        <v>12516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683</v>
      </c>
      <c r="D72" s="25">
        <v>726</v>
      </c>
      <c r="E72" s="25">
        <v>714</v>
      </c>
      <c r="F72" s="25">
        <v>645</v>
      </c>
      <c r="G72" s="25">
        <v>560</v>
      </c>
      <c r="H72" s="26">
        <v>463</v>
      </c>
      <c r="I72" s="26">
        <v>455</v>
      </c>
      <c r="J72" s="60">
        <v>406</v>
      </c>
      <c r="K72" s="101">
        <v>446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21490</v>
      </c>
      <c r="D73" s="103">
        <f t="shared" ref="D73:K73" si="11">+SUM(D65:D72)</f>
        <v>25388</v>
      </c>
      <c r="E73" s="103">
        <f t="shared" si="11"/>
        <v>27061</v>
      </c>
      <c r="F73" s="103">
        <f t="shared" si="11"/>
        <v>29574</v>
      </c>
      <c r="G73" s="103">
        <f t="shared" si="11"/>
        <v>31099</v>
      </c>
      <c r="H73" s="104">
        <f t="shared" si="11"/>
        <v>32082</v>
      </c>
      <c r="I73" s="104">
        <f t="shared" si="11"/>
        <v>33269</v>
      </c>
      <c r="J73" s="105">
        <f t="shared" ref="J73" si="12">+SUM(J65:J72)</f>
        <v>37305</v>
      </c>
      <c r="K73" s="106">
        <f t="shared" si="11"/>
        <v>39301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16974</v>
      </c>
      <c r="D78" s="96">
        <v>20513</v>
      </c>
      <c r="E78" s="96">
        <v>21886</v>
      </c>
      <c r="F78" s="96">
        <v>24263</v>
      </c>
      <c r="G78" s="96">
        <v>25962</v>
      </c>
      <c r="H78" s="97">
        <v>27462</v>
      </c>
      <c r="I78" s="97">
        <v>28298</v>
      </c>
      <c r="J78" s="97">
        <v>30166</v>
      </c>
      <c r="K78" s="99">
        <v>31256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4485</v>
      </c>
      <c r="D79" s="25">
        <v>4854</v>
      </c>
      <c r="E79" s="25">
        <v>5104</v>
      </c>
      <c r="F79" s="25">
        <v>5202</v>
      </c>
      <c r="G79" s="25">
        <v>4990</v>
      </c>
      <c r="H79" s="26">
        <v>4488</v>
      </c>
      <c r="I79" s="26">
        <v>4377</v>
      </c>
      <c r="J79" s="26">
        <v>5868</v>
      </c>
      <c r="K79" s="101">
        <v>6295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31</v>
      </c>
      <c r="D80" s="25">
        <v>21</v>
      </c>
      <c r="E80" s="25">
        <v>71</v>
      </c>
      <c r="F80" s="25">
        <v>109</v>
      </c>
      <c r="G80" s="25">
        <v>147</v>
      </c>
      <c r="H80" s="26">
        <v>132</v>
      </c>
      <c r="I80" s="26">
        <v>594</v>
      </c>
      <c r="J80" s="26">
        <v>1271</v>
      </c>
      <c r="K80" s="101">
        <v>1750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21490</v>
      </c>
      <c r="D81" s="103">
        <f t="shared" ref="D81:K81" si="13">+SUM(D78:D80)</f>
        <v>25388</v>
      </c>
      <c r="E81" s="103">
        <f t="shared" si="13"/>
        <v>27061</v>
      </c>
      <c r="F81" s="103">
        <f t="shared" si="13"/>
        <v>29574</v>
      </c>
      <c r="G81" s="103">
        <f t="shared" si="13"/>
        <v>31099</v>
      </c>
      <c r="H81" s="104">
        <f t="shared" si="13"/>
        <v>32082</v>
      </c>
      <c r="I81" s="104">
        <f t="shared" si="13"/>
        <v>33269</v>
      </c>
      <c r="J81" s="104">
        <f t="shared" ref="J81" si="14">+SUM(J78:J80)</f>
        <v>37305</v>
      </c>
      <c r="K81" s="106">
        <f t="shared" si="13"/>
        <v>39301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10075</v>
      </c>
      <c r="D86" s="85">
        <v>11778</v>
      </c>
      <c r="E86" s="85">
        <v>12808</v>
      </c>
      <c r="F86" s="85">
        <v>12987</v>
      </c>
      <c r="G86" s="85">
        <v>14244</v>
      </c>
      <c r="H86" s="86">
        <v>14729</v>
      </c>
      <c r="I86" s="86">
        <v>15478</v>
      </c>
      <c r="J86" s="87">
        <v>17293</v>
      </c>
      <c r="K86" s="88">
        <v>18367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11415</v>
      </c>
      <c r="D87" s="21">
        <v>13610</v>
      </c>
      <c r="E87" s="21">
        <v>14253</v>
      </c>
      <c r="F87" s="21">
        <v>16587</v>
      </c>
      <c r="G87" s="21">
        <v>16855</v>
      </c>
      <c r="H87" s="22">
        <v>17353</v>
      </c>
      <c r="I87" s="22">
        <v>17791</v>
      </c>
      <c r="J87" s="59">
        <v>20012</v>
      </c>
      <c r="K87" s="89">
        <v>20934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21490</v>
      </c>
      <c r="D88" s="91">
        <f t="shared" ref="D88:K88" si="15">+SUM(D86:D87)</f>
        <v>25388</v>
      </c>
      <c r="E88" s="91">
        <f t="shared" si="15"/>
        <v>27061</v>
      </c>
      <c r="F88" s="91">
        <f t="shared" si="15"/>
        <v>29574</v>
      </c>
      <c r="G88" s="91">
        <f t="shared" si="15"/>
        <v>31099</v>
      </c>
      <c r="H88" s="92">
        <f t="shared" si="15"/>
        <v>32082</v>
      </c>
      <c r="I88" s="92">
        <f t="shared" si="15"/>
        <v>33269</v>
      </c>
      <c r="J88" s="93">
        <f t="shared" ref="J88" si="16">+SUM(J86:J87)</f>
        <v>37305</v>
      </c>
      <c r="K88" s="94">
        <f t="shared" si="15"/>
        <v>39301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15</v>
      </c>
      <c r="D93" s="110">
        <v>0</v>
      </c>
      <c r="E93" s="111">
        <f>+IF(C93=0,"",(D93/C93))</f>
        <v>0</v>
      </c>
      <c r="F93" s="2"/>
      <c r="G93" s="253" t="s">
        <v>34</v>
      </c>
      <c r="H93" s="255"/>
      <c r="I93" s="116">
        <v>1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10655</v>
      </c>
      <c r="D94" s="112">
        <v>1</v>
      </c>
      <c r="E94" s="113">
        <f t="shared" ref="E94:E99" si="18">+IF(C94=0,"",(D94/C94))</f>
        <v>9.3852651337400283E-5</v>
      </c>
      <c r="F94" s="2"/>
      <c r="G94" s="256" t="s">
        <v>35</v>
      </c>
      <c r="H94" s="258"/>
      <c r="I94" s="117">
        <v>73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25520</v>
      </c>
      <c r="D95" s="112">
        <v>1408</v>
      </c>
      <c r="E95" s="113">
        <f t="shared" si="18"/>
        <v>5.5172413793103448E-2</v>
      </c>
      <c r="F95" s="2"/>
      <c r="G95" s="256" t="s">
        <v>36</v>
      </c>
      <c r="H95" s="258"/>
      <c r="I95" s="117">
        <v>102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2927</v>
      </c>
      <c r="D96" s="112">
        <v>206</v>
      </c>
      <c r="E96" s="113">
        <f t="shared" si="18"/>
        <v>7.0379227878373765E-2</v>
      </c>
      <c r="F96" s="2"/>
      <c r="G96" s="256" t="s">
        <v>37</v>
      </c>
      <c r="H96" s="258"/>
      <c r="I96" s="117">
        <v>22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184</v>
      </c>
      <c r="D97" s="112">
        <v>61</v>
      </c>
      <c r="E97" s="113">
        <f t="shared" si="18"/>
        <v>0.33152173913043476</v>
      </c>
      <c r="F97" s="2"/>
      <c r="G97" s="256" t="s">
        <v>38</v>
      </c>
      <c r="H97" s="258"/>
      <c r="I97" s="117">
        <v>6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0</v>
      </c>
      <c r="D98" s="112">
        <v>0</v>
      </c>
      <c r="E98" s="113" t="str">
        <f t="shared" si="18"/>
        <v/>
      </c>
      <c r="F98" s="2"/>
      <c r="G98" s="256" t="s">
        <v>39</v>
      </c>
      <c r="H98" s="258"/>
      <c r="I98" s="117">
        <v>0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39301</v>
      </c>
      <c r="D99" s="114">
        <f>+SUM(D93:D98)</f>
        <v>1676</v>
      </c>
      <c r="E99" s="115">
        <f t="shared" si="18"/>
        <v>4.2645225312333022E-2</v>
      </c>
      <c r="F99" s="2"/>
      <c r="G99" s="259" t="s">
        <v>26</v>
      </c>
      <c r="H99" s="261"/>
      <c r="I99" s="118">
        <f>+SUM(I93:I98)</f>
        <v>204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54</v>
      </c>
      <c r="D104" s="96">
        <v>23</v>
      </c>
      <c r="E104" s="96">
        <v>40</v>
      </c>
      <c r="F104" s="96">
        <v>39</v>
      </c>
      <c r="G104" s="97">
        <v>27</v>
      </c>
      <c r="H104" s="97">
        <v>61</v>
      </c>
      <c r="I104" s="98">
        <v>80</v>
      </c>
      <c r="J104" s="128">
        <v>49</v>
      </c>
      <c r="K104" s="99">
        <v>32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44</v>
      </c>
      <c r="D105" s="25">
        <v>836</v>
      </c>
      <c r="E105" s="25">
        <v>928</v>
      </c>
      <c r="F105" s="25">
        <v>1025</v>
      </c>
      <c r="G105" s="26">
        <v>1265</v>
      </c>
      <c r="H105" s="26">
        <v>913</v>
      </c>
      <c r="I105" s="60">
        <v>1666</v>
      </c>
      <c r="J105" s="129">
        <v>2175</v>
      </c>
      <c r="K105" s="101">
        <v>1718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1836</v>
      </c>
      <c r="D106" s="25">
        <v>2368</v>
      </c>
      <c r="E106" s="25">
        <v>2140</v>
      </c>
      <c r="F106" s="25">
        <v>2012</v>
      </c>
      <c r="G106" s="26">
        <v>1852</v>
      </c>
      <c r="H106" s="26">
        <v>2429</v>
      </c>
      <c r="I106" s="60">
        <v>2509</v>
      </c>
      <c r="J106" s="129">
        <v>2609</v>
      </c>
      <c r="K106" s="101">
        <v>2645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200</v>
      </c>
      <c r="D107" s="25">
        <v>111</v>
      </c>
      <c r="E107" s="25">
        <v>401</v>
      </c>
      <c r="F107" s="25">
        <v>282</v>
      </c>
      <c r="G107" s="26">
        <v>217</v>
      </c>
      <c r="H107" s="26">
        <v>277</v>
      </c>
      <c r="I107" s="60">
        <v>216</v>
      </c>
      <c r="J107" s="129">
        <v>1111</v>
      </c>
      <c r="K107" s="101">
        <v>1044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1</v>
      </c>
      <c r="D108" s="25">
        <v>0</v>
      </c>
      <c r="E108" s="25">
        <v>8</v>
      </c>
      <c r="F108" s="25">
        <v>9</v>
      </c>
      <c r="G108" s="26">
        <v>9</v>
      </c>
      <c r="H108" s="26">
        <v>2</v>
      </c>
      <c r="I108" s="60">
        <v>0</v>
      </c>
      <c r="J108" s="129">
        <v>32</v>
      </c>
      <c r="K108" s="101">
        <v>58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1</v>
      </c>
      <c r="D109" s="25">
        <v>0</v>
      </c>
      <c r="E109" s="25">
        <v>2</v>
      </c>
      <c r="F109" s="25">
        <v>0</v>
      </c>
      <c r="G109" s="26">
        <v>0</v>
      </c>
      <c r="H109" s="26">
        <v>0</v>
      </c>
      <c r="I109" s="60">
        <v>0</v>
      </c>
      <c r="J109" s="129">
        <v>1</v>
      </c>
      <c r="K109" s="101">
        <v>0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2136</v>
      </c>
      <c r="D110" s="103">
        <f t="shared" ref="D110:I110" si="19">+SUM(D104:D109)</f>
        <v>3338</v>
      </c>
      <c r="E110" s="103">
        <f t="shared" si="19"/>
        <v>3519</v>
      </c>
      <c r="F110" s="103">
        <f t="shared" si="19"/>
        <v>3367</v>
      </c>
      <c r="G110" s="104">
        <f t="shared" si="19"/>
        <v>3370</v>
      </c>
      <c r="H110" s="104">
        <f t="shared" si="19"/>
        <v>3682</v>
      </c>
      <c r="I110" s="105">
        <f t="shared" si="19"/>
        <v>4471</v>
      </c>
      <c r="J110" s="130">
        <f>+SUM(J104:J109)</f>
        <v>5977</v>
      </c>
      <c r="K110" s="106">
        <f t="shared" ref="K110" si="20">+SUM(K104:K109)</f>
        <v>5497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0.11600000000000001</v>
      </c>
      <c r="D115" s="67">
        <v>7.2999999999999995E-2</v>
      </c>
      <c r="E115" s="67">
        <v>0.125</v>
      </c>
      <c r="F115" s="67">
        <v>0.129</v>
      </c>
      <c r="G115" s="67">
        <v>0.1123</v>
      </c>
      <c r="H115" s="68">
        <v>0.1333</v>
      </c>
      <c r="I115" s="68">
        <v>0.1173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CESAR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1120</v>
      </c>
      <c r="C12" s="33">
        <f>+IFERROR((VLOOKUP(A12,Hoja3!$A$2:$J$841,5,FALSE)),"")</f>
        <v>1120</v>
      </c>
      <c r="D12" s="34" t="str">
        <f>+IFERROR((VLOOKUP(A12,Hoja3!$A$2:$J$841,6,FALSE)),"")</f>
        <v>UNIVERSIDAD POPULAR DEL CESAR</v>
      </c>
      <c r="E12" s="35"/>
      <c r="F12" s="36"/>
      <c r="G12" s="33" t="str">
        <f>+IFERROR((VLOOKUP(A12,Hoja3!$A$2:$J$841,7,FALSE)),"")</f>
        <v>CESAR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16914</v>
      </c>
    </row>
    <row r="13" spans="1:10" x14ac:dyDescent="0.25">
      <c r="A13" s="134">
        <v>2</v>
      </c>
      <c r="B13" s="32">
        <f>+IFERROR((VLOOKUP(A13,Hoja3!$A$2:$J$841,4,FALSE)),"")</f>
        <v>1120</v>
      </c>
      <c r="C13" s="33">
        <f>+IFERROR((VLOOKUP(A13,Hoja3!$A$2:$J$841,5,FALSE)),"")</f>
        <v>1123</v>
      </c>
      <c r="D13" s="34" t="str">
        <f>+IFERROR((VLOOKUP(A13,Hoja3!$A$2:$J$841,6,FALSE)),"")</f>
        <v>UNIVERSIDAD POPULAR DEL CESAR</v>
      </c>
      <c r="E13" s="35"/>
      <c r="F13" s="36"/>
      <c r="G13" s="33" t="str">
        <f>+IFERROR((VLOOKUP(A13,Hoja3!$A$2:$J$841,7,FALSE)),"")</f>
        <v>CESAR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1856</v>
      </c>
    </row>
    <row r="14" spans="1:10" x14ac:dyDescent="0.25">
      <c r="A14" s="134">
        <v>3</v>
      </c>
      <c r="B14" s="32">
        <f>+IFERROR((VLOOKUP(A14,Hoja3!$A$2:$J$841,4,FALSE)),"")</f>
        <v>1212</v>
      </c>
      <c r="C14" s="33">
        <f>+IFERROR((VLOOKUP(A14,Hoja3!$A$2:$J$841,5,FALSE)),"")</f>
        <v>1212</v>
      </c>
      <c r="D14" s="34" t="str">
        <f>+IFERROR((VLOOKUP(A14,Hoja3!$A$2:$J$841,6,FALSE)),"")</f>
        <v>UNIVERSIDAD DE PAMPLONA</v>
      </c>
      <c r="E14" s="35"/>
      <c r="F14" s="36"/>
      <c r="G14" s="33" t="str">
        <f>+IFERROR((VLOOKUP(A14,Hoja3!$A$2:$J$841,7,FALSE)),"")</f>
        <v>NORTE DE SANTANDER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544</v>
      </c>
    </row>
    <row r="15" spans="1:10" x14ac:dyDescent="0.25">
      <c r="A15" s="134">
        <v>4</v>
      </c>
      <c r="B15" s="32">
        <f>+IFERROR((VLOOKUP(A15,Hoja3!$A$2:$J$841,4,FALSE)),"")</f>
        <v>1704</v>
      </c>
      <c r="C15" s="33">
        <f>+IFERROR((VLOOKUP(A15,Hoja3!$A$2:$J$841,5,FALSE)),"")</f>
        <v>1704</v>
      </c>
      <c r="D15" s="34" t="str">
        <f>+IFERROR((VLOOKUP(A15,Hoja3!$A$2:$J$841,6,FALSE)),"")</f>
        <v>UNIVERSIDAD SANTO TOMAS</v>
      </c>
      <c r="E15" s="35"/>
      <c r="F15" s="36"/>
      <c r="G15" s="33" t="str">
        <f>+IFERROR((VLOOKUP(A15,Hoja3!$A$2:$J$841,7,FALSE)),"")</f>
        <v>BOGOTA D.C</v>
      </c>
      <c r="H15" s="33" t="str">
        <f>+IFERROR((VLOOKUP(A15,Hoja3!$A$2:$J$841,8,FALSE)),"")</f>
        <v>PRIVADA</v>
      </c>
      <c r="I15" s="37" t="str">
        <f>+IFERROR((VLOOKUP(A15,Hoja3!$A$2:$J$841,9,FALSE)),"")</f>
        <v>Universidad</v>
      </c>
      <c r="J15" s="135">
        <f>+IFERROR((VLOOKUP(A15,Hoja3!$A$2:$J$841,10,FALSE)),"")</f>
        <v>211</v>
      </c>
    </row>
    <row r="16" spans="1:10" x14ac:dyDescent="0.25">
      <c r="A16" s="134">
        <v>5</v>
      </c>
      <c r="B16" s="32">
        <f>+IFERROR((VLOOKUP(A16,Hoja3!$A$2:$J$841,4,FALSE)),"")</f>
        <v>1706</v>
      </c>
      <c r="C16" s="33">
        <f>+IFERROR((VLOOKUP(A16,Hoja3!$A$2:$J$841,5,FALSE)),"")</f>
        <v>1706</v>
      </c>
      <c r="D16" s="34" t="str">
        <f>+IFERROR((VLOOKUP(A16,Hoja3!$A$2:$J$841,6,FALSE)),"")</f>
        <v>UNIVERSIDAD EXTERNADO DE COLOMBIA</v>
      </c>
      <c r="E16" s="35"/>
      <c r="F16" s="36"/>
      <c r="G16" s="33" t="str">
        <f>+IFERROR((VLOOKUP(A16,Hoja3!$A$2:$J$841,7,FALSE)),"")</f>
        <v>BOGOTA D.C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55</v>
      </c>
    </row>
    <row r="17" spans="1:10" x14ac:dyDescent="0.25">
      <c r="A17" s="134">
        <v>6</v>
      </c>
      <c r="B17" s="32">
        <f>+IFERROR((VLOOKUP(A17,Hoja3!$A$2:$J$841,4,FALSE)),"")</f>
        <v>1707</v>
      </c>
      <c r="C17" s="33">
        <f>+IFERROR((VLOOKUP(A17,Hoja3!$A$2:$J$841,5,FALSE)),"")</f>
        <v>1707</v>
      </c>
      <c r="D17" s="35" t="str">
        <f>+IFERROR((VLOOKUP(A17,Hoja3!$A$2:$J$841,6,FALSE)),"")</f>
        <v>FUNDACION UNIVERSIDAD DE BOGOTA - JORGE TADEO LOZANO</v>
      </c>
      <c r="E17" s="35"/>
      <c r="F17" s="36"/>
      <c r="G17" s="33" t="str">
        <f>+IFERROR((VLOOKUP(A17,Hoja3!$A$2:$J$841,7,FALSE)),"")</f>
        <v>BOGOTA D.C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151</v>
      </c>
    </row>
    <row r="18" spans="1:10" x14ac:dyDescent="0.25">
      <c r="A18" s="134">
        <v>7</v>
      </c>
      <c r="B18" s="32">
        <f>+IFERROR((VLOOKUP(A18,Hoja3!$A$2:$J$841,4,FALSE)),"")</f>
        <v>1720</v>
      </c>
      <c r="C18" s="33">
        <f>+IFERROR((VLOOKUP(A18,Hoja3!$A$2:$J$841,5,FALSE)),"")</f>
        <v>1720</v>
      </c>
      <c r="D18" s="35" t="str">
        <f>+IFERROR((VLOOKUP(A18,Hoja3!$A$2:$J$841,6,FALSE)),"")</f>
        <v>UNIVERSIDAD MARIANA</v>
      </c>
      <c r="E18" s="35"/>
      <c r="F18" s="36"/>
      <c r="G18" s="33" t="str">
        <f>+IFERROR((VLOOKUP(A18,Hoja3!$A$2:$J$841,7,FALSE)),"")</f>
        <v>NARIÑO</v>
      </c>
      <c r="H18" s="33" t="str">
        <f>+IFERROR((VLOOKUP(A18,Hoja3!$A$2:$J$841,8,FALSE)),"")</f>
        <v>PRIVADA</v>
      </c>
      <c r="I18" s="37" t="str">
        <f>+IFERROR((VLOOKUP(A18,Hoja3!$A$2:$J$841,9,FALSE)),"")</f>
        <v>Universidad</v>
      </c>
      <c r="J18" s="135">
        <f>+IFERROR((VLOOKUP(A18,Hoja3!$A$2:$J$841,10,FALSE)),"")</f>
        <v>167</v>
      </c>
    </row>
    <row r="19" spans="1:10" x14ac:dyDescent="0.25">
      <c r="A19" s="134">
        <v>8</v>
      </c>
      <c r="B19" s="32">
        <f>+IFERROR((VLOOKUP(A19,Hoja3!$A$2:$J$841,4,FALSE)),"")</f>
        <v>1826</v>
      </c>
      <c r="C19" s="33">
        <f>+IFERROR((VLOOKUP(A19,Hoja3!$A$2:$J$841,5,FALSE)),"")</f>
        <v>1826</v>
      </c>
      <c r="D19" s="35" t="str">
        <f>+IFERROR((VLOOKUP(A19,Hoja3!$A$2:$J$841,6,FALSE)),"")</f>
        <v>UNIVERSIDAD ANTONIO NARI¿O</v>
      </c>
      <c r="E19" s="35"/>
      <c r="F19" s="36"/>
      <c r="G19" s="33" t="str">
        <f>+IFERROR((VLOOKUP(A19,Hoja3!$A$2:$J$841,7,FALSE)),"")</f>
        <v>BOGOTA D.C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107</v>
      </c>
    </row>
    <row r="20" spans="1:10" x14ac:dyDescent="0.25">
      <c r="A20" s="134">
        <v>9</v>
      </c>
      <c r="B20" s="32">
        <f>+IFERROR((VLOOKUP(A20,Hoja3!$A$2:$J$841,4,FALSE)),"")</f>
        <v>2102</v>
      </c>
      <c r="C20" s="33">
        <f>+IFERROR((VLOOKUP(A20,Hoja3!$A$2:$J$841,5,FALSE)),"")</f>
        <v>2102</v>
      </c>
      <c r="D20" s="35" t="str">
        <f>+IFERROR((VLOOKUP(A20,Hoja3!$A$2:$J$841,6,FALSE)),"")</f>
        <v>UNIVERSIDAD NACIONAL ABIERTA Y A DISTANCIA UNAD</v>
      </c>
      <c r="E20" s="35"/>
      <c r="F20" s="36"/>
      <c r="G20" s="33" t="str">
        <f>+IFERROR((VLOOKUP(A20,Hoja3!$A$2:$J$841,7,FALSE)),"")</f>
        <v>BOGOTA D.C</v>
      </c>
      <c r="H20" s="33" t="str">
        <f>+IFERROR((VLOOKUP(A20,Hoja3!$A$2:$J$841,8,FALSE)),"")</f>
        <v>OFICIAL</v>
      </c>
      <c r="I20" s="37" t="str">
        <f>+IFERROR((VLOOKUP(A20,Hoja3!$A$2:$J$841,9,FALSE)),"")</f>
        <v>Universidad</v>
      </c>
      <c r="J20" s="135">
        <f>+IFERROR((VLOOKUP(A20,Hoja3!$A$2:$J$841,10,FALSE)),"")</f>
        <v>3264</v>
      </c>
    </row>
    <row r="21" spans="1:10" x14ac:dyDescent="0.25">
      <c r="A21" s="134">
        <v>10</v>
      </c>
      <c r="B21" s="32">
        <f>+IFERROR((VLOOKUP(A21,Hoja3!$A$2:$J$841,4,FALSE)),"")</f>
        <v>2104</v>
      </c>
      <c r="C21" s="33">
        <f>+IFERROR((VLOOKUP(A21,Hoja3!$A$2:$J$841,5,FALSE)),"")</f>
        <v>2104</v>
      </c>
      <c r="D21" s="35" t="str">
        <f>+IFERROR((VLOOKUP(A21,Hoja3!$A$2:$J$841,6,FALSE)),"")</f>
        <v>ESCUELA SUPERIOR DE ADMINISTRACION PUBLICA-ESAP-</v>
      </c>
      <c r="E21" s="35"/>
      <c r="F21" s="36"/>
      <c r="G21" s="33" t="str">
        <f>+IFERROR((VLOOKUP(A21,Hoja3!$A$2:$J$841,7,FALSE)),"")</f>
        <v>BOGOTA D.C</v>
      </c>
      <c r="H21" s="33" t="str">
        <f>+IFERROR((VLOOKUP(A21,Hoja3!$A$2:$J$841,8,FALSE)),"")</f>
        <v>OFICIAL</v>
      </c>
      <c r="I21" s="37" t="str">
        <f>+IFERROR((VLOOKUP(A21,Hoja3!$A$2:$J$841,9,FALSE)),"")</f>
        <v>Institución Universitaria/Escuela Tecnológica</v>
      </c>
      <c r="J21" s="135">
        <f>+IFERROR((VLOOKUP(A21,Hoja3!$A$2:$J$841,10,FALSE)),"")</f>
        <v>239</v>
      </c>
    </row>
    <row r="22" spans="1:10" x14ac:dyDescent="0.25">
      <c r="A22" s="134">
        <v>11</v>
      </c>
      <c r="B22" s="32">
        <f>+IFERROR((VLOOKUP(A22,Hoja3!$A$2:$J$841,4,FALSE)),"")</f>
        <v>2709</v>
      </c>
      <c r="C22" s="33">
        <f>+IFERROR((VLOOKUP(A22,Hoja3!$A$2:$J$841,5,FALSE)),"")</f>
        <v>2709</v>
      </c>
      <c r="D22" s="35" t="str">
        <f>+IFERROR((VLOOKUP(A22,Hoja3!$A$2:$J$841,6,FALSE)),"")</f>
        <v>FUNDACION UNIVERSITARIA SAN MARTIN</v>
      </c>
      <c r="E22" s="35"/>
      <c r="F22" s="36"/>
      <c r="G22" s="33" t="str">
        <f>+IFERROR((VLOOKUP(A22,Hoja3!$A$2:$J$841,7,FALSE)),"")</f>
        <v>BOGOTA D.C</v>
      </c>
      <c r="H22" s="33" t="str">
        <f>+IFERROR((VLOOKUP(A22,Hoja3!$A$2:$J$841,8,FALSE)),"")</f>
        <v>PRIVADA</v>
      </c>
      <c r="I22" s="37" t="str">
        <f>+IFERROR((VLOOKUP(A22,Hoja3!$A$2:$J$841,9,FALSE)),"")</f>
        <v>Institución Universitaria/Escuela Tecnológica</v>
      </c>
      <c r="J22" s="135">
        <f>+IFERROR((VLOOKUP(A22,Hoja3!$A$2:$J$841,10,FALSE)),"")</f>
        <v>167</v>
      </c>
    </row>
    <row r="23" spans="1:10" x14ac:dyDescent="0.25">
      <c r="A23" s="134">
        <v>12</v>
      </c>
      <c r="B23" s="32">
        <f>+IFERROR((VLOOKUP(A23,Hoja3!$A$2:$J$841,4,FALSE)),"")</f>
        <v>2728</v>
      </c>
      <c r="C23" s="33">
        <f>+IFERROR((VLOOKUP(A23,Hoja3!$A$2:$J$841,5,FALSE)),"")</f>
        <v>2728</v>
      </c>
      <c r="D23" s="35" t="str">
        <f>+IFERROR((VLOOKUP(A23,Hoja3!$A$2:$J$841,6,FALSE)),"")</f>
        <v>FUNDACION UNIVERSITARIA DEL AREA ANDINA</v>
      </c>
      <c r="E23" s="35"/>
      <c r="F23" s="36"/>
      <c r="G23" s="33" t="str">
        <f>+IFERROR((VLOOKUP(A23,Hoja3!$A$2:$J$841,7,FALSE)),"")</f>
        <v>BOGOTA D.C</v>
      </c>
      <c r="H23" s="33" t="str">
        <f>+IFERROR((VLOOKUP(A23,Hoja3!$A$2:$J$841,8,FALSE)),"")</f>
        <v>PRIVADA</v>
      </c>
      <c r="I23" s="37" t="str">
        <f>+IFERROR((VLOOKUP(A23,Hoja3!$A$2:$J$841,9,FALSE)),"")</f>
        <v>Institución Universitaria/Escuela Tecnológica</v>
      </c>
      <c r="J23" s="135">
        <f>+IFERROR((VLOOKUP(A23,Hoja3!$A$2:$J$841,10,FALSE)),"")</f>
        <v>3447</v>
      </c>
    </row>
    <row r="24" spans="1:10" x14ac:dyDescent="0.25">
      <c r="A24" s="134">
        <v>13</v>
      </c>
      <c r="B24" s="32">
        <f>+IFERROR((VLOOKUP(A24,Hoja3!$A$2:$J$841,4,FALSE)),"")</f>
        <v>2829</v>
      </c>
      <c r="C24" s="33">
        <f>+IFERROR((VLOOKUP(A24,Hoja3!$A$2:$J$841,5,FALSE)),"")</f>
        <v>2829</v>
      </c>
      <c r="D24" s="35" t="str">
        <f>+IFERROR((VLOOKUP(A24,Hoja3!$A$2:$J$841,6,FALSE)),"")</f>
        <v>CORPORACION UNIVERSITARIA MINUTO DE DIOS -UNIMINUTO-</v>
      </c>
      <c r="E24" s="35"/>
      <c r="F24" s="36"/>
      <c r="G24" s="33" t="str">
        <f>+IFERROR((VLOOKUP(A24,Hoja3!$A$2:$J$841,7,FALSE)),"")</f>
        <v>BOGOTA D.C</v>
      </c>
      <c r="H24" s="33" t="str">
        <f>+IFERROR((VLOOKUP(A24,Hoja3!$A$2:$J$841,8,FALSE)),"")</f>
        <v>PRIVADA</v>
      </c>
      <c r="I24" s="37" t="str">
        <f>+IFERROR((VLOOKUP(A24,Hoja3!$A$2:$J$841,9,FALSE)),"")</f>
        <v>Institución Universitaria/Escuela Tecnológica</v>
      </c>
      <c r="J24" s="135">
        <f>+IFERROR((VLOOKUP(A24,Hoja3!$A$2:$J$841,10,FALSE)),"")</f>
        <v>15</v>
      </c>
    </row>
    <row r="25" spans="1:10" x14ac:dyDescent="0.25">
      <c r="A25" s="134">
        <v>14</v>
      </c>
      <c r="B25" s="32">
        <f>+IFERROR((VLOOKUP(A25,Hoja3!$A$2:$J$841,4,FALSE)),"")</f>
        <v>2832</v>
      </c>
      <c r="C25" s="33">
        <f>+IFERROR((VLOOKUP(A25,Hoja3!$A$2:$J$841,5,FALSE)),"")</f>
        <v>2832</v>
      </c>
      <c r="D25" s="35" t="str">
        <f>+IFERROR((VLOOKUP(A25,Hoja3!$A$2:$J$841,6,FALSE)),"")</f>
        <v>UNIVERSIDAD DE SANTANDER - UDES</v>
      </c>
      <c r="E25" s="35"/>
      <c r="F25" s="36"/>
      <c r="G25" s="33" t="str">
        <f>+IFERROR((VLOOKUP(A25,Hoja3!$A$2:$J$841,7,FALSE)),"")</f>
        <v>SANTANDER</v>
      </c>
      <c r="H25" s="33" t="str">
        <f>+IFERROR((VLOOKUP(A25,Hoja3!$A$2:$J$841,8,FALSE)),"")</f>
        <v>PRIVADA</v>
      </c>
      <c r="I25" s="37" t="str">
        <f>+IFERROR((VLOOKUP(A25,Hoja3!$A$2:$J$841,9,FALSE)),"")</f>
        <v>Universidad</v>
      </c>
      <c r="J25" s="135">
        <f>+IFERROR((VLOOKUP(A25,Hoja3!$A$2:$J$841,10,FALSE)),"")</f>
        <v>1750</v>
      </c>
    </row>
    <row r="26" spans="1:10" x14ac:dyDescent="0.25">
      <c r="A26" s="134">
        <v>15</v>
      </c>
      <c r="B26" s="32">
        <f>+IFERROR((VLOOKUP(A26,Hoja3!$A$2:$J$841,4,FALSE)),"")</f>
        <v>2833</v>
      </c>
      <c r="C26" s="33">
        <f>+IFERROR((VLOOKUP(A26,Hoja3!$A$2:$J$841,5,FALSE)),"")</f>
        <v>2833</v>
      </c>
      <c r="D26" s="35" t="str">
        <f>+IFERROR((VLOOKUP(A26,Hoja3!$A$2:$J$841,6,FALSE)),"")</f>
        <v>CORPORACION UNIVERSITARIA REMINGTON</v>
      </c>
      <c r="E26" s="35"/>
      <c r="F26" s="36"/>
      <c r="G26" s="33" t="str">
        <f>+IFERROR((VLOOKUP(A26,Hoja3!$A$2:$J$841,7,FALSE)),"")</f>
        <v>ANTIOQUIA</v>
      </c>
      <c r="H26" s="33" t="str">
        <f>+IFERROR((VLOOKUP(A26,Hoja3!$A$2:$J$841,8,FALSE)),"")</f>
        <v>PRIVADA</v>
      </c>
      <c r="I26" s="37" t="str">
        <f>+IFERROR((VLOOKUP(A26,Hoja3!$A$2:$J$841,9,FALSE)),"")</f>
        <v>Institución Universitaria/Escuela Tecnológica</v>
      </c>
      <c r="J26" s="135">
        <f>+IFERROR((VLOOKUP(A26,Hoja3!$A$2:$J$841,10,FALSE)),"")</f>
        <v>31</v>
      </c>
    </row>
    <row r="27" spans="1:10" x14ac:dyDescent="0.25">
      <c r="A27" s="134">
        <v>16</v>
      </c>
      <c r="B27" s="32">
        <f>+IFERROR((VLOOKUP(A27,Hoja3!$A$2:$J$841,4,FALSE)),"")</f>
        <v>4813</v>
      </c>
      <c r="C27" s="33">
        <f>+IFERROR((VLOOKUP(A27,Hoja3!$A$2:$J$841,5,FALSE)),"")</f>
        <v>4813</v>
      </c>
      <c r="D27" s="35" t="str">
        <f>+IFERROR((VLOOKUP(A27,Hoja3!$A$2:$J$841,6,FALSE)),"")</f>
        <v>CORPORACION UNIFICADA NACIONAL DE EDUCACION SUPERIOR-CUN-</v>
      </c>
      <c r="E27" s="35"/>
      <c r="F27" s="36"/>
      <c r="G27" s="33" t="str">
        <f>+IFERROR((VLOOKUP(A27,Hoja3!$A$2:$J$841,7,FALSE)),"")</f>
        <v>BOGOTA D.C</v>
      </c>
      <c r="H27" s="33" t="str">
        <f>+IFERROR((VLOOKUP(A27,Hoja3!$A$2:$J$841,8,FALSE)),"")</f>
        <v>PRIVADA</v>
      </c>
      <c r="I27" s="37" t="str">
        <f>+IFERROR((VLOOKUP(A27,Hoja3!$A$2:$J$841,9,FALSE)),"")</f>
        <v>Institución Técnica Profesional</v>
      </c>
      <c r="J27" s="135">
        <f>+IFERROR((VLOOKUP(A27,Hoja3!$A$2:$J$841,10,FALSE)),"")</f>
        <v>12</v>
      </c>
    </row>
    <row r="28" spans="1:10" x14ac:dyDescent="0.25">
      <c r="A28" s="134">
        <v>17</v>
      </c>
      <c r="B28" s="32">
        <f>+IFERROR((VLOOKUP(A28,Hoja3!$A$2:$J$841,4,FALSE)),"")</f>
        <v>9110</v>
      </c>
      <c r="C28" s="33">
        <f>+IFERROR((VLOOKUP(A28,Hoja3!$A$2:$J$841,5,FALSE)),"")</f>
        <v>9110</v>
      </c>
      <c r="D28" s="35" t="str">
        <f>+IFERROR((VLOOKUP(A28,Hoja3!$A$2:$J$841,6,FALSE)),"")</f>
        <v>SERVICIO NACIONAL DE APRENDIZAJE-SENA-</v>
      </c>
      <c r="E28" s="35"/>
      <c r="F28" s="36"/>
      <c r="G28" s="33" t="str">
        <f>+IFERROR((VLOOKUP(A28,Hoja3!$A$2:$J$841,7,FALSE)),"")</f>
        <v>BOGOTA D.C</v>
      </c>
      <c r="H28" s="33" t="str">
        <f>+IFERROR((VLOOKUP(A28,Hoja3!$A$2:$J$841,8,FALSE)),"")</f>
        <v>OFICIAL</v>
      </c>
      <c r="I28" s="37" t="str">
        <f>+IFERROR((VLOOKUP(A28,Hoja3!$A$2:$J$841,9,FALSE)),"")</f>
        <v>Institución Tecnológica</v>
      </c>
      <c r="J28" s="135">
        <f>+IFERROR((VLOOKUP(A28,Hoja3!$A$2:$J$841,10,FALSE)),"")</f>
        <v>10349</v>
      </c>
    </row>
    <row r="29" spans="1:10" x14ac:dyDescent="0.25">
      <c r="A29" s="134">
        <v>18</v>
      </c>
      <c r="B29" s="32">
        <f>+IFERROR((VLOOKUP(A29,Hoja3!$A$2:$J$841,4,FALSE)),"")</f>
        <v>9116</v>
      </c>
      <c r="C29" s="33">
        <f>+IFERROR((VLOOKUP(A29,Hoja3!$A$2:$J$841,5,FALSE)),"")</f>
        <v>9116</v>
      </c>
      <c r="D29" s="35" t="str">
        <f>+IFERROR((VLOOKUP(A29,Hoja3!$A$2:$J$841,6,FALSE)),"")</f>
        <v>FUNDACION UNIVERSITARIA CLARETIANA - UNICLARETIANA</v>
      </c>
      <c r="E29" s="35"/>
      <c r="F29" s="36"/>
      <c r="G29" s="33" t="str">
        <f>+IFERROR((VLOOKUP(A29,Hoja3!$A$2:$J$841,7,FALSE)),"")</f>
        <v>CHOCO</v>
      </c>
      <c r="H29" s="33" t="str">
        <f>+IFERROR((VLOOKUP(A29,Hoja3!$A$2:$J$841,8,FALSE)),"")</f>
        <v>PRIVADA</v>
      </c>
      <c r="I29" s="37" t="str">
        <f>+IFERROR((VLOOKUP(A29,Hoja3!$A$2:$J$841,9,FALSE)),"")</f>
        <v>Institución Universitaria/Escuela Tecnológica</v>
      </c>
      <c r="J29" s="135">
        <f>+IFERROR((VLOOKUP(A29,Hoja3!$A$2:$J$841,10,FALSE)),"")</f>
        <v>22</v>
      </c>
    </row>
    <row r="30" spans="1:10" x14ac:dyDescent="0.25">
      <c r="A30" s="134">
        <v>19</v>
      </c>
      <c r="B30" s="32" t="str">
        <f>+IFERROR((VLOOKUP(A30,Hoja3!$A$2:$J$841,4,FALSE)),"")</f>
        <v/>
      </c>
      <c r="C30" s="33" t="str">
        <f>+IFERROR((VLOOKUP(A30,Hoja3!$A$2:$J$841,5,FALSE)),"")</f>
        <v/>
      </c>
      <c r="D30" s="35" t="str">
        <f>+IFERROR((VLOOKUP(A30,Hoja3!$A$2:$J$841,6,FALSE)),"")</f>
        <v/>
      </c>
      <c r="E30" s="35"/>
      <c r="F30" s="36"/>
      <c r="G30" s="33" t="str">
        <f>+IFERROR((VLOOKUP(A30,Hoja3!$A$2:$J$841,7,FALSE)),"")</f>
        <v/>
      </c>
      <c r="H30" s="33" t="str">
        <f>+IFERROR((VLOOKUP(A30,Hoja3!$A$2:$J$841,8,FALSE)),"")</f>
        <v/>
      </c>
      <c r="I30" s="37" t="str">
        <f>+IFERROR((VLOOKUP(A30,Hoja3!$A$2:$J$841,9,FALSE)),"")</f>
        <v/>
      </c>
      <c r="J30" s="135" t="str">
        <f>+IFERROR((VLOOKUP(A30,Hoja3!$A$2:$J$841,10,FALSE)),"")</f>
        <v/>
      </c>
    </row>
    <row r="31" spans="1:10" x14ac:dyDescent="0.25">
      <c r="A31" s="134">
        <v>20</v>
      </c>
      <c r="B31" s="32" t="str">
        <f>+IFERROR((VLOOKUP(A31,Hoja3!$A$2:$J$841,4,FALSE)),"")</f>
        <v/>
      </c>
      <c r="C31" s="33" t="str">
        <f>+IFERROR((VLOOKUP(A31,Hoja3!$A$2:$J$841,5,FALSE)),"")</f>
        <v/>
      </c>
      <c r="D31" s="35" t="str">
        <f>+IFERROR((VLOOKUP(A31,Hoja3!$A$2:$J$841,6,FALSE)),"")</f>
        <v/>
      </c>
      <c r="E31" s="35"/>
      <c r="F31" s="36"/>
      <c r="G31" s="33" t="str">
        <f>+IFERROR((VLOOKUP(A31,Hoja3!$A$2:$J$841,7,FALSE)),"")</f>
        <v/>
      </c>
      <c r="H31" s="33" t="str">
        <f>+IFERROR((VLOOKUP(A31,Hoja3!$A$2:$J$841,8,FALSE)),"")</f>
        <v/>
      </c>
      <c r="I31" s="37" t="str">
        <f>+IFERROR((VLOOKUP(A31,Hoja3!$A$2:$J$841,9,FALSE)),"")</f>
        <v/>
      </c>
      <c r="J31" s="135" t="str">
        <f>+IFERROR((VLOOKUP(A31,Hoja3!$A$2:$J$841,10,FALSE)),"")</f>
        <v/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CESAR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20001</v>
      </c>
      <c r="C12" s="39" t="str">
        <f>+IFERROR((VLOOKUP(A12,Hoja4!$A$2:$M$1051,5,FALSE)),"")</f>
        <v>VALLEDUPAR</v>
      </c>
      <c r="D12" s="40">
        <f>+IFERROR((VLOOKUP(A12,Hoja4!$A$2:$AA$1051,6,FALSE)),"")</f>
        <v>17669</v>
      </c>
      <c r="E12" s="40">
        <f>+IFERROR((VLOOKUP(A12,Hoja4!$A$2:$AA$1051,7,FALSE)),"")</f>
        <v>21991</v>
      </c>
      <c r="F12" s="40">
        <f>+IFERROR((VLOOKUP(A12,Hoja4!$A$2:$AA$1051,8,FALSE)),"")</f>
        <v>23663</v>
      </c>
      <c r="G12" s="40">
        <f>+IFERROR((VLOOKUP(A12,Hoja4!$A$2:$AA$1051,9,FALSE)),"")</f>
        <v>26426</v>
      </c>
      <c r="H12" s="40">
        <f>+IFERROR((VLOOKUP(A12,Hoja4!$A$2:$AA$1051,10,FALSE)),"")</f>
        <v>28369</v>
      </c>
      <c r="I12" s="40">
        <f>+IFERROR((VLOOKUP(A12,Hoja4!$A$2:$AA$1051,11,FALSE)),"")</f>
        <v>29474</v>
      </c>
      <c r="J12" s="40">
        <f>+IFERROR((VLOOKUP(A12,Hoja4!$A$2:$AA$1051,12,FALSE)),"")</f>
        <v>30424</v>
      </c>
      <c r="K12" s="149">
        <f>+IFERROR((VLOOKUP(A12,Hoja4!$A$2:$AA$1051,13,FALSE)),"")</f>
        <v>33658</v>
      </c>
      <c r="L12" s="144">
        <f>+IFERROR((VLOOKUP(A12,Hoja4!$A$2:$AA$1051,14,FALSE)),"")</f>
        <v>35070</v>
      </c>
    </row>
    <row r="13" spans="1:12" x14ac:dyDescent="0.25">
      <c r="A13" s="145">
        <v>2</v>
      </c>
      <c r="B13" s="41">
        <f>+IFERROR((VLOOKUP(A13,Hoja4!$A$2:$M$1051,4,FALSE)),"")</f>
        <v>20011</v>
      </c>
      <c r="C13" s="41" t="str">
        <f>+IFERROR((VLOOKUP(A13,Hoja4!$A$2:$M$1051,5,FALSE)),"")</f>
        <v>AGUACHICA</v>
      </c>
      <c r="D13" s="42">
        <f>+IFERROR((VLOOKUP(A13,Hoja4!$A$2:$AA$1051,6,FALSE)),"")</f>
        <v>2136</v>
      </c>
      <c r="E13" s="42">
        <f>+IFERROR((VLOOKUP(A13,Hoja4!$A$2:$AA$1051,7,FALSE)),"")</f>
        <v>1965</v>
      </c>
      <c r="F13" s="42">
        <f>+IFERROR((VLOOKUP(A13,Hoja4!$A$2:$AA$1051,8,FALSE)),"")</f>
        <v>1786</v>
      </c>
      <c r="G13" s="42">
        <f>+IFERROR((VLOOKUP(A13,Hoja4!$A$2:$AA$1051,9,FALSE)),"")</f>
        <v>1702</v>
      </c>
      <c r="H13" s="42">
        <f>+IFERROR((VLOOKUP(A13,Hoja4!$A$2:$AA$1051,10,FALSE)),"")</f>
        <v>1583</v>
      </c>
      <c r="I13" s="42">
        <f>+IFERROR((VLOOKUP(A13,Hoja4!$A$2:$AA$1051,11,FALSE)),"")</f>
        <v>2027</v>
      </c>
      <c r="J13" s="42">
        <f>+IFERROR((VLOOKUP(A13,Hoja4!$A$2:$AA$1051,12,FALSE)),"")</f>
        <v>2367</v>
      </c>
      <c r="K13" s="149">
        <f>+IFERROR((VLOOKUP(A13,Hoja4!$A$2:$AA$1051,13,FALSE)),"")</f>
        <v>3141</v>
      </c>
      <c r="L13" s="144">
        <f>+IFERROR((VLOOKUP(A13,Hoja4!$A$2:$AA$1051,14,FALSE)),"")</f>
        <v>3756</v>
      </c>
    </row>
    <row r="14" spans="1:12" x14ac:dyDescent="0.25">
      <c r="A14" s="145">
        <v>3</v>
      </c>
      <c r="B14" s="41">
        <f>+IFERROR((VLOOKUP(A14,Hoja4!$A$2:$M$1051,4,FALSE)),"")</f>
        <v>20013</v>
      </c>
      <c r="C14" s="41" t="str">
        <f>+IFERROR((VLOOKUP(A14,Hoja4!$A$2:$M$1051,5,FALSE)),"")</f>
        <v>AGUSTIN CODAZZI</v>
      </c>
      <c r="D14" s="42">
        <f>+IFERROR((VLOOKUP(A14,Hoja4!$A$2:$AA$1051,6,FALSE)),"")</f>
        <v>243</v>
      </c>
      <c r="E14" s="42">
        <f>+IFERROR((VLOOKUP(A14,Hoja4!$A$2:$AA$1051,7,FALSE)),"")</f>
        <v>260</v>
      </c>
      <c r="F14" s="42">
        <f>+IFERROR((VLOOKUP(A14,Hoja4!$A$2:$AA$1051,8,FALSE)),"")</f>
        <v>264</v>
      </c>
      <c r="G14" s="42">
        <f>+IFERROR((VLOOKUP(A14,Hoja4!$A$2:$AA$1051,9,FALSE)),"")</f>
        <v>274</v>
      </c>
      <c r="H14" s="42">
        <f>+IFERROR((VLOOKUP(A14,Hoja4!$A$2:$AA$1051,10,FALSE)),"")</f>
        <v>272</v>
      </c>
      <c r="I14" s="42">
        <f>+IFERROR((VLOOKUP(A14,Hoja4!$A$2:$AA$1051,11,FALSE)),"")</f>
        <v>74</v>
      </c>
      <c r="J14" s="42">
        <f>+IFERROR((VLOOKUP(A14,Hoja4!$A$2:$AA$1051,12,FALSE)),"")</f>
        <v>10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20032</v>
      </c>
      <c r="C15" s="41" t="str">
        <f>+IFERROR((VLOOKUP(A15,Hoja4!$A$2:$M$1051,5,FALSE)),"")</f>
        <v>ASTREA</v>
      </c>
      <c r="D15" s="42">
        <f>+IFERROR((VLOOKUP(A15,Hoja4!$A$2:$AA$1051,6,FALSE)),"")</f>
        <v>46</v>
      </c>
      <c r="E15" s="42" t="str">
        <f>+IFERROR((VLOOKUP(A15,Hoja4!$A$2:$AA$1051,7,FALSE)),"")</f>
        <v>-</v>
      </c>
      <c r="F15" s="42" t="str">
        <f>+IFERROR((VLOOKUP(A15,Hoja4!$A$2:$AA$1051,8,FALSE)),"")</f>
        <v>-</v>
      </c>
      <c r="G15" s="42" t="str">
        <f>+IFERROR((VLOOKUP(A15,Hoja4!$A$2:$AA$1051,9,FALSE)),"")</f>
        <v>-</v>
      </c>
      <c r="H15" s="42" t="str">
        <f>+IFERROR((VLOOKUP(A15,Hoja4!$A$2:$AA$1051,10,FALSE)),"")</f>
        <v>-</v>
      </c>
      <c r="I15" s="42">
        <f>+IFERROR((VLOOKUP(A15,Hoja4!$A$2:$AA$1051,11,FALSE)),"")</f>
        <v>1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20045</v>
      </c>
      <c r="C16" s="41" t="str">
        <f>+IFERROR((VLOOKUP(A16,Hoja4!$A$2:$M$1051,5,FALSE)),"")</f>
        <v>BECERRIL</v>
      </c>
      <c r="D16" s="42" t="str">
        <f>+IFERROR((VLOOKUP(A16,Hoja4!$A$2:$AA$1051,6,FALSE)),"")</f>
        <v>-</v>
      </c>
      <c r="E16" s="42">
        <f>+IFERROR((VLOOKUP(A16,Hoja4!$A$2:$AA$1051,7,FALSE)),"")</f>
        <v>33</v>
      </c>
      <c r="F16" s="42">
        <f>+IFERROR((VLOOKUP(A16,Hoja4!$A$2:$AA$1051,8,FALSE)),"")</f>
        <v>33</v>
      </c>
      <c r="G16" s="42">
        <f>+IFERROR((VLOOKUP(A16,Hoja4!$A$2:$AA$1051,9,FALSE)),"")</f>
        <v>31</v>
      </c>
      <c r="H16" s="42" t="str">
        <f>+IFERROR((VLOOKUP(A16,Hoja4!$A$2:$AA$1051,10,FALSE)),"")</f>
        <v>-</v>
      </c>
      <c r="I16" s="42" t="str">
        <f>+IFERROR((VLOOKUP(A16,Hoja4!$A$2:$AA$1051,11,FALSE)),"")</f>
        <v>-</v>
      </c>
      <c r="J16" s="42" t="str">
        <f>+IFERROR((VLOOKUP(A16,Hoja4!$A$2:$AA$1051,12,FALSE)),"")</f>
        <v>-</v>
      </c>
      <c r="K16" s="149" t="str">
        <f>+IFERROR((VLOOKUP(A16,Hoja4!$A$2:$AA$1051,13,FALSE)),"")</f>
        <v>-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20060</v>
      </c>
      <c r="C17" s="41" t="str">
        <f>+IFERROR((VLOOKUP(A17,Hoja4!$A$2:$M$1051,5,FALSE)),"")</f>
        <v>BOSCONIA</v>
      </c>
      <c r="D17" s="42" t="str">
        <f>+IFERROR((VLOOKUP(A17,Hoja4!$A$2:$AA$1051,6,FALSE)),"")</f>
        <v>-</v>
      </c>
      <c r="E17" s="42">
        <f>+IFERROR((VLOOKUP(A17,Hoja4!$A$2:$AA$1051,7,FALSE)),"")</f>
        <v>46</v>
      </c>
      <c r="F17" s="42">
        <f>+IFERROR((VLOOKUP(A17,Hoja4!$A$2:$AA$1051,8,FALSE)),"")</f>
        <v>23</v>
      </c>
      <c r="G17" s="42">
        <f>+IFERROR((VLOOKUP(A17,Hoja4!$A$2:$AA$1051,9,FALSE)),"")</f>
        <v>66</v>
      </c>
      <c r="H17" s="42">
        <f>+IFERROR((VLOOKUP(A17,Hoja4!$A$2:$AA$1051,10,FALSE)),"")</f>
        <v>93</v>
      </c>
      <c r="I17" s="42">
        <f>+IFERROR((VLOOKUP(A17,Hoja4!$A$2:$AA$1051,11,FALSE)),"")</f>
        <v>18</v>
      </c>
      <c r="J17" s="42">
        <f>+IFERROR((VLOOKUP(A17,Hoja4!$A$2:$AA$1051,12,FALSE)),"")</f>
        <v>51</v>
      </c>
      <c r="K17" s="149">
        <f>+IFERROR((VLOOKUP(A17,Hoja4!$A$2:$AA$1051,13,FALSE)),"")</f>
        <v>41</v>
      </c>
      <c r="L17" s="144">
        <f>+IFERROR((VLOOKUP(A17,Hoja4!$A$2:$AA$1051,14,FALSE)),"")</f>
        <v>27</v>
      </c>
    </row>
    <row r="18" spans="1:12" x14ac:dyDescent="0.25">
      <c r="A18" s="145">
        <v>7</v>
      </c>
      <c r="B18" s="41">
        <f>+IFERROR((VLOOKUP(A18,Hoja4!$A$2:$M$1051,4,FALSE)),"")</f>
        <v>20175</v>
      </c>
      <c r="C18" s="41" t="str">
        <f>+IFERROR((VLOOKUP(A18,Hoja4!$A$2:$M$1051,5,FALSE)),"")</f>
        <v>CHIMICHAGUA</v>
      </c>
      <c r="D18" s="42">
        <f>+IFERROR((VLOOKUP(A18,Hoja4!$A$2:$AA$1051,6,FALSE)),"")</f>
        <v>100</v>
      </c>
      <c r="E18" s="42">
        <f>+IFERROR((VLOOKUP(A18,Hoja4!$A$2:$AA$1051,7,FALSE)),"")</f>
        <v>14</v>
      </c>
      <c r="F18" s="42">
        <f>+IFERROR((VLOOKUP(A18,Hoja4!$A$2:$AA$1051,8,FALSE)),"")</f>
        <v>94</v>
      </c>
      <c r="G18" s="42">
        <f>+IFERROR((VLOOKUP(A18,Hoja4!$A$2:$AA$1051,9,FALSE)),"")</f>
        <v>94</v>
      </c>
      <c r="H18" s="42">
        <f>+IFERROR((VLOOKUP(A18,Hoja4!$A$2:$AA$1051,10,FALSE)),"")</f>
        <v>75</v>
      </c>
      <c r="I18" s="42" t="str">
        <f>+IFERROR((VLOOKUP(A18,Hoja4!$A$2:$AA$1051,11,FALSE)),"")</f>
        <v>-</v>
      </c>
      <c r="J18" s="42">
        <f>+IFERROR((VLOOKUP(A18,Hoja4!$A$2:$AA$1051,12,FALSE)),"")</f>
        <v>1</v>
      </c>
      <c r="K18" s="149" t="str">
        <f>+IFERROR((VLOOKUP(A18,Hoja4!$A$2:$AA$1051,13,FALSE)),"")</f>
        <v>-</v>
      </c>
      <c r="L18" s="144">
        <f>+IFERROR((VLOOKUP(A18,Hoja4!$A$2:$AA$1051,14,FALSE)),"")</f>
        <v>0</v>
      </c>
    </row>
    <row r="19" spans="1:12" x14ac:dyDescent="0.25">
      <c r="A19" s="145">
        <v>8</v>
      </c>
      <c r="B19" s="41">
        <f>+IFERROR((VLOOKUP(A19,Hoja4!$A$2:$M$1051,4,FALSE)),"")</f>
        <v>20178</v>
      </c>
      <c r="C19" s="41" t="str">
        <f>+IFERROR((VLOOKUP(A19,Hoja4!$A$2:$M$1051,5,FALSE)),"")</f>
        <v>CHIRIGUANA</v>
      </c>
      <c r="D19" s="42">
        <f>+IFERROR((VLOOKUP(A19,Hoja4!$A$2:$AA$1051,6,FALSE)),"")</f>
        <v>78</v>
      </c>
      <c r="E19" s="42">
        <f>+IFERROR((VLOOKUP(A19,Hoja4!$A$2:$AA$1051,7,FALSE)),"")</f>
        <v>35</v>
      </c>
      <c r="F19" s="42">
        <f>+IFERROR((VLOOKUP(A19,Hoja4!$A$2:$AA$1051,8,FALSE)),"")</f>
        <v>35</v>
      </c>
      <c r="G19" s="42">
        <f>+IFERROR((VLOOKUP(A19,Hoja4!$A$2:$AA$1051,9,FALSE)),"")</f>
        <v>1</v>
      </c>
      <c r="H19" s="42" t="str">
        <f>+IFERROR((VLOOKUP(A19,Hoja4!$A$2:$AA$1051,10,FALSE)),"")</f>
        <v>-</v>
      </c>
      <c r="I19" s="42" t="str">
        <f>+IFERROR((VLOOKUP(A19,Hoja4!$A$2:$AA$1051,11,FALSE)),"")</f>
        <v>-</v>
      </c>
      <c r="J19" s="42" t="str">
        <f>+IFERROR((VLOOKUP(A19,Hoja4!$A$2:$AA$1051,12,FALSE)),"")</f>
        <v>-</v>
      </c>
      <c r="K19" s="149" t="str">
        <f>+IFERROR((VLOOKUP(A19,Hoja4!$A$2:$AA$1051,13,FALSE)),"")</f>
        <v>-</v>
      </c>
      <c r="L19" s="144">
        <f>+IFERROR((VLOOKUP(A19,Hoja4!$A$2:$AA$1051,14,FALSE)),"")</f>
        <v>0</v>
      </c>
    </row>
    <row r="20" spans="1:12" x14ac:dyDescent="0.25">
      <c r="A20" s="145">
        <v>9</v>
      </c>
      <c r="B20" s="41">
        <f>+IFERROR((VLOOKUP(A20,Hoja4!$A$2:$M$1051,4,FALSE)),"")</f>
        <v>20228</v>
      </c>
      <c r="C20" s="41" t="str">
        <f>+IFERROR((VLOOKUP(A20,Hoja4!$A$2:$M$1051,5,FALSE)),"")</f>
        <v>CURUMANI</v>
      </c>
      <c r="D20" s="42">
        <f>+IFERROR((VLOOKUP(A20,Hoja4!$A$2:$AA$1051,6,FALSE)),"")</f>
        <v>455</v>
      </c>
      <c r="E20" s="42">
        <f>+IFERROR((VLOOKUP(A20,Hoja4!$A$2:$AA$1051,7,FALSE)),"")</f>
        <v>407</v>
      </c>
      <c r="F20" s="42">
        <f>+IFERROR((VLOOKUP(A20,Hoja4!$A$2:$AA$1051,8,FALSE)),"")</f>
        <v>431</v>
      </c>
      <c r="G20" s="42">
        <f>+IFERROR((VLOOKUP(A20,Hoja4!$A$2:$AA$1051,9,FALSE)),"")</f>
        <v>401</v>
      </c>
      <c r="H20" s="42">
        <f>+IFERROR((VLOOKUP(A20,Hoja4!$A$2:$AA$1051,10,FALSE)),"")</f>
        <v>393</v>
      </c>
      <c r="I20" s="42">
        <f>+IFERROR((VLOOKUP(A20,Hoja4!$A$2:$AA$1051,11,FALSE)),"")</f>
        <v>442</v>
      </c>
      <c r="J20" s="42">
        <f>+IFERROR((VLOOKUP(A20,Hoja4!$A$2:$AA$1051,12,FALSE)),"")</f>
        <v>381</v>
      </c>
      <c r="K20" s="149">
        <f>+IFERROR((VLOOKUP(A20,Hoja4!$A$2:$AA$1051,13,FALSE)),"")</f>
        <v>451</v>
      </c>
      <c r="L20" s="144">
        <f>+IFERROR((VLOOKUP(A20,Hoja4!$A$2:$AA$1051,14,FALSE)),"")</f>
        <v>433</v>
      </c>
    </row>
    <row r="21" spans="1:12" x14ac:dyDescent="0.25">
      <c r="A21" s="145">
        <v>10</v>
      </c>
      <c r="B21" s="41">
        <f>+IFERROR((VLOOKUP(A21,Hoja4!$A$2:$M$1051,4,FALSE)),"")</f>
        <v>20238</v>
      </c>
      <c r="C21" s="41" t="str">
        <f>+IFERROR((VLOOKUP(A21,Hoja4!$A$2:$M$1051,5,FALSE)),"")</f>
        <v>EL COPEY</v>
      </c>
      <c r="D21" s="42">
        <f>+IFERROR((VLOOKUP(A21,Hoja4!$A$2:$AA$1051,6,FALSE)),"")</f>
        <v>136</v>
      </c>
      <c r="E21" s="42">
        <f>+IFERROR((VLOOKUP(A21,Hoja4!$A$2:$AA$1051,7,FALSE)),"")</f>
        <v>83</v>
      </c>
      <c r="F21" s="42">
        <f>+IFERROR((VLOOKUP(A21,Hoja4!$A$2:$AA$1051,8,FALSE)),"")</f>
        <v>98</v>
      </c>
      <c r="G21" s="42">
        <f>+IFERROR((VLOOKUP(A21,Hoja4!$A$2:$AA$1051,9,FALSE)),"")</f>
        <v>97</v>
      </c>
      <c r="H21" s="42">
        <f>+IFERROR((VLOOKUP(A21,Hoja4!$A$2:$AA$1051,10,FALSE)),"")</f>
        <v>37</v>
      </c>
      <c r="I21" s="42">
        <f>+IFERROR((VLOOKUP(A21,Hoja4!$A$2:$AA$1051,11,FALSE)),"")</f>
        <v>33</v>
      </c>
      <c r="J21" s="42" t="str">
        <f>+IFERROR((VLOOKUP(A21,Hoja4!$A$2:$AA$1051,12,FALSE)),"")</f>
        <v>-</v>
      </c>
      <c r="K21" s="149">
        <f>+IFERROR((VLOOKUP(A21,Hoja4!$A$2:$AA$1051,13,FALSE)),"")</f>
        <v>1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20250</v>
      </c>
      <c r="C22" s="41" t="str">
        <f>+IFERROR((VLOOKUP(A22,Hoja4!$A$2:$M$1051,5,FALSE)),"")</f>
        <v>EL PASO</v>
      </c>
      <c r="D22" s="42">
        <f>+IFERROR((VLOOKUP(A22,Hoja4!$A$2:$AA$1051,6,FALSE)),"")</f>
        <v>56</v>
      </c>
      <c r="E22" s="42">
        <f>+IFERROR((VLOOKUP(A22,Hoja4!$A$2:$AA$1051,7,FALSE)),"")</f>
        <v>32</v>
      </c>
      <c r="F22" s="42">
        <f>+IFERROR((VLOOKUP(A22,Hoja4!$A$2:$AA$1051,8,FALSE)),"")</f>
        <v>96</v>
      </c>
      <c r="G22" s="42">
        <f>+IFERROR((VLOOKUP(A22,Hoja4!$A$2:$AA$1051,9,FALSE)),"")</f>
        <v>64</v>
      </c>
      <c r="H22" s="42">
        <f>+IFERROR((VLOOKUP(A22,Hoja4!$A$2:$AA$1051,10,FALSE)),"")</f>
        <v>40</v>
      </c>
      <c r="I22" s="42" t="str">
        <f>+IFERROR((VLOOKUP(A22,Hoja4!$A$2:$AA$1051,11,FALSE)),"")</f>
        <v>-</v>
      </c>
      <c r="J22" s="42" t="str">
        <f>+IFERROR((VLOOKUP(A22,Hoja4!$A$2:$AA$1051,12,FALSE)),"")</f>
        <v>-</v>
      </c>
      <c r="K22" s="149" t="str">
        <f>+IFERROR((VLOOKUP(A22,Hoja4!$A$2:$AA$1051,13,FALSE)),"")</f>
        <v>-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20295</v>
      </c>
      <c r="C23" s="41" t="str">
        <f>+IFERROR((VLOOKUP(A23,Hoja4!$A$2:$M$1051,5,FALSE)),"")</f>
        <v>GAMARRA</v>
      </c>
      <c r="D23" s="42" t="str">
        <f>+IFERROR((VLOOKUP(A23,Hoja4!$A$2:$AA$1051,6,FALSE)),"")</f>
        <v>-</v>
      </c>
      <c r="E23" s="42">
        <f>+IFERROR((VLOOKUP(A23,Hoja4!$A$2:$AA$1051,7,FALSE)),"")</f>
        <v>32</v>
      </c>
      <c r="F23" s="42" t="str">
        <f>+IFERROR((VLOOKUP(A23,Hoja4!$A$2:$AA$1051,8,FALSE)),"")</f>
        <v>-</v>
      </c>
      <c r="G23" s="42" t="str">
        <f>+IFERROR((VLOOKUP(A23,Hoja4!$A$2:$AA$1051,9,FALSE)),"")</f>
        <v>-</v>
      </c>
      <c r="H23" s="42" t="str">
        <f>+IFERROR((VLOOKUP(A23,Hoja4!$A$2:$AA$1051,10,FALSE)),"")</f>
        <v>-</v>
      </c>
      <c r="I23" s="42" t="str">
        <f>+IFERROR((VLOOKUP(A23,Hoja4!$A$2:$AA$1051,11,FALSE)),"")</f>
        <v>-</v>
      </c>
      <c r="J23" s="42" t="str">
        <f>+IFERROR((VLOOKUP(A23,Hoja4!$A$2:$AA$1051,12,FALSE)),"")</f>
        <v>-</v>
      </c>
      <c r="K23" s="149" t="str">
        <f>+IFERROR((VLOOKUP(A23,Hoja4!$A$2:$AA$1051,13,FALSE)),"")</f>
        <v>-</v>
      </c>
      <c r="L23" s="144">
        <f>+IFERROR((VLOOKUP(A23,Hoja4!$A$2:$AA$1051,14,FALSE)),"")</f>
        <v>0</v>
      </c>
    </row>
    <row r="24" spans="1:12" x14ac:dyDescent="0.25">
      <c r="A24" s="145">
        <v>13</v>
      </c>
      <c r="B24" s="41">
        <f>+IFERROR((VLOOKUP(A24,Hoja4!$A$2:$M$1051,4,FALSE)),"")</f>
        <v>20310</v>
      </c>
      <c r="C24" s="41" t="str">
        <f>+IFERROR((VLOOKUP(A24,Hoja4!$A$2:$M$1051,5,FALSE)),"")</f>
        <v>GONZALEZ</v>
      </c>
      <c r="D24" s="42">
        <f>+IFERROR((VLOOKUP(A24,Hoja4!$A$2:$AA$1051,6,FALSE)),"")</f>
        <v>18</v>
      </c>
      <c r="E24" s="42" t="str">
        <f>+IFERROR((VLOOKUP(A24,Hoja4!$A$2:$AA$1051,7,FALSE)),"")</f>
        <v>-</v>
      </c>
      <c r="F24" s="42">
        <f>+IFERROR((VLOOKUP(A24,Hoja4!$A$2:$AA$1051,8,FALSE)),"")</f>
        <v>2</v>
      </c>
      <c r="G24" s="42" t="str">
        <f>+IFERROR((VLOOKUP(A24,Hoja4!$A$2:$AA$1051,9,FALSE)),"")</f>
        <v>-</v>
      </c>
      <c r="H24" s="42" t="str">
        <f>+IFERROR((VLOOKUP(A24,Hoja4!$A$2:$AA$1051,10,FALSE)),"")</f>
        <v>-</v>
      </c>
      <c r="I24" s="42" t="str">
        <f>+IFERROR((VLOOKUP(A24,Hoja4!$A$2:$AA$1051,11,FALSE)),"")</f>
        <v>-</v>
      </c>
      <c r="J24" s="42" t="str">
        <f>+IFERROR((VLOOKUP(A24,Hoja4!$A$2:$AA$1051,12,FALSE)),"")</f>
        <v>-</v>
      </c>
      <c r="K24" s="149" t="str">
        <f>+IFERROR((VLOOKUP(A24,Hoja4!$A$2:$AA$1051,13,FALSE)),"")</f>
        <v>-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20383</v>
      </c>
      <c r="C25" s="41" t="str">
        <f>+IFERROR((VLOOKUP(A25,Hoja4!$A$2:$M$1051,5,FALSE)),"")</f>
        <v>LA GLORIA</v>
      </c>
      <c r="D25" s="42">
        <f>+IFERROR((VLOOKUP(A25,Hoja4!$A$2:$AA$1051,6,FALSE)),"")</f>
        <v>1</v>
      </c>
      <c r="E25" s="42" t="str">
        <f>+IFERROR((VLOOKUP(A25,Hoja4!$A$2:$AA$1051,7,FALSE)),"")</f>
        <v>-</v>
      </c>
      <c r="F25" s="42">
        <f>+IFERROR((VLOOKUP(A25,Hoja4!$A$2:$AA$1051,8,FALSE)),"")</f>
        <v>42</v>
      </c>
      <c r="G25" s="42">
        <f>+IFERROR((VLOOKUP(A25,Hoja4!$A$2:$AA$1051,9,FALSE)),"")</f>
        <v>45</v>
      </c>
      <c r="H25" s="42">
        <f>+IFERROR((VLOOKUP(A25,Hoja4!$A$2:$AA$1051,10,FALSE)),"")</f>
        <v>45</v>
      </c>
      <c r="I25" s="42" t="str">
        <f>+IFERROR((VLOOKUP(A25,Hoja4!$A$2:$AA$1051,11,FALSE)),"")</f>
        <v>-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20400</v>
      </c>
      <c r="C26" s="41" t="str">
        <f>+IFERROR((VLOOKUP(A26,Hoja4!$A$2:$M$1051,5,FALSE)),"")</f>
        <v>LA JAGUA DE IBIRICO</v>
      </c>
      <c r="D26" s="42">
        <f>+IFERROR((VLOOKUP(A26,Hoja4!$A$2:$AA$1051,6,FALSE)),"")</f>
        <v>309</v>
      </c>
      <c r="E26" s="42">
        <f>+IFERROR((VLOOKUP(A26,Hoja4!$A$2:$AA$1051,7,FALSE)),"")</f>
        <v>292</v>
      </c>
      <c r="F26" s="42">
        <f>+IFERROR((VLOOKUP(A26,Hoja4!$A$2:$AA$1051,8,FALSE)),"")</f>
        <v>303</v>
      </c>
      <c r="G26" s="42">
        <f>+IFERROR((VLOOKUP(A26,Hoja4!$A$2:$AA$1051,9,FALSE)),"")</f>
        <v>262</v>
      </c>
      <c r="H26" s="42">
        <f>+IFERROR((VLOOKUP(A26,Hoja4!$A$2:$AA$1051,10,FALSE)),"")</f>
        <v>129</v>
      </c>
      <c r="I26" s="42" t="str">
        <f>+IFERROR((VLOOKUP(A26,Hoja4!$A$2:$AA$1051,11,FALSE)),"")</f>
        <v>-</v>
      </c>
      <c r="J26" s="42" t="str">
        <f>+IFERROR((VLOOKUP(A26,Hoja4!$A$2:$AA$1051,12,FALSE)),"")</f>
        <v>-</v>
      </c>
      <c r="K26" s="149" t="str">
        <f>+IFERROR((VLOOKUP(A26,Hoja4!$A$2:$AA$1051,13,FALSE)),"")</f>
        <v>-</v>
      </c>
      <c r="L26" s="144">
        <f>+IFERROR((VLOOKUP(A26,Hoja4!$A$2:$AA$1051,14,FALSE)),"")</f>
        <v>0</v>
      </c>
    </row>
    <row r="27" spans="1:12" x14ac:dyDescent="0.25">
      <c r="A27" s="145">
        <v>16</v>
      </c>
      <c r="B27" s="41">
        <f>+IFERROR((VLOOKUP(A27,Hoja4!$A$2:$M$1051,4,FALSE)),"")</f>
        <v>20443</v>
      </c>
      <c r="C27" s="41" t="str">
        <f>+IFERROR((VLOOKUP(A27,Hoja4!$A$2:$M$1051,5,FALSE)),"")</f>
        <v>MANAURE</v>
      </c>
      <c r="D27" s="42">
        <f>+IFERROR((VLOOKUP(A27,Hoja4!$A$2:$AA$1051,6,FALSE)),"")</f>
        <v>1</v>
      </c>
      <c r="E27" s="42">
        <f>+IFERROR((VLOOKUP(A27,Hoja4!$A$2:$AA$1051,7,FALSE)),"")</f>
        <v>25</v>
      </c>
      <c r="F27" s="42">
        <f>+IFERROR((VLOOKUP(A27,Hoja4!$A$2:$AA$1051,8,FALSE)),"")</f>
        <v>25</v>
      </c>
      <c r="G27" s="42">
        <f>+IFERROR((VLOOKUP(A27,Hoja4!$A$2:$AA$1051,9,FALSE)),"")</f>
        <v>25</v>
      </c>
      <c r="H27" s="42" t="str">
        <f>+IFERROR((VLOOKUP(A27,Hoja4!$A$2:$AA$1051,10,FALSE)),"")</f>
        <v>-</v>
      </c>
      <c r="I27" s="42" t="str">
        <f>+IFERROR((VLOOKUP(A27,Hoja4!$A$2:$AA$1051,11,FALSE)),"")</f>
        <v>-</v>
      </c>
      <c r="J27" s="42" t="str">
        <f>+IFERROR((VLOOKUP(A27,Hoja4!$A$2:$AA$1051,12,FALSE)),"")</f>
        <v>-</v>
      </c>
      <c r="K27" s="149" t="str">
        <f>+IFERROR((VLOOKUP(A27,Hoja4!$A$2:$AA$1051,13,FALSE)),"")</f>
        <v>-</v>
      </c>
      <c r="L27" s="144">
        <f>+IFERROR((VLOOKUP(A27,Hoja4!$A$2:$AA$1051,14,FALSE)),"")</f>
        <v>0</v>
      </c>
    </row>
    <row r="28" spans="1:12" x14ac:dyDescent="0.25">
      <c r="A28" s="145">
        <v>17</v>
      </c>
      <c r="B28" s="41">
        <f>+IFERROR((VLOOKUP(A28,Hoja4!$A$2:$M$1051,4,FALSE)),"")</f>
        <v>20517</v>
      </c>
      <c r="C28" s="41" t="str">
        <f>+IFERROR((VLOOKUP(A28,Hoja4!$A$2:$M$1051,5,FALSE)),"")</f>
        <v>PAILITAS</v>
      </c>
      <c r="D28" s="42">
        <f>+IFERROR((VLOOKUP(A28,Hoja4!$A$2:$AA$1051,6,FALSE)),"")</f>
        <v>35</v>
      </c>
      <c r="E28" s="42">
        <f>+IFERROR((VLOOKUP(A28,Hoja4!$A$2:$AA$1051,7,FALSE)),"")</f>
        <v>35</v>
      </c>
      <c r="F28" s="42">
        <f>+IFERROR((VLOOKUP(A28,Hoja4!$A$2:$AA$1051,8,FALSE)),"")</f>
        <v>34</v>
      </c>
      <c r="G28" s="42">
        <f>+IFERROR((VLOOKUP(A28,Hoja4!$A$2:$AA$1051,9,FALSE)),"")</f>
        <v>23</v>
      </c>
      <c r="H28" s="42">
        <f>+IFERROR((VLOOKUP(A28,Hoja4!$A$2:$AA$1051,10,FALSE)),"")</f>
        <v>21</v>
      </c>
      <c r="I28" s="42">
        <f>+IFERROR((VLOOKUP(A28,Hoja4!$A$2:$AA$1051,11,FALSE)),"")</f>
        <v>10</v>
      </c>
      <c r="J28" s="42">
        <f>+IFERROR((VLOOKUP(A28,Hoja4!$A$2:$AA$1051,12,FALSE)),"")</f>
        <v>9</v>
      </c>
      <c r="K28" s="149">
        <f>+IFERROR((VLOOKUP(A28,Hoja4!$A$2:$AA$1051,13,FALSE)),"")</f>
        <v>13</v>
      </c>
      <c r="L28" s="144">
        <f>+IFERROR((VLOOKUP(A28,Hoja4!$A$2:$AA$1051,14,FALSE)),"")</f>
        <v>0</v>
      </c>
    </row>
    <row r="29" spans="1:12" x14ac:dyDescent="0.25">
      <c r="A29" s="145">
        <v>18</v>
      </c>
      <c r="B29" s="41">
        <f>+IFERROR((VLOOKUP(A29,Hoja4!$A$2:$M$1051,4,FALSE)),"")</f>
        <v>20550</v>
      </c>
      <c r="C29" s="41" t="str">
        <f>+IFERROR((VLOOKUP(A29,Hoja4!$A$2:$M$1051,5,FALSE)),"")</f>
        <v>PELAYA</v>
      </c>
      <c r="D29" s="42">
        <f>+IFERROR((VLOOKUP(A29,Hoja4!$A$2:$AA$1051,6,FALSE)),"")</f>
        <v>1</v>
      </c>
      <c r="E29" s="42" t="str">
        <f>+IFERROR((VLOOKUP(A29,Hoja4!$A$2:$AA$1051,7,FALSE)),"")</f>
        <v>-</v>
      </c>
      <c r="F29" s="42" t="str">
        <f>+IFERROR((VLOOKUP(A29,Hoja4!$A$2:$AA$1051,8,FALSE)),"")</f>
        <v>-</v>
      </c>
      <c r="G29" s="42" t="str">
        <f>+IFERROR((VLOOKUP(A29,Hoja4!$A$2:$AA$1051,9,FALSE)),"")</f>
        <v>-</v>
      </c>
      <c r="H29" s="42" t="str">
        <f>+IFERROR((VLOOKUP(A29,Hoja4!$A$2:$AA$1051,10,FALSE)),"")</f>
        <v>-</v>
      </c>
      <c r="I29" s="42">
        <f>+IFERROR((VLOOKUP(A29,Hoja4!$A$2:$AA$1051,11,FALSE)),"")</f>
        <v>2</v>
      </c>
      <c r="J29" s="42">
        <f>+IFERROR((VLOOKUP(A29,Hoja4!$A$2:$AA$1051,12,FALSE)),"")</f>
        <v>3</v>
      </c>
      <c r="K29" s="149" t="str">
        <f>+IFERROR((VLOOKUP(A29,Hoja4!$A$2:$AA$1051,13,FALSE)),"")</f>
        <v>-</v>
      </c>
      <c r="L29" s="144">
        <f>+IFERROR((VLOOKUP(A29,Hoja4!$A$2:$AA$1051,14,FALSE)),"")</f>
        <v>0</v>
      </c>
    </row>
    <row r="30" spans="1:12" x14ac:dyDescent="0.25">
      <c r="A30" s="145">
        <v>19</v>
      </c>
      <c r="B30" s="41">
        <f>+IFERROR((VLOOKUP(A30,Hoja4!$A$2:$M$1051,4,FALSE)),"")</f>
        <v>20570</v>
      </c>
      <c r="C30" s="41" t="str">
        <f>+IFERROR((VLOOKUP(A30,Hoja4!$A$2:$M$1051,5,FALSE)),"")</f>
        <v>PUEBLO BELLO</v>
      </c>
      <c r="D30" s="42">
        <f>+IFERROR((VLOOKUP(A30,Hoja4!$A$2:$AA$1051,6,FALSE)),"")</f>
        <v>2</v>
      </c>
      <c r="E30" s="42" t="str">
        <f>+IFERROR((VLOOKUP(A30,Hoja4!$A$2:$AA$1051,7,FALSE)),"")</f>
        <v>-</v>
      </c>
      <c r="F30" s="42" t="str">
        <f>+IFERROR((VLOOKUP(A30,Hoja4!$A$2:$AA$1051,8,FALSE)),"")</f>
        <v>-</v>
      </c>
      <c r="G30" s="42" t="str">
        <f>+IFERROR((VLOOKUP(A30,Hoja4!$A$2:$AA$1051,9,FALSE)),"")</f>
        <v>-</v>
      </c>
      <c r="H30" s="42" t="str">
        <f>+IFERROR((VLOOKUP(A30,Hoja4!$A$2:$AA$1051,10,FALSE)),"")</f>
        <v>-</v>
      </c>
      <c r="I30" s="42" t="str">
        <f>+IFERROR((VLOOKUP(A30,Hoja4!$A$2:$AA$1051,11,FALSE)),"")</f>
        <v>-</v>
      </c>
      <c r="J30" s="42" t="str">
        <f>+IFERROR((VLOOKUP(A30,Hoja4!$A$2:$AA$1051,12,FALSE)),"")</f>
        <v>-</v>
      </c>
      <c r="K30" s="149" t="str">
        <f>+IFERROR((VLOOKUP(A30,Hoja4!$A$2:$AA$1051,13,FALSE)),"")</f>
        <v>-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20614</v>
      </c>
      <c r="C31" s="41" t="str">
        <f>+IFERROR((VLOOKUP(A31,Hoja4!$A$2:$M$1051,5,FALSE)),"")</f>
        <v>RIO DE ORO</v>
      </c>
      <c r="D31" s="42" t="str">
        <f>+IFERROR((VLOOKUP(A31,Hoja4!$A$2:$AA$1051,6,FALSE)),"")</f>
        <v>-</v>
      </c>
      <c r="E31" s="42" t="str">
        <f>+IFERROR((VLOOKUP(A31,Hoja4!$A$2:$AA$1051,7,FALSE)),"")</f>
        <v>-</v>
      </c>
      <c r="F31" s="42" t="str">
        <f>+IFERROR((VLOOKUP(A31,Hoja4!$A$2:$AA$1051,8,FALSE)),"")</f>
        <v>-</v>
      </c>
      <c r="G31" s="42">
        <f>+IFERROR((VLOOKUP(A31,Hoja4!$A$2:$AA$1051,9,FALSE)),"")</f>
        <v>1</v>
      </c>
      <c r="H31" s="42" t="str">
        <f>+IFERROR((VLOOKUP(A31,Hoja4!$A$2:$AA$1051,10,FALSE)),"")</f>
        <v>-</v>
      </c>
      <c r="I31" s="42" t="str">
        <f>+IFERROR((VLOOKUP(A31,Hoja4!$A$2:$AA$1051,11,FALSE)),"")</f>
        <v>-</v>
      </c>
      <c r="J31" s="42" t="str">
        <f>+IFERROR((VLOOKUP(A31,Hoja4!$A$2:$AA$1051,12,FALSE)),"")</f>
        <v>-</v>
      </c>
      <c r="K31" s="149" t="str">
        <f>+IFERROR((VLOOKUP(A31,Hoja4!$A$2:$AA$1051,13,FALSE)),"")</f>
        <v>-</v>
      </c>
      <c r="L31" s="144">
        <f>+IFERROR((VLOOKUP(A31,Hoja4!$A$2:$AA$1051,14,FALSE)),"")</f>
        <v>0</v>
      </c>
    </row>
    <row r="32" spans="1:12" x14ac:dyDescent="0.25">
      <c r="A32" s="145">
        <v>21</v>
      </c>
      <c r="B32" s="41">
        <f>+IFERROR((VLOOKUP(A32,Hoja4!$A$2:$M$1051,4,FALSE)),"")</f>
        <v>20621</v>
      </c>
      <c r="C32" s="41" t="str">
        <f>+IFERROR((VLOOKUP(A32,Hoja4!$A$2:$M$1051,5,FALSE)),"")</f>
        <v>LA PAZ</v>
      </c>
      <c r="D32" s="42">
        <f>+IFERROR((VLOOKUP(A32,Hoja4!$A$2:$AA$1051,6,FALSE)),"")</f>
        <v>23</v>
      </c>
      <c r="E32" s="42">
        <f>+IFERROR((VLOOKUP(A32,Hoja4!$A$2:$AA$1051,7,FALSE)),"")</f>
        <v>23</v>
      </c>
      <c r="F32" s="42">
        <f>+IFERROR((VLOOKUP(A32,Hoja4!$A$2:$AA$1051,8,FALSE)),"")</f>
        <v>23</v>
      </c>
      <c r="G32" s="42" t="str">
        <f>+IFERROR((VLOOKUP(A32,Hoja4!$A$2:$AA$1051,9,FALSE)),"")</f>
        <v>-</v>
      </c>
      <c r="H32" s="42" t="str">
        <f>+IFERROR((VLOOKUP(A32,Hoja4!$A$2:$AA$1051,10,FALSE)),"")</f>
        <v>-</v>
      </c>
      <c r="I32" s="42" t="str">
        <f>+IFERROR((VLOOKUP(A32,Hoja4!$A$2:$AA$1051,11,FALSE)),"")</f>
        <v>-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>
        <f>+IFERROR((VLOOKUP(A33,Hoja4!$A$2:$M$1051,4,FALSE)),"")</f>
        <v>20710</v>
      </c>
      <c r="C33" s="41" t="str">
        <f>+IFERROR((VLOOKUP(A33,Hoja4!$A$2:$M$1051,5,FALSE)),"")</f>
        <v>SAN ALBERTO</v>
      </c>
      <c r="D33" s="42">
        <f>+IFERROR((VLOOKUP(A33,Hoja4!$A$2:$AA$1051,6,FALSE)),"")</f>
        <v>143</v>
      </c>
      <c r="E33" s="42">
        <f>+IFERROR((VLOOKUP(A33,Hoja4!$A$2:$AA$1051,7,FALSE)),"")</f>
        <v>81</v>
      </c>
      <c r="F33" s="42">
        <f>+IFERROR((VLOOKUP(A33,Hoja4!$A$2:$AA$1051,8,FALSE)),"")</f>
        <v>66</v>
      </c>
      <c r="G33" s="42">
        <f>+IFERROR((VLOOKUP(A33,Hoja4!$A$2:$AA$1051,9,FALSE)),"")</f>
        <v>18</v>
      </c>
      <c r="H33" s="42" t="str">
        <f>+IFERROR((VLOOKUP(A33,Hoja4!$A$2:$AA$1051,10,FALSE)),"")</f>
        <v>-</v>
      </c>
      <c r="I33" s="42" t="str">
        <f>+IFERROR((VLOOKUP(A33,Hoja4!$A$2:$AA$1051,11,FALSE)),"")</f>
        <v>-</v>
      </c>
      <c r="J33" s="42">
        <f>+IFERROR((VLOOKUP(A33,Hoja4!$A$2:$AA$1051,12,FALSE)),"")</f>
        <v>5</v>
      </c>
      <c r="K33" s="149" t="str">
        <f>+IFERROR((VLOOKUP(A33,Hoja4!$A$2:$AA$1051,13,FALSE)),"")</f>
        <v>-</v>
      </c>
      <c r="L33" s="144">
        <f>+IFERROR((VLOOKUP(A33,Hoja4!$A$2:$AA$1051,14,FALSE)),"")</f>
        <v>15</v>
      </c>
    </row>
    <row r="34" spans="1:12" x14ac:dyDescent="0.25">
      <c r="A34" s="145">
        <v>23</v>
      </c>
      <c r="B34" s="41">
        <f>+IFERROR((VLOOKUP(A34,Hoja4!$A$2:$M$1051,4,FALSE)),"")</f>
        <v>20750</v>
      </c>
      <c r="C34" s="41" t="str">
        <f>+IFERROR((VLOOKUP(A34,Hoja4!$A$2:$M$1051,5,FALSE)),"")</f>
        <v>SAN DIEGO</v>
      </c>
      <c r="D34" s="42">
        <f>+IFERROR((VLOOKUP(A34,Hoja4!$A$2:$AA$1051,6,FALSE)),"")</f>
        <v>2</v>
      </c>
      <c r="E34" s="42" t="str">
        <f>+IFERROR((VLOOKUP(A34,Hoja4!$A$2:$AA$1051,7,FALSE)),"")</f>
        <v>-</v>
      </c>
      <c r="F34" s="42" t="str">
        <f>+IFERROR((VLOOKUP(A34,Hoja4!$A$2:$AA$1051,8,FALSE)),"")</f>
        <v>-</v>
      </c>
      <c r="G34" s="42" t="str">
        <f>+IFERROR((VLOOKUP(A34,Hoja4!$A$2:$AA$1051,9,FALSE)),"")</f>
        <v>-</v>
      </c>
      <c r="H34" s="42" t="str">
        <f>+IFERROR((VLOOKUP(A34,Hoja4!$A$2:$AA$1051,10,FALSE)),"")</f>
        <v>-</v>
      </c>
      <c r="I34" s="42" t="str">
        <f>+IFERROR((VLOOKUP(A34,Hoja4!$A$2:$AA$1051,11,FALSE)),"")</f>
        <v>-</v>
      </c>
      <c r="J34" s="42" t="str">
        <f>+IFERROR((VLOOKUP(A34,Hoja4!$A$2:$AA$1051,12,FALSE)),"")</f>
        <v>-</v>
      </c>
      <c r="K34" s="149" t="str">
        <f>+IFERROR((VLOOKUP(A34,Hoja4!$A$2:$AA$1051,13,FALSE)),"")</f>
        <v>-</v>
      </c>
      <c r="L34" s="144">
        <f>+IFERROR((VLOOKUP(A34,Hoja4!$A$2:$AA$1051,14,FALSE)),"")</f>
        <v>0</v>
      </c>
    </row>
    <row r="35" spans="1:12" x14ac:dyDescent="0.25">
      <c r="A35" s="145">
        <v>24</v>
      </c>
      <c r="B35" s="41">
        <f>+IFERROR((VLOOKUP(A35,Hoja4!$A$2:$M$1051,4,FALSE)),"")</f>
        <v>20770</v>
      </c>
      <c r="C35" s="41" t="str">
        <f>+IFERROR((VLOOKUP(A35,Hoja4!$A$2:$M$1051,5,FALSE)),"")</f>
        <v>SAN MARTIN</v>
      </c>
      <c r="D35" s="42">
        <f>+IFERROR((VLOOKUP(A35,Hoja4!$A$2:$AA$1051,6,FALSE)),"")</f>
        <v>1</v>
      </c>
      <c r="E35" s="42" t="str">
        <f>+IFERROR((VLOOKUP(A35,Hoja4!$A$2:$AA$1051,7,FALSE)),"")</f>
        <v>-</v>
      </c>
      <c r="F35" s="42">
        <f>+IFERROR((VLOOKUP(A35,Hoja4!$A$2:$AA$1051,8,FALSE)),"")</f>
        <v>1</v>
      </c>
      <c r="G35" s="42">
        <f>+IFERROR((VLOOKUP(A35,Hoja4!$A$2:$AA$1051,9,FALSE)),"")</f>
        <v>2</v>
      </c>
      <c r="H35" s="42" t="str">
        <f>+IFERROR((VLOOKUP(A35,Hoja4!$A$2:$AA$1051,10,FALSE)),"")</f>
        <v>-</v>
      </c>
      <c r="I35" s="42" t="str">
        <f>+IFERROR((VLOOKUP(A35,Hoja4!$A$2:$AA$1051,11,FALSE)),"")</f>
        <v>-</v>
      </c>
      <c r="J35" s="42">
        <f>+IFERROR((VLOOKUP(A35,Hoja4!$A$2:$AA$1051,12,FALSE)),"")</f>
        <v>18</v>
      </c>
      <c r="K35" s="149" t="str">
        <f>+IFERROR((VLOOKUP(A35,Hoja4!$A$2:$AA$1051,13,FALSE)),"")</f>
        <v>-</v>
      </c>
      <c r="L35" s="144">
        <f>+IFERROR((VLOOKUP(A35,Hoja4!$A$2:$AA$1051,14,FALSE)),"")</f>
        <v>0</v>
      </c>
    </row>
    <row r="36" spans="1:12" x14ac:dyDescent="0.25">
      <c r="A36" s="145">
        <v>25</v>
      </c>
      <c r="B36" s="41">
        <f>+IFERROR((VLOOKUP(A36,Hoja4!$A$2:$M$1051,4,FALSE)),"")</f>
        <v>20787</v>
      </c>
      <c r="C36" s="41" t="str">
        <f>+IFERROR((VLOOKUP(A36,Hoja4!$A$2:$M$1051,5,FALSE)),"")</f>
        <v>TAMALAMEQUE</v>
      </c>
      <c r="D36" s="42">
        <f>+IFERROR((VLOOKUP(A36,Hoja4!$A$2:$AA$1051,6,FALSE)),"")</f>
        <v>35</v>
      </c>
      <c r="E36" s="42">
        <f>+IFERROR((VLOOKUP(A36,Hoja4!$A$2:$AA$1051,7,FALSE)),"")</f>
        <v>34</v>
      </c>
      <c r="F36" s="42">
        <f>+IFERROR((VLOOKUP(A36,Hoja4!$A$2:$AA$1051,8,FALSE)),"")</f>
        <v>42</v>
      </c>
      <c r="G36" s="42">
        <f>+IFERROR((VLOOKUP(A36,Hoja4!$A$2:$AA$1051,9,FALSE)),"")</f>
        <v>42</v>
      </c>
      <c r="H36" s="42">
        <f>+IFERROR((VLOOKUP(A36,Hoja4!$A$2:$AA$1051,10,FALSE)),"")</f>
        <v>42</v>
      </c>
      <c r="I36" s="42">
        <f>+IFERROR((VLOOKUP(A36,Hoja4!$A$2:$AA$1051,11,FALSE)),"")</f>
        <v>1</v>
      </c>
      <c r="J36" s="42" t="str">
        <f>+IFERROR((VLOOKUP(A36,Hoja4!$A$2:$AA$1051,12,FALSE)),"")</f>
        <v>-</v>
      </c>
      <c r="K36" s="149" t="str">
        <f>+IFERROR((VLOOKUP(A36,Hoja4!$A$2:$AA$1051,13,FALSE)),"")</f>
        <v>-</v>
      </c>
      <c r="L36" s="144">
        <f>+IFERROR((VLOOKUP(A36,Hoja4!$A$2:$AA$1051,14,FALSE)),"")</f>
        <v>0</v>
      </c>
    </row>
    <row r="37" spans="1:12" x14ac:dyDescent="0.25">
      <c r="A37" s="145">
        <v>26</v>
      </c>
      <c r="B37" s="41" t="str">
        <f>+IFERROR((VLOOKUP(A37,Hoja4!$A$2:$M$1051,4,FALSE)),"")</f>
        <v/>
      </c>
      <c r="C37" s="41" t="str">
        <f>+IFERROR((VLOOKUP(A37,Hoja4!$A$2:$M$1051,5,FALSE)),"")</f>
        <v/>
      </c>
      <c r="D37" s="42" t="str">
        <f>+IFERROR((VLOOKUP(A37,Hoja4!$A$2:$AA$1051,6,FALSE)),"")</f>
        <v/>
      </c>
      <c r="E37" s="42" t="str">
        <f>+IFERROR((VLOOKUP(A37,Hoja4!$A$2:$AA$1051,7,FALSE)),"")</f>
        <v/>
      </c>
      <c r="F37" s="42" t="str">
        <f>+IFERROR((VLOOKUP(A37,Hoja4!$A$2:$AA$1051,8,FALSE)),"")</f>
        <v/>
      </c>
      <c r="G37" s="42" t="str">
        <f>+IFERROR((VLOOKUP(A37,Hoja4!$A$2:$AA$1051,9,FALSE)),"")</f>
        <v/>
      </c>
      <c r="H37" s="42" t="str">
        <f>+IFERROR((VLOOKUP(A37,Hoja4!$A$2:$AA$1051,10,FALSE)),"")</f>
        <v/>
      </c>
      <c r="I37" s="42" t="str">
        <f>+IFERROR((VLOOKUP(A37,Hoja4!$A$2:$AA$1051,11,FALSE)),"")</f>
        <v/>
      </c>
      <c r="J37" s="42" t="str">
        <f>+IFERROR((VLOOKUP(A37,Hoja4!$A$2:$AA$1051,12,FALSE)),"")</f>
        <v/>
      </c>
      <c r="K37" s="149" t="str">
        <f>+IFERROR((VLOOKUP(A37,Hoja4!$A$2:$AA$1051,13,FALSE)),"")</f>
        <v/>
      </c>
      <c r="L37" s="144" t="str">
        <f>+IFERROR((VLOOKUP(A37,Hoja4!$A$2:$AA$1051,14,FALSE)),"")</f>
        <v/>
      </c>
    </row>
    <row r="38" spans="1:12" x14ac:dyDescent="0.25">
      <c r="A38" s="145">
        <v>27</v>
      </c>
      <c r="B38" s="41" t="str">
        <f>+IFERROR((VLOOKUP(A38,Hoja4!$A$2:$M$1051,4,FALSE)),"")</f>
        <v/>
      </c>
      <c r="C38" s="41" t="str">
        <f>+IFERROR((VLOOKUP(A38,Hoja4!$A$2:$M$1051,5,FALSE)),"")</f>
        <v/>
      </c>
      <c r="D38" s="42" t="str">
        <f>+IFERROR((VLOOKUP(A38,Hoja4!$A$2:$AA$1051,6,FALSE)),"")</f>
        <v/>
      </c>
      <c r="E38" s="42" t="str">
        <f>+IFERROR((VLOOKUP(A38,Hoja4!$A$2:$AA$1051,7,FALSE)),"")</f>
        <v/>
      </c>
      <c r="F38" s="42" t="str">
        <f>+IFERROR((VLOOKUP(A38,Hoja4!$A$2:$AA$1051,8,FALSE)),"")</f>
        <v/>
      </c>
      <c r="G38" s="42" t="str">
        <f>+IFERROR((VLOOKUP(A38,Hoja4!$A$2:$AA$1051,9,FALSE)),"")</f>
        <v/>
      </c>
      <c r="H38" s="42" t="str">
        <f>+IFERROR((VLOOKUP(A38,Hoja4!$A$2:$AA$1051,10,FALSE)),"")</f>
        <v/>
      </c>
      <c r="I38" s="42" t="str">
        <f>+IFERROR((VLOOKUP(A38,Hoja4!$A$2:$AA$1051,11,FALSE)),"")</f>
        <v/>
      </c>
      <c r="J38" s="42" t="str">
        <f>+IFERROR((VLOOKUP(A38,Hoja4!$A$2:$AA$1051,12,FALSE)),"")</f>
        <v/>
      </c>
      <c r="K38" s="149" t="str">
        <f>+IFERROR((VLOOKUP(A38,Hoja4!$A$2:$AA$1051,13,FALSE)),"")</f>
        <v/>
      </c>
      <c r="L38" s="144" t="str">
        <f>+IFERROR((VLOOKUP(A38,Hoja4!$A$2:$AA$1051,14,FALSE)),"")</f>
        <v/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CESAR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20001</v>
      </c>
      <c r="C12" s="39" t="str">
        <f>+IFERROR(VLOOKUP($A12,Hoja5!$A$2:$M$2116,4,FALSE),"")</f>
        <v>VALLEDUPAR</v>
      </c>
      <c r="D12" s="163">
        <f>+IFERROR(VLOOKUP($A12,Hoja5!$A$2:$M$2116,5,FALSE),"")</f>
        <v>0.43241245040293763</v>
      </c>
      <c r="E12" s="163">
        <f>+IFERROR(VLOOKUP($A12,Hoja5!$A$2:$M$2116,6,FALSE),"")</f>
        <v>0.52708026198129398</v>
      </c>
      <c r="F12" s="163">
        <f>+IFERROR(VLOOKUP($A12,Hoja5!$A$2:$M$2116,7,FALSE),"")</f>
        <v>0.5580021354846364</v>
      </c>
      <c r="G12" s="163">
        <f>+IFERROR(VLOOKUP($A12,Hoja5!$A$2:$M$2116,8,FALSE),"")</f>
        <v>0.61229771953551271</v>
      </c>
      <c r="H12" s="163">
        <f>+IFERROR(VLOOKUP($A12,Hoja5!$A$2:$M$2116,9,FALSE),"")</f>
        <v>0.64623182422824643</v>
      </c>
      <c r="I12" s="163">
        <f>+IFERROR(VLOOKUP($A12,Hoja5!$A$2:$M$2116,10,FALSE),"")</f>
        <v>0.66146138917723518</v>
      </c>
      <c r="J12" s="163">
        <f>+IFERROR(VLOOKUP($A12,Hoja5!$A$2:$M$2116,11,FALSE),"")</f>
        <v>0.670198822614684</v>
      </c>
      <c r="K12" s="164">
        <f>+IFERROR(VLOOKUP($A12,Hoja5!$A$2:$M$2116,12,FALSE),"")</f>
        <v>0.69421270446035599</v>
      </c>
      <c r="L12" s="165">
        <f>+IFERROR(VLOOKUP($A12,Hoja5!$A$2:$M$2116,13,FALSE),"")</f>
        <v>0.69145230729290608</v>
      </c>
    </row>
    <row r="13" spans="1:12" x14ac:dyDescent="0.25">
      <c r="A13" s="145">
        <v>2</v>
      </c>
      <c r="B13" s="41">
        <f>+IFERROR(VLOOKUP($A13,Hoja5!$A$2:$M$2116,3,FALSE),"")</f>
        <v>20011</v>
      </c>
      <c r="C13" s="41" t="str">
        <f>+IFERROR(VLOOKUP($A13,Hoja5!$A$2:$M$2116,4,FALSE),"")</f>
        <v>AGUACHICA</v>
      </c>
      <c r="D13" s="166">
        <f>+IFERROR(VLOOKUP($A13,Hoja5!$A$2:$M$2116,5,FALSE),"")</f>
        <v>0.23139421514462138</v>
      </c>
      <c r="E13" s="166">
        <f>+IFERROR(VLOOKUP($A13,Hoja5!$A$2:$M$2116,6,FALSE),"")</f>
        <v>0.20831551945275759</v>
      </c>
      <c r="F13" s="166">
        <f>+IFERROR(VLOOKUP($A13,Hoja5!$A$2:$M$2116,7,FALSE),"")</f>
        <v>0.18819031435853867</v>
      </c>
      <c r="G13" s="166">
        <f>+IFERROR(VLOOKUP($A13,Hoja5!$A$2:$M$2116,8,FALSE),"")</f>
        <v>0.18064105285502016</v>
      </c>
      <c r="H13" s="166">
        <f>+IFERROR(VLOOKUP($A13,Hoja5!$A$2:$M$2116,9,FALSE),"")</f>
        <v>0.16860155501118329</v>
      </c>
      <c r="I13" s="166">
        <f>+IFERROR(VLOOKUP($A13,Hoja5!$A$2:$M$2116,10,FALSE),"")</f>
        <v>0.21723287964848356</v>
      </c>
      <c r="J13" s="166">
        <f>+IFERROR(VLOOKUP($A13,Hoja5!$A$2:$M$2116,11,FALSE),"")</f>
        <v>0.25528700906344409</v>
      </c>
      <c r="K13" s="164">
        <f>+IFERROR(VLOOKUP($A13,Hoja5!$A$2:$M$2116,12,FALSE),"")</f>
        <v>0.34211959481537957</v>
      </c>
      <c r="L13" s="165">
        <f>+IFERROR(VLOOKUP($A13,Hoja5!$A$2:$M$2116,13,FALSE),"")</f>
        <v>0.41383869546055529</v>
      </c>
    </row>
    <row r="14" spans="1:12" x14ac:dyDescent="0.25">
      <c r="A14" s="145">
        <v>3</v>
      </c>
      <c r="B14" s="41">
        <f>+IFERROR(VLOOKUP($A14,Hoja5!$A$2:$M$2116,3,FALSE),"")</f>
        <v>20013</v>
      </c>
      <c r="C14" s="41" t="str">
        <f>+IFERROR(VLOOKUP($A14,Hoja5!$A$2:$M$2116,4,FALSE),"")</f>
        <v>AGUSTIN CODAZZI</v>
      </c>
      <c r="D14" s="166">
        <f>+IFERROR(VLOOKUP($A14,Hoja5!$A$2:$M$2116,5,FALSE),"")</f>
        <v>4.452996151731721E-2</v>
      </c>
      <c r="E14" s="166">
        <f>+IFERROR(VLOOKUP($A14,Hoja5!$A$2:$M$2116,6,FALSE),"")</f>
        <v>4.3414544788422785E-2</v>
      </c>
      <c r="F14" s="166">
        <f>+IFERROR(VLOOKUP($A14,Hoja5!$A$2:$M$2116,7,FALSE),"")</f>
        <v>4.4792626728110602E-2</v>
      </c>
      <c r="G14" s="166">
        <f>+IFERROR(VLOOKUP($A14,Hoja5!$A$2:$M$2116,8,FALSE),"")</f>
        <v>5.1176690324990663E-2</v>
      </c>
      <c r="H14" s="166">
        <f>+IFERROR(VLOOKUP($A14,Hoja5!$A$2:$M$2116,9,FALSE),"")</f>
        <v>5.1622698804327197E-2</v>
      </c>
      <c r="I14" s="166">
        <f>+IFERROR(VLOOKUP($A14,Hoja5!$A$2:$M$2116,10,FALSE),"")</f>
        <v>1.4316115302766493E-2</v>
      </c>
      <c r="J14" s="166">
        <f>+IFERROR(VLOOKUP($A14,Hoja5!$A$2:$M$2116,11,FALSE),"")</f>
        <v>1.7737485218762318E-3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20032</v>
      </c>
      <c r="C15" s="41" t="str">
        <f>+IFERROR(VLOOKUP($A15,Hoja5!$A$2:$M$2116,4,FALSE),"")</f>
        <v>ASTREA</v>
      </c>
      <c r="D15" s="166">
        <f>+IFERROR(VLOOKUP($A15,Hoja5!$A$2:$M$2116,5,FALSE),"")</f>
        <v>2.2417153996101363E-2</v>
      </c>
      <c r="E15" s="166">
        <f>+IFERROR(VLOOKUP($A15,Hoja5!$A$2:$M$2116,6,FALSE),"")</f>
        <v>0</v>
      </c>
      <c r="F15" s="166">
        <f>+IFERROR(VLOOKUP($A15,Hoja5!$A$2:$M$2116,7,FALSE),"")</f>
        <v>0</v>
      </c>
      <c r="G15" s="166">
        <f>+IFERROR(VLOOKUP($A15,Hoja5!$A$2:$M$2116,8,FALSE),"")</f>
        <v>0</v>
      </c>
      <c r="H15" s="166">
        <f>+IFERROR(VLOOKUP($A15,Hoja5!$A$2:$M$2116,9,FALSE),"")</f>
        <v>0</v>
      </c>
      <c r="I15" s="166">
        <f>+IFERROR(VLOOKUP($A15,Hoja5!$A$2:$M$2116,10,FALSE),"")</f>
        <v>5.1759834368530024E-4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20045</v>
      </c>
      <c r="C16" s="41" t="str">
        <f>+IFERROR(VLOOKUP($A16,Hoja5!$A$2:$M$2116,4,FALSE),"")</f>
        <v>BECERRIL</v>
      </c>
      <c r="D16" s="166">
        <f>+IFERROR(VLOOKUP($A16,Hoja5!$A$2:$M$2116,5,FALSE),"")</f>
        <v>0</v>
      </c>
      <c r="E16" s="166">
        <f>+IFERROR(VLOOKUP($A16,Hoja5!$A$2:$M$2116,6,FALSE),"")</f>
        <v>2.3758099352051837E-2</v>
      </c>
      <c r="F16" s="166">
        <f>+IFERROR(VLOOKUP($A16,Hoja5!$A$2:$M$2116,7,FALSE),"")</f>
        <v>2.3272214386459801E-2</v>
      </c>
      <c r="G16" s="166">
        <f>+IFERROR(VLOOKUP($A16,Hoja5!$A$2:$M$2116,8,FALSE),"")</f>
        <v>2.1512838306731435E-2</v>
      </c>
      <c r="H16" s="166">
        <f>+IFERROR(VLOOKUP($A16,Hoja5!$A$2:$M$2116,9,FALSE),"")</f>
        <v>0</v>
      </c>
      <c r="I16" s="166">
        <f>+IFERROR(VLOOKUP($A16,Hoja5!$A$2:$M$2116,10,FALSE),"")</f>
        <v>0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20060</v>
      </c>
      <c r="C17" s="41" t="str">
        <f>+IFERROR(VLOOKUP($A17,Hoja5!$A$2:$M$2116,4,FALSE),"")</f>
        <v>BOSCONIA</v>
      </c>
      <c r="D17" s="166">
        <f>+IFERROR(VLOOKUP($A17,Hoja5!$A$2:$M$2116,5,FALSE),"")</f>
        <v>0</v>
      </c>
      <c r="E17" s="166">
        <f>+IFERROR(VLOOKUP($A17,Hoja5!$A$2:$M$2116,6,FALSE),"")</f>
        <v>6.4192017862126707E-3</v>
      </c>
      <c r="F17" s="166">
        <f>+IFERROR(VLOOKUP($A17,Hoja5!$A$2:$M$2116,7,FALSE),"")</f>
        <v>6.3221550302363936E-3</v>
      </c>
      <c r="G17" s="166">
        <f>+IFERROR(VLOOKUP($A17,Hoja5!$A$2:$M$2116,8,FALSE),"")</f>
        <v>1.7929910350448247E-2</v>
      </c>
      <c r="H17" s="166">
        <f>+IFERROR(VLOOKUP($A17,Hoja5!$A$2:$M$2116,9,FALSE),"")</f>
        <v>2.5080906148867314E-2</v>
      </c>
      <c r="I17" s="166">
        <f>+IFERROR(VLOOKUP($A17,Hoja5!$A$2:$M$2116,10,FALSE),"")</f>
        <v>4.8296216796350948E-3</v>
      </c>
      <c r="J17" s="166">
        <f>+IFERROR(VLOOKUP($A17,Hoja5!$A$2:$M$2116,11,FALSE),"")</f>
        <v>1.3571048430015966E-2</v>
      </c>
      <c r="K17" s="164">
        <f>+IFERROR(VLOOKUP($A17,Hoja5!$A$2:$M$2116,12,FALSE),"")</f>
        <v>1.0815088367185439E-2</v>
      </c>
      <c r="L17" s="165">
        <f>+IFERROR(VLOOKUP($A17,Hoja5!$A$2:$M$2116,13,FALSE),"")</f>
        <v>7.0514494646121703E-3</v>
      </c>
    </row>
    <row r="18" spans="1:12" x14ac:dyDescent="0.25">
      <c r="A18" s="145">
        <v>7</v>
      </c>
      <c r="B18" s="41">
        <f>+IFERROR(VLOOKUP($A18,Hoja5!$A$2:$M$2116,3,FALSE),"")</f>
        <v>20175</v>
      </c>
      <c r="C18" s="41" t="str">
        <f>+IFERROR(VLOOKUP($A18,Hoja5!$A$2:$M$2116,4,FALSE),"")</f>
        <v>CHIMICHAGUA</v>
      </c>
      <c r="D18" s="166">
        <f>+IFERROR(VLOOKUP($A18,Hoja5!$A$2:$M$2116,5,FALSE),"")</f>
        <v>3.0129557095510694E-2</v>
      </c>
      <c r="E18" s="166">
        <f>+IFERROR(VLOOKUP($A18,Hoja5!$A$2:$M$2116,6,FALSE),"")</f>
        <v>4.2004200420042003E-3</v>
      </c>
      <c r="F18" s="166">
        <f>+IFERROR(VLOOKUP($A18,Hoja5!$A$2:$M$2116,7,FALSE),"")</f>
        <v>2.8355957767722473E-2</v>
      </c>
      <c r="G18" s="166">
        <f>+IFERROR(VLOOKUP($A18,Hoja5!$A$2:$M$2116,8,FALSE),"")</f>
        <v>2.8649801889667783E-2</v>
      </c>
      <c r="H18" s="166">
        <f>+IFERROR(VLOOKUP($A18,Hoja5!$A$2:$M$2116,9,FALSE),"")</f>
        <v>2.322700526478786E-2</v>
      </c>
      <c r="I18" s="166">
        <f>+IFERROR(VLOOKUP($A18,Hoja5!$A$2:$M$2116,10,FALSE),"")</f>
        <v>0</v>
      </c>
      <c r="J18" s="166">
        <f>+IFERROR(VLOOKUP($A18,Hoja5!$A$2:$M$2116,11,FALSE),"")</f>
        <v>0</v>
      </c>
      <c r="K18" s="164">
        <f>+IFERROR(VLOOKUP($A18,Hoja5!$A$2:$M$2116,12,FALSE),"")</f>
        <v>0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20178</v>
      </c>
      <c r="C19" s="41" t="str">
        <f>+IFERROR(VLOOKUP($A19,Hoja5!$A$2:$M$2116,4,FALSE),"")</f>
        <v>CHIRIGUANA</v>
      </c>
      <c r="D19" s="166">
        <f>+IFERROR(VLOOKUP($A19,Hoja5!$A$2:$M$2116,5,FALSE),"")</f>
        <v>3.6178107606679034E-2</v>
      </c>
      <c r="E19" s="166">
        <f>+IFERROR(VLOOKUP($A19,Hoja5!$A$2:$M$2116,6,FALSE),"")</f>
        <v>1.6431924882629109E-2</v>
      </c>
      <c r="F19" s="166">
        <f>+IFERROR(VLOOKUP($A19,Hoja5!$A$2:$M$2116,7,FALSE),"")</f>
        <v>1.6762452107279693E-2</v>
      </c>
      <c r="G19" s="166">
        <f>+IFERROR(VLOOKUP($A19,Hoja5!$A$2:$M$2116,8,FALSE),"")</f>
        <v>4.9261083743842361E-4</v>
      </c>
      <c r="H19" s="166">
        <f>+IFERROR(VLOOKUP($A19,Hoja5!$A$2:$M$2116,9,FALSE),"")</f>
        <v>0</v>
      </c>
      <c r="I19" s="166">
        <f>+IFERROR(VLOOKUP($A19,Hoja5!$A$2:$M$2116,10,FALSE),"")</f>
        <v>0</v>
      </c>
      <c r="J19" s="166">
        <f>+IFERROR(VLOOKUP($A19,Hoja5!$A$2:$M$2116,11,FALSE),"")</f>
        <v>0</v>
      </c>
      <c r="K19" s="164">
        <f>+IFERROR(VLOOKUP($A19,Hoja5!$A$2:$M$2116,12,FALSE),"")</f>
        <v>0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20228</v>
      </c>
      <c r="C20" s="41" t="str">
        <f>+IFERROR(VLOOKUP($A20,Hoja5!$A$2:$M$2116,4,FALSE),"")</f>
        <v>CURUMANI</v>
      </c>
      <c r="D20" s="166">
        <f>+IFERROR(VLOOKUP($A20,Hoja5!$A$2:$M$2116,5,FALSE),"")</f>
        <v>0.16901931649331353</v>
      </c>
      <c r="E20" s="166">
        <f>+IFERROR(VLOOKUP($A20,Hoja5!$A$2:$M$2116,6,FALSE),"")</f>
        <v>0.15266316579144787</v>
      </c>
      <c r="F20" s="166">
        <f>+IFERROR(VLOOKUP($A20,Hoja5!$A$2:$M$2116,7,FALSE),"")</f>
        <v>0.16437833714721586</v>
      </c>
      <c r="G20" s="166">
        <f>+IFERROR(VLOOKUP($A20,Hoja5!$A$2:$M$2116,8,FALSE),"")</f>
        <v>0.15606710885680844</v>
      </c>
      <c r="H20" s="166">
        <f>+IFERROR(VLOOKUP($A20,Hoja5!$A$2:$M$2116,9,FALSE),"")</f>
        <v>0.15665064102564102</v>
      </c>
      <c r="I20" s="166">
        <f>+IFERROR(VLOOKUP($A20,Hoja5!$A$2:$M$2116,10,FALSE),"")</f>
        <v>0.18178070898598517</v>
      </c>
      <c r="J20" s="166">
        <f>+IFERROR(VLOOKUP($A20,Hoja5!$A$2:$M$2116,11,FALSE),"")</f>
        <v>0.16015293118096857</v>
      </c>
      <c r="K20" s="164">
        <f>+IFERROR(VLOOKUP($A20,Hoja5!$A$2:$M$2116,12,FALSE),"")</f>
        <v>0.19569041336851364</v>
      </c>
      <c r="L20" s="165">
        <f>+IFERROR(VLOOKUP($A20,Hoja5!$A$2:$M$2116,13,FALSE),"")</f>
        <v>0.19635535307517085</v>
      </c>
    </row>
    <row r="21" spans="1:12" x14ac:dyDescent="0.25">
      <c r="A21" s="145">
        <v>10</v>
      </c>
      <c r="B21" s="41">
        <f>+IFERROR(VLOOKUP($A21,Hoja5!$A$2:$M$2116,3,FALSE),"")</f>
        <v>20238</v>
      </c>
      <c r="C21" s="41" t="str">
        <f>+IFERROR(VLOOKUP($A21,Hoja5!$A$2:$M$2116,4,FALSE),"")</f>
        <v>EL COPEY</v>
      </c>
      <c r="D21" s="166">
        <f>+IFERROR(VLOOKUP($A21,Hoja5!$A$2:$M$2116,5,FALSE),"")</f>
        <v>5.1070221554637626E-2</v>
      </c>
      <c r="E21" s="166">
        <f>+IFERROR(VLOOKUP($A21,Hoja5!$A$2:$M$2116,6,FALSE),"")</f>
        <v>2.2659732540861812E-2</v>
      </c>
      <c r="F21" s="166">
        <f>+IFERROR(VLOOKUP($A21,Hoja5!$A$2:$M$2116,7,FALSE),"")</f>
        <v>3.6149022500922168E-2</v>
      </c>
      <c r="G21" s="166">
        <f>+IFERROR(VLOOKUP($A21,Hoja5!$A$2:$M$2116,8,FALSE),"")</f>
        <v>3.5674880470761311E-2</v>
      </c>
      <c r="H21" s="166">
        <f>+IFERROR(VLOOKUP($A21,Hoja5!$A$2:$M$2116,9,FALSE),"")</f>
        <v>1.3597941933112825E-2</v>
      </c>
      <c r="I21" s="166">
        <f>+IFERROR(VLOOKUP($A21,Hoja5!$A$2:$M$2116,10,FALSE),"")</f>
        <v>0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20250</v>
      </c>
      <c r="C22" s="41" t="str">
        <f>+IFERROR(VLOOKUP($A22,Hoja5!$A$2:$M$2116,4,FALSE),"")</f>
        <v>EL PASO</v>
      </c>
      <c r="D22" s="166">
        <f>+IFERROR(VLOOKUP($A22,Hoja5!$A$2:$M$2116,5,FALSE),"")</f>
        <v>2.5011165698972757E-2</v>
      </c>
      <c r="E22" s="166">
        <f>+IFERROR(VLOOKUP($A22,Hoja5!$A$2:$M$2116,6,FALSE),"")</f>
        <v>1.4047410008779631E-2</v>
      </c>
      <c r="F22" s="166">
        <f>+IFERROR(VLOOKUP($A22,Hoja5!$A$2:$M$2116,7,FALSE),"")</f>
        <v>4.1540458675897882E-2</v>
      </c>
      <c r="G22" s="166">
        <f>+IFERROR(VLOOKUP($A22,Hoja5!$A$2:$M$2116,8,FALSE),"")</f>
        <v>2.7420736932305057E-2</v>
      </c>
      <c r="H22" s="166">
        <f>+IFERROR(VLOOKUP($A22,Hoja5!$A$2:$M$2116,9,FALSE),"")</f>
        <v>1.7021276595744681E-2</v>
      </c>
      <c r="I22" s="166">
        <f>+IFERROR(VLOOKUP($A22,Hoja5!$A$2:$M$2116,10,FALSE),"")</f>
        <v>0</v>
      </c>
      <c r="J22" s="166">
        <f>+IFERROR(VLOOKUP($A22,Hoja5!$A$2:$M$2116,11,FALSE),"")</f>
        <v>0</v>
      </c>
      <c r="K22" s="164">
        <f>+IFERROR(VLOOKUP($A22,Hoja5!$A$2:$M$2116,12,FALSE),"")</f>
        <v>0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20295</v>
      </c>
      <c r="C23" s="41" t="str">
        <f>+IFERROR(VLOOKUP($A23,Hoja5!$A$2:$M$2116,4,FALSE),"")</f>
        <v>GAMARRA</v>
      </c>
      <c r="D23" s="166">
        <f>+IFERROR(VLOOKUP($A23,Hoja5!$A$2:$M$2116,5,FALSE),"")</f>
        <v>0</v>
      </c>
      <c r="E23" s="166">
        <f>+IFERROR(VLOOKUP($A23,Hoja5!$A$2:$M$2116,6,FALSE),"")</f>
        <v>0</v>
      </c>
      <c r="F23" s="166">
        <f>+IFERROR(VLOOKUP($A23,Hoja5!$A$2:$M$2116,7,FALSE),"")</f>
        <v>0</v>
      </c>
      <c r="G23" s="166">
        <f>+IFERROR(VLOOKUP($A23,Hoja5!$A$2:$M$2116,8,FALSE),"")</f>
        <v>0</v>
      </c>
      <c r="H23" s="166">
        <f>+IFERROR(VLOOKUP($A23,Hoja5!$A$2:$M$2116,9,FALSE),"")</f>
        <v>0</v>
      </c>
      <c r="I23" s="166">
        <f>+IFERROR(VLOOKUP($A23,Hoja5!$A$2:$M$2116,10,FALSE),"")</f>
        <v>0</v>
      </c>
      <c r="J23" s="166">
        <f>+IFERROR(VLOOKUP($A23,Hoja5!$A$2:$M$2116,11,FALSE),"")</f>
        <v>0</v>
      </c>
      <c r="K23" s="164">
        <f>+IFERROR(VLOOKUP($A23,Hoja5!$A$2:$M$2116,12,FALSE),"")</f>
        <v>0</v>
      </c>
      <c r="L23" s="165">
        <f>+IFERROR(VLOOKUP($A23,Hoja5!$A$2:$M$2116,13,FALSE),"")</f>
        <v>0</v>
      </c>
    </row>
    <row r="24" spans="1:12" x14ac:dyDescent="0.25">
      <c r="A24" s="145">
        <v>13</v>
      </c>
      <c r="B24" s="41">
        <f>+IFERROR(VLOOKUP($A24,Hoja5!$A$2:$M$2116,3,FALSE),"")</f>
        <v>20310</v>
      </c>
      <c r="C24" s="41" t="str">
        <f>+IFERROR(VLOOKUP($A24,Hoja5!$A$2:$M$2116,4,FALSE),"")</f>
        <v>GONZALEZ</v>
      </c>
      <c r="D24" s="166">
        <f>+IFERROR(VLOOKUP($A24,Hoja5!$A$2:$M$2116,5,FALSE),"")</f>
        <v>2.1712907117008445E-2</v>
      </c>
      <c r="E24" s="166">
        <f>+IFERROR(VLOOKUP($A24,Hoja5!$A$2:$M$2116,6,FALSE),"")</f>
        <v>0</v>
      </c>
      <c r="F24" s="166">
        <f>+IFERROR(VLOOKUP($A24,Hoja5!$A$2:$M$2116,7,FALSE),"")</f>
        <v>2.5348542458808617E-3</v>
      </c>
      <c r="G24" s="166">
        <f>+IFERROR(VLOOKUP($A24,Hoja5!$A$2:$M$2116,8,FALSE),"")</f>
        <v>0</v>
      </c>
      <c r="H24" s="166">
        <f>+IFERROR(VLOOKUP($A24,Hoja5!$A$2:$M$2116,9,FALSE),"")</f>
        <v>0</v>
      </c>
      <c r="I24" s="166">
        <f>+IFERROR(VLOOKUP($A24,Hoja5!$A$2:$M$2116,10,FALSE),"")</f>
        <v>0</v>
      </c>
      <c r="J24" s="166">
        <f>+IFERROR(VLOOKUP($A24,Hoja5!$A$2:$M$2116,11,FALSE),"")</f>
        <v>0</v>
      </c>
      <c r="K24" s="164">
        <f>+IFERROR(VLOOKUP($A24,Hoja5!$A$2:$M$2116,12,FALSE),"")</f>
        <v>0</v>
      </c>
      <c r="L24" s="165">
        <f>+IFERROR(VLOOKUP($A24,Hoja5!$A$2:$M$2116,13,FALSE),"")</f>
        <v>0</v>
      </c>
    </row>
    <row r="25" spans="1:12" x14ac:dyDescent="0.25">
      <c r="A25" s="145">
        <v>14</v>
      </c>
      <c r="B25" s="41">
        <f>+IFERROR(VLOOKUP($A25,Hoja5!$A$2:$M$2116,3,FALSE),"")</f>
        <v>20383</v>
      </c>
      <c r="C25" s="41" t="str">
        <f>+IFERROR(VLOOKUP($A25,Hoja5!$A$2:$M$2116,4,FALSE),"")</f>
        <v>LA GLORIA</v>
      </c>
      <c r="D25" s="166">
        <f>+IFERROR(VLOOKUP($A25,Hoja5!$A$2:$M$2116,5,FALSE),"")</f>
        <v>7.0671378091872788E-4</v>
      </c>
      <c r="E25" s="166">
        <f>+IFERROR(VLOOKUP($A25,Hoja5!$A$2:$M$2116,6,FALSE),"")</f>
        <v>0</v>
      </c>
      <c r="F25" s="166">
        <f>+IFERROR(VLOOKUP($A25,Hoja5!$A$2:$M$2116,7,FALSE),"")</f>
        <v>3.0567685589519649E-2</v>
      </c>
      <c r="G25" s="166">
        <f>+IFERROR(VLOOKUP($A25,Hoja5!$A$2:$M$2116,8,FALSE),"")</f>
        <v>3.3657442034405384E-2</v>
      </c>
      <c r="H25" s="166">
        <f>+IFERROR(VLOOKUP($A25,Hoja5!$A$2:$M$2116,9,FALSE),"")</f>
        <v>3.469545104086353E-2</v>
      </c>
      <c r="I25" s="166">
        <f>+IFERROR(VLOOKUP($A25,Hoja5!$A$2:$M$2116,10,FALSE),"")</f>
        <v>0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20400</v>
      </c>
      <c r="C26" s="41" t="str">
        <f>+IFERROR(VLOOKUP($A26,Hoja5!$A$2:$M$2116,4,FALSE),"")</f>
        <v>LA JAGUA DE IBIRICO</v>
      </c>
      <c r="D26" s="166">
        <f>+IFERROR(VLOOKUP($A26,Hoja5!$A$2:$M$2116,5,FALSE),"")</f>
        <v>0.13540753724802804</v>
      </c>
      <c r="E26" s="166">
        <f>+IFERROR(VLOOKUP($A26,Hoja5!$A$2:$M$2116,6,FALSE),"")</f>
        <v>0.12734409071085914</v>
      </c>
      <c r="F26" s="166">
        <f>+IFERROR(VLOOKUP($A26,Hoja5!$A$2:$M$2116,7,FALSE),"")</f>
        <v>0.13208369659982563</v>
      </c>
      <c r="G26" s="166">
        <f>+IFERROR(VLOOKUP($A26,Hoja5!$A$2:$M$2116,8,FALSE),"")</f>
        <v>0.11481156879929887</v>
      </c>
      <c r="H26" s="166">
        <f>+IFERROR(VLOOKUP($A26,Hoja5!$A$2:$M$2116,9,FALSE),"")</f>
        <v>5.720620842572062E-2</v>
      </c>
      <c r="I26" s="166">
        <f>+IFERROR(VLOOKUP($A26,Hoja5!$A$2:$M$2116,10,FALSE),"")</f>
        <v>0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20443</v>
      </c>
      <c r="C27" s="41" t="str">
        <f>+IFERROR(VLOOKUP($A27,Hoja5!$A$2:$M$2116,4,FALSE),"")</f>
        <v>MANAURE</v>
      </c>
      <c r="D27" s="166">
        <f>+IFERROR(VLOOKUP($A27,Hoja5!$A$2:$M$2116,5,FALSE),"")</f>
        <v>8.2508250825082509E-4</v>
      </c>
      <c r="E27" s="166">
        <f>+IFERROR(VLOOKUP($A27,Hoja5!$A$2:$M$2116,6,FALSE),"")</f>
        <v>0.02</v>
      </c>
      <c r="F27" s="166">
        <f>+IFERROR(VLOOKUP($A27,Hoja5!$A$2:$M$2116,7,FALSE),"")</f>
        <v>1.9364833462432222E-2</v>
      </c>
      <c r="G27" s="166">
        <f>+IFERROR(VLOOKUP($A27,Hoja5!$A$2:$M$2116,8,FALSE),"")</f>
        <v>1.8782870022539443E-2</v>
      </c>
      <c r="H27" s="166">
        <f>+IFERROR(VLOOKUP($A27,Hoja5!$A$2:$M$2116,9,FALSE),"")</f>
        <v>0</v>
      </c>
      <c r="I27" s="166">
        <f>+IFERROR(VLOOKUP($A27,Hoja5!$A$2:$M$2116,10,FALSE),"")</f>
        <v>0</v>
      </c>
      <c r="J27" s="166">
        <f>+IFERROR(VLOOKUP($A27,Hoja5!$A$2:$M$2116,11,FALSE),"")</f>
        <v>0</v>
      </c>
      <c r="K27" s="164">
        <f>+IFERROR(VLOOKUP($A27,Hoja5!$A$2:$M$2116,12,FALSE),"")</f>
        <v>0</v>
      </c>
      <c r="L27" s="165">
        <f>+IFERROR(VLOOKUP($A27,Hoja5!$A$2:$M$2116,13,FALSE),"")</f>
        <v>0</v>
      </c>
    </row>
    <row r="28" spans="1:12" x14ac:dyDescent="0.25">
      <c r="A28" s="145">
        <v>17</v>
      </c>
      <c r="B28" s="41">
        <f>+IFERROR(VLOOKUP($A28,Hoja5!$A$2:$M$2116,3,FALSE),"")</f>
        <v>20517</v>
      </c>
      <c r="C28" s="41" t="str">
        <f>+IFERROR(VLOOKUP($A28,Hoja5!$A$2:$M$2116,4,FALSE),"")</f>
        <v>PAILITAS</v>
      </c>
      <c r="D28" s="166">
        <f>+IFERROR(VLOOKUP($A28,Hoja5!$A$2:$M$2116,5,FALSE),"")</f>
        <v>2.0539906103286387E-2</v>
      </c>
      <c r="E28" s="166">
        <f>+IFERROR(VLOOKUP($A28,Hoja5!$A$2:$M$2116,6,FALSE),"")</f>
        <v>2.0408163265306121E-2</v>
      </c>
      <c r="F28" s="166">
        <f>+IFERROR(VLOOKUP($A28,Hoja5!$A$2:$M$2116,7,FALSE),"")</f>
        <v>1.9813519813519812E-2</v>
      </c>
      <c r="G28" s="166">
        <f>+IFERROR(VLOOKUP($A28,Hoja5!$A$2:$M$2116,8,FALSE),"")</f>
        <v>1.3481828839390387E-2</v>
      </c>
      <c r="H28" s="166">
        <f>+IFERROR(VLOOKUP($A28,Hoja5!$A$2:$M$2116,9,FALSE),"")</f>
        <v>1.2455516014234875E-2</v>
      </c>
      <c r="I28" s="166">
        <f>+IFERROR(VLOOKUP($A28,Hoja5!$A$2:$M$2116,10,FALSE),"")</f>
        <v>6.006006006006006E-3</v>
      </c>
      <c r="J28" s="166">
        <f>+IFERROR(VLOOKUP($A28,Hoja5!$A$2:$M$2116,11,FALSE),"")</f>
        <v>5.4878048780487802E-3</v>
      </c>
      <c r="K28" s="164">
        <f>+IFERROR(VLOOKUP($A28,Hoja5!$A$2:$M$2116,12,FALSE),"")</f>
        <v>8.0495356037151699E-3</v>
      </c>
      <c r="L28" s="165">
        <f>+IFERROR(VLOOKUP($A28,Hoja5!$A$2:$M$2116,13,FALSE),"")</f>
        <v>0</v>
      </c>
    </row>
    <row r="29" spans="1:12" x14ac:dyDescent="0.25">
      <c r="A29" s="145">
        <v>18</v>
      </c>
      <c r="B29" s="41">
        <f>+IFERROR(VLOOKUP($A29,Hoja5!$A$2:$M$2116,3,FALSE),"")</f>
        <v>20550</v>
      </c>
      <c r="C29" s="41" t="str">
        <f>+IFERROR(VLOOKUP($A29,Hoja5!$A$2:$M$2116,4,FALSE),"")</f>
        <v>PELAYA</v>
      </c>
      <c r="D29" s="166">
        <f>+IFERROR(VLOOKUP($A29,Hoja5!$A$2:$M$2116,5,FALSE),"")</f>
        <v>5.1255766273705791E-4</v>
      </c>
      <c r="E29" s="166">
        <f>+IFERROR(VLOOKUP($A29,Hoja5!$A$2:$M$2116,6,FALSE),"")</f>
        <v>0</v>
      </c>
      <c r="F29" s="166">
        <f>+IFERROR(VLOOKUP($A29,Hoja5!$A$2:$M$2116,7,FALSE),"")</f>
        <v>0</v>
      </c>
      <c r="G29" s="166">
        <f>+IFERROR(VLOOKUP($A29,Hoja5!$A$2:$M$2116,8,FALSE),"")</f>
        <v>0</v>
      </c>
      <c r="H29" s="166">
        <f>+IFERROR(VLOOKUP($A29,Hoja5!$A$2:$M$2116,9,FALSE),"")</f>
        <v>0</v>
      </c>
      <c r="I29" s="166">
        <f>+IFERROR(VLOOKUP($A29,Hoja5!$A$2:$M$2116,10,FALSE),"")</f>
        <v>1.0793308148947653E-3</v>
      </c>
      <c r="J29" s="166">
        <f>+IFERROR(VLOOKUP($A29,Hoja5!$A$2:$M$2116,11,FALSE),"")</f>
        <v>1.1007154650522839E-3</v>
      </c>
      <c r="K29" s="164">
        <f>+IFERROR(VLOOKUP($A29,Hoja5!$A$2:$M$2116,12,FALSE),"")</f>
        <v>0</v>
      </c>
      <c r="L29" s="165">
        <f>+IFERROR(VLOOKUP($A29,Hoja5!$A$2:$M$2116,13,FALSE),"")</f>
        <v>0</v>
      </c>
    </row>
    <row r="30" spans="1:12" x14ac:dyDescent="0.25">
      <c r="A30" s="145">
        <v>19</v>
      </c>
      <c r="B30" s="41">
        <f>+IFERROR(VLOOKUP($A30,Hoja5!$A$2:$M$2116,3,FALSE),"")</f>
        <v>20570</v>
      </c>
      <c r="C30" s="41" t="str">
        <f>+IFERROR(VLOOKUP($A30,Hoja5!$A$2:$M$2116,4,FALSE),"")</f>
        <v>PUEBLO BELLO</v>
      </c>
      <c r="D30" s="166">
        <f>+IFERROR(VLOOKUP($A30,Hoja5!$A$2:$M$2116,5,FALSE),"")</f>
        <v>9.6899224806201549E-4</v>
      </c>
      <c r="E30" s="166">
        <f>+IFERROR(VLOOKUP($A30,Hoja5!$A$2:$M$2116,6,FALSE),"")</f>
        <v>0</v>
      </c>
      <c r="F30" s="166">
        <f>+IFERROR(VLOOKUP($A30,Hoja5!$A$2:$M$2116,7,FALSE),"")</f>
        <v>0</v>
      </c>
      <c r="G30" s="166">
        <f>+IFERROR(VLOOKUP($A30,Hoja5!$A$2:$M$2116,8,FALSE),"")</f>
        <v>0</v>
      </c>
      <c r="H30" s="166">
        <f>+IFERROR(VLOOKUP($A30,Hoja5!$A$2:$M$2116,9,FALSE),"")</f>
        <v>0</v>
      </c>
      <c r="I30" s="166">
        <f>+IFERROR(VLOOKUP($A30,Hoja5!$A$2:$M$2116,10,FALSE),"")</f>
        <v>0</v>
      </c>
      <c r="J30" s="166">
        <f>+IFERROR(VLOOKUP($A30,Hoja5!$A$2:$M$2116,11,FALSE),"")</f>
        <v>0</v>
      </c>
      <c r="K30" s="164">
        <f>+IFERROR(VLOOKUP($A30,Hoja5!$A$2:$M$2116,12,FALSE),"")</f>
        <v>0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20614</v>
      </c>
      <c r="C31" s="41" t="str">
        <f>+IFERROR(VLOOKUP($A31,Hoja5!$A$2:$M$2116,4,FALSE),"")</f>
        <v>RIO DE ORO</v>
      </c>
      <c r="D31" s="166">
        <f>+IFERROR(VLOOKUP($A31,Hoja5!$A$2:$M$2116,5,FALSE),"")</f>
        <v>0</v>
      </c>
      <c r="E31" s="166">
        <f>+IFERROR(VLOOKUP($A31,Hoja5!$A$2:$M$2116,6,FALSE),"")</f>
        <v>0</v>
      </c>
      <c r="F31" s="166">
        <f>+IFERROR(VLOOKUP($A31,Hoja5!$A$2:$M$2116,7,FALSE),"")</f>
        <v>0</v>
      </c>
      <c r="G31" s="166">
        <f>+IFERROR(VLOOKUP($A31,Hoja5!$A$2:$M$2116,8,FALSE),"")</f>
        <v>6.9832402234636874E-4</v>
      </c>
      <c r="H31" s="166">
        <f>+IFERROR(VLOOKUP($A31,Hoja5!$A$2:$M$2116,9,FALSE),"")</f>
        <v>0</v>
      </c>
      <c r="I31" s="166">
        <f>+IFERROR(VLOOKUP($A31,Hoja5!$A$2:$M$2116,10,FALSE),"")</f>
        <v>0</v>
      </c>
      <c r="J31" s="166">
        <f>+IFERROR(VLOOKUP($A31,Hoja5!$A$2:$M$2116,11,FALSE),"")</f>
        <v>0</v>
      </c>
      <c r="K31" s="164">
        <f>+IFERROR(VLOOKUP($A31,Hoja5!$A$2:$M$2116,12,FALSE),"")</f>
        <v>0</v>
      </c>
      <c r="L31" s="165">
        <f>+IFERROR(VLOOKUP($A31,Hoja5!$A$2:$M$2116,13,FALSE),"")</f>
        <v>0</v>
      </c>
    </row>
    <row r="32" spans="1:12" x14ac:dyDescent="0.25">
      <c r="A32" s="145">
        <v>21</v>
      </c>
      <c r="B32" s="41">
        <f>+IFERROR(VLOOKUP($A32,Hoja5!$A$2:$M$2116,3,FALSE),"")</f>
        <v>20621</v>
      </c>
      <c r="C32" s="41" t="str">
        <f>+IFERROR(VLOOKUP($A32,Hoja5!$A$2:$M$2116,4,FALSE),"")</f>
        <v>LA PAZ</v>
      </c>
      <c r="D32" s="166">
        <f>+IFERROR(VLOOKUP($A32,Hoja5!$A$2:$M$2116,5,FALSE),"")</f>
        <v>1.086443079829948E-2</v>
      </c>
      <c r="E32" s="166">
        <f>+IFERROR(VLOOKUP($A32,Hoja5!$A$2:$M$2116,6,FALSE),"")</f>
        <v>1.0742643624474545E-2</v>
      </c>
      <c r="F32" s="166">
        <f>+IFERROR(VLOOKUP($A32,Hoja5!$A$2:$M$2116,7,FALSE),"")</f>
        <v>1.0618651892890119E-2</v>
      </c>
      <c r="G32" s="166">
        <f>+IFERROR(VLOOKUP($A32,Hoja5!$A$2:$M$2116,8,FALSE),"")</f>
        <v>0</v>
      </c>
      <c r="H32" s="166">
        <f>+IFERROR(VLOOKUP($A32,Hoja5!$A$2:$M$2116,9,FALSE),"")</f>
        <v>0</v>
      </c>
      <c r="I32" s="166">
        <f>+IFERROR(VLOOKUP($A32,Hoja5!$A$2:$M$2116,10,FALSE),"")</f>
        <v>0</v>
      </c>
      <c r="J32" s="166">
        <f>+IFERROR(VLOOKUP($A32,Hoja5!$A$2:$M$2116,11,FALSE),"")</f>
        <v>0</v>
      </c>
      <c r="K32" s="164">
        <f>+IFERROR(VLOOKUP($A32,Hoja5!$A$2:$M$2116,12,FALSE),"")</f>
        <v>0</v>
      </c>
      <c r="L32" s="165">
        <f>+IFERROR(VLOOKUP($A32,Hoja5!$A$2:$M$2116,13,FALSE),"")</f>
        <v>0</v>
      </c>
    </row>
    <row r="33" spans="1:12" x14ac:dyDescent="0.25">
      <c r="A33" s="145">
        <v>22</v>
      </c>
      <c r="B33" s="41">
        <f>+IFERROR(VLOOKUP($A33,Hoja5!$A$2:$M$2116,3,FALSE),"")</f>
        <v>20710</v>
      </c>
      <c r="C33" s="41" t="str">
        <f>+IFERROR(VLOOKUP($A33,Hoja5!$A$2:$M$2116,4,FALSE),"")</f>
        <v>SAN ALBERTO</v>
      </c>
      <c r="D33" s="166">
        <f>+IFERROR(VLOOKUP($A33,Hoja5!$A$2:$M$2116,5,FALSE),"")</f>
        <v>5.9633027522935783E-2</v>
      </c>
      <c r="E33" s="166">
        <f>+IFERROR(VLOOKUP($A33,Hoja5!$A$2:$M$2116,6,FALSE),"")</f>
        <v>3.2886723507917173E-2</v>
      </c>
      <c r="F33" s="166">
        <f>+IFERROR(VLOOKUP($A33,Hoja5!$A$2:$M$2116,7,FALSE),"")</f>
        <v>2.6368357970435477E-2</v>
      </c>
      <c r="G33" s="166">
        <f>+IFERROR(VLOOKUP($A33,Hoja5!$A$2:$M$2116,8,FALSE),"")</f>
        <v>7.1542130365659781E-3</v>
      </c>
      <c r="H33" s="166">
        <f>+IFERROR(VLOOKUP($A33,Hoja5!$A$2:$M$2116,9,FALSE),"")</f>
        <v>0</v>
      </c>
      <c r="I33" s="166">
        <f>+IFERROR(VLOOKUP($A33,Hoja5!$A$2:$M$2116,10,FALSE),"")</f>
        <v>0</v>
      </c>
      <c r="J33" s="166">
        <f>+IFERROR(VLOOKUP($A33,Hoja5!$A$2:$M$2116,11,FALSE),"")</f>
        <v>2.043318348998774E-3</v>
      </c>
      <c r="K33" s="164">
        <f>+IFERROR(VLOOKUP($A33,Hoja5!$A$2:$M$2116,12,FALSE),"")</f>
        <v>0</v>
      </c>
      <c r="L33" s="165">
        <f>+IFERROR(VLOOKUP($A33,Hoja5!$A$2:$M$2116,13,FALSE),"")</f>
        <v>6.3317855635289149E-3</v>
      </c>
    </row>
    <row r="34" spans="1:12" x14ac:dyDescent="0.25">
      <c r="A34" s="145">
        <v>23</v>
      </c>
      <c r="B34" s="41">
        <f>+IFERROR(VLOOKUP($A34,Hoja5!$A$2:$M$2116,3,FALSE),"")</f>
        <v>20750</v>
      </c>
      <c r="C34" s="41" t="str">
        <f>+IFERROR(VLOOKUP($A34,Hoja5!$A$2:$M$2116,4,FALSE),"")</f>
        <v>SAN DIEGO</v>
      </c>
      <c r="D34" s="166">
        <f>+IFERROR(VLOOKUP($A34,Hoja5!$A$2:$M$2116,5,FALSE),"")</f>
        <v>1.4295925661186562E-3</v>
      </c>
      <c r="E34" s="166">
        <f>+IFERROR(VLOOKUP($A34,Hoja5!$A$2:$M$2116,6,FALSE),"")</f>
        <v>0</v>
      </c>
      <c r="F34" s="166">
        <f>+IFERROR(VLOOKUP($A34,Hoja5!$A$2:$M$2116,7,FALSE),"")</f>
        <v>0</v>
      </c>
      <c r="G34" s="166">
        <f>+IFERROR(VLOOKUP($A34,Hoja5!$A$2:$M$2116,8,FALSE),"")</f>
        <v>0</v>
      </c>
      <c r="H34" s="166">
        <f>+IFERROR(VLOOKUP($A34,Hoja5!$A$2:$M$2116,9,FALSE),"")</f>
        <v>0</v>
      </c>
      <c r="I34" s="166">
        <f>+IFERROR(VLOOKUP($A34,Hoja5!$A$2:$M$2116,10,FALSE),"")</f>
        <v>0</v>
      </c>
      <c r="J34" s="166">
        <f>+IFERROR(VLOOKUP($A34,Hoja5!$A$2:$M$2116,11,FALSE),"")</f>
        <v>0</v>
      </c>
      <c r="K34" s="164">
        <f>+IFERROR(VLOOKUP($A34,Hoja5!$A$2:$M$2116,12,FALSE),"")</f>
        <v>0</v>
      </c>
      <c r="L34" s="165">
        <f>+IFERROR(VLOOKUP($A34,Hoja5!$A$2:$M$2116,13,FALSE),"")</f>
        <v>0</v>
      </c>
    </row>
    <row r="35" spans="1:12" x14ac:dyDescent="0.25">
      <c r="A35" s="145">
        <v>24</v>
      </c>
      <c r="B35" s="41">
        <f>+IFERROR(VLOOKUP($A35,Hoja5!$A$2:$M$2116,3,FALSE),"")</f>
        <v>20770</v>
      </c>
      <c r="C35" s="41" t="str">
        <f>+IFERROR(VLOOKUP($A35,Hoja5!$A$2:$M$2116,4,FALSE),"")</f>
        <v>SAN MARTIN</v>
      </c>
      <c r="D35" s="166">
        <f>+IFERROR(VLOOKUP($A35,Hoja5!$A$2:$M$2116,5,FALSE),"")</f>
        <v>5.2714812862414342E-4</v>
      </c>
      <c r="E35" s="166">
        <f>+IFERROR(VLOOKUP($A35,Hoja5!$A$2:$M$2116,6,FALSE),"")</f>
        <v>0</v>
      </c>
      <c r="F35" s="166">
        <f>+IFERROR(VLOOKUP($A35,Hoja5!$A$2:$M$2116,7,FALSE),"")</f>
        <v>5.0813008130081306E-4</v>
      </c>
      <c r="G35" s="166">
        <f>+IFERROR(VLOOKUP($A35,Hoja5!$A$2:$M$2116,8,FALSE),"")</f>
        <v>1.0136847440446021E-3</v>
      </c>
      <c r="H35" s="166">
        <f>+IFERROR(VLOOKUP($A35,Hoja5!$A$2:$M$2116,9,FALSE),"")</f>
        <v>0</v>
      </c>
      <c r="I35" s="166">
        <f>+IFERROR(VLOOKUP($A35,Hoja5!$A$2:$M$2116,10,FALSE),"")</f>
        <v>0</v>
      </c>
      <c r="J35" s="166">
        <f>+IFERROR(VLOOKUP($A35,Hoja5!$A$2:$M$2116,11,FALSE),"")</f>
        <v>9.4488188976377951E-3</v>
      </c>
      <c r="K35" s="164">
        <f>+IFERROR(VLOOKUP($A35,Hoja5!$A$2:$M$2116,12,FALSE),"")</f>
        <v>0</v>
      </c>
      <c r="L35" s="165">
        <f>+IFERROR(VLOOKUP($A35,Hoja5!$A$2:$M$2116,13,FALSE),"")</f>
        <v>0</v>
      </c>
    </row>
    <row r="36" spans="1:12" x14ac:dyDescent="0.25">
      <c r="A36" s="145">
        <v>25</v>
      </c>
      <c r="B36" s="41">
        <f>+IFERROR(VLOOKUP($A36,Hoja5!$A$2:$M$2116,3,FALSE),"")</f>
        <v>20787</v>
      </c>
      <c r="C36" s="41" t="str">
        <f>+IFERROR(VLOOKUP($A36,Hoja5!$A$2:$M$2116,4,FALSE),"")</f>
        <v>TAMALAMEQUE</v>
      </c>
      <c r="D36" s="166">
        <f>+IFERROR(VLOOKUP($A36,Hoja5!$A$2:$M$2116,5,FALSE),"")</f>
        <v>2.4339360222531293E-2</v>
      </c>
      <c r="E36" s="166">
        <f>+IFERROR(VLOOKUP($A36,Hoja5!$A$2:$M$2116,6,FALSE),"")</f>
        <v>2.3693379790940768E-2</v>
      </c>
      <c r="F36" s="166">
        <f>+IFERROR(VLOOKUP($A36,Hoja5!$A$2:$M$2116,7,FALSE),"")</f>
        <v>2.9494382022471909E-2</v>
      </c>
      <c r="G36" s="166">
        <f>+IFERROR(VLOOKUP($A36,Hoja5!$A$2:$M$2116,8,FALSE),"")</f>
        <v>2.9914529914529916E-2</v>
      </c>
      <c r="H36" s="166">
        <f>+IFERROR(VLOOKUP($A36,Hoja5!$A$2:$M$2116,9,FALSE),"")</f>
        <v>3.0545454545454546E-2</v>
      </c>
      <c r="I36" s="166">
        <f>+IFERROR(VLOOKUP($A36,Hoja5!$A$2:$M$2116,10,FALSE),"")</f>
        <v>7.4626865671641792E-4</v>
      </c>
      <c r="J36" s="166">
        <f>+IFERROR(VLOOKUP($A36,Hoja5!$A$2:$M$2116,11,FALSE),"")</f>
        <v>0</v>
      </c>
      <c r="K36" s="164">
        <f>+IFERROR(VLOOKUP($A36,Hoja5!$A$2:$M$2116,12,FALSE),"")</f>
        <v>0</v>
      </c>
      <c r="L36" s="165">
        <f>+IFERROR(VLOOKUP($A36,Hoja5!$A$2:$M$2116,13,FALSE),"")</f>
        <v>0</v>
      </c>
    </row>
    <row r="37" spans="1:12" x14ac:dyDescent="0.25">
      <c r="A37" s="145">
        <v>26</v>
      </c>
      <c r="B37" s="41" t="str">
        <f>+IFERROR(VLOOKUP($A37,Hoja5!$A$2:$M$2116,3,FALSE),"")</f>
        <v/>
      </c>
      <c r="C37" s="41" t="str">
        <f>+IFERROR(VLOOKUP($A37,Hoja5!$A$2:$M$2116,4,FALSE),"")</f>
        <v/>
      </c>
      <c r="D37" s="166" t="str">
        <f>+IFERROR(VLOOKUP($A37,Hoja5!$A$2:$M$2116,5,FALSE),"")</f>
        <v/>
      </c>
      <c r="E37" s="166" t="str">
        <f>+IFERROR(VLOOKUP($A37,Hoja5!$A$2:$M$2116,6,FALSE),"")</f>
        <v/>
      </c>
      <c r="F37" s="166" t="str">
        <f>+IFERROR(VLOOKUP($A37,Hoja5!$A$2:$M$2116,7,FALSE),"")</f>
        <v/>
      </c>
      <c r="G37" s="166" t="str">
        <f>+IFERROR(VLOOKUP($A37,Hoja5!$A$2:$M$2116,8,FALSE),"")</f>
        <v/>
      </c>
      <c r="H37" s="166" t="str">
        <f>+IFERROR(VLOOKUP($A37,Hoja5!$A$2:$M$2116,9,FALSE),"")</f>
        <v/>
      </c>
      <c r="I37" s="166" t="str">
        <f>+IFERROR(VLOOKUP($A37,Hoja5!$A$2:$M$2116,10,FALSE),"")</f>
        <v/>
      </c>
      <c r="J37" s="166" t="str">
        <f>+IFERROR(VLOOKUP($A37,Hoja5!$A$2:$M$2116,11,FALSE),"")</f>
        <v/>
      </c>
      <c r="K37" s="164" t="str">
        <f>+IFERROR(VLOOKUP($A37,Hoja5!$A$2:$M$2116,12,FALSE),"")</f>
        <v/>
      </c>
      <c r="L37" s="165" t="str">
        <f>+IFERROR(VLOOKUP($A37,Hoja5!$A$2:$M$2116,13,FALSE),"")</f>
        <v/>
      </c>
    </row>
    <row r="38" spans="1:12" x14ac:dyDescent="0.25">
      <c r="A38" s="145">
        <v>27</v>
      </c>
      <c r="B38" s="41" t="str">
        <f>+IFERROR(VLOOKUP($A38,Hoja5!$A$2:$M$2116,3,FALSE),"")</f>
        <v/>
      </c>
      <c r="C38" s="41" t="str">
        <f>+IFERROR(VLOOKUP($A38,Hoja5!$A$2:$M$2116,4,FALSE),"")</f>
        <v/>
      </c>
      <c r="D38" s="166" t="str">
        <f>+IFERROR(VLOOKUP($A38,Hoja5!$A$2:$M$2116,5,FALSE),"")</f>
        <v/>
      </c>
      <c r="E38" s="166" t="str">
        <f>+IFERROR(VLOOKUP($A38,Hoja5!$A$2:$M$2116,6,FALSE),"")</f>
        <v/>
      </c>
      <c r="F38" s="166" t="str">
        <f>+IFERROR(VLOOKUP($A38,Hoja5!$A$2:$M$2116,7,FALSE),"")</f>
        <v/>
      </c>
      <c r="G38" s="166" t="str">
        <f>+IFERROR(VLOOKUP($A38,Hoja5!$A$2:$M$2116,8,FALSE),"")</f>
        <v/>
      </c>
      <c r="H38" s="166" t="str">
        <f>+IFERROR(VLOOKUP($A38,Hoja5!$A$2:$M$2116,9,FALSE),"")</f>
        <v/>
      </c>
      <c r="I38" s="166" t="str">
        <f>+IFERROR(VLOOKUP($A38,Hoja5!$A$2:$M$2116,10,FALSE),"")</f>
        <v/>
      </c>
      <c r="J38" s="166" t="str">
        <f>+IFERROR(VLOOKUP($A38,Hoja5!$A$2:$M$2116,11,FALSE),"")</f>
        <v/>
      </c>
      <c r="K38" s="164" t="str">
        <f>+IFERROR(VLOOKUP($A38,Hoja5!$A$2:$M$2116,12,FALSE),"")</f>
        <v/>
      </c>
      <c r="L38" s="165" t="str">
        <f>+IFERROR(VLOOKUP($A38,Hoja5!$A$2:$M$2116,13,FALSE),"")</f>
        <v/>
      </c>
    </row>
    <row r="39" spans="1:12" x14ac:dyDescent="0.25">
      <c r="A39" s="145">
        <v>28</v>
      </c>
      <c r="B39" s="41" t="str">
        <f>+IFERROR(VLOOKUP($A39,Hoja5!$A$2:$M$2116,3,FALSE),"")</f>
        <v/>
      </c>
      <c r="C39" s="41" t="str">
        <f>+IFERROR(VLOOKUP($A39,Hoja5!$A$2:$M$2116,4,FALSE),"")</f>
        <v/>
      </c>
      <c r="D39" s="166" t="str">
        <f>+IFERROR(VLOOKUP($A39,Hoja5!$A$2:$M$2116,5,FALSE),"")</f>
        <v/>
      </c>
      <c r="E39" s="166" t="str">
        <f>+IFERROR(VLOOKUP($A39,Hoja5!$A$2:$M$2116,6,FALSE),"")</f>
        <v/>
      </c>
      <c r="F39" s="166" t="str">
        <f>+IFERROR(VLOOKUP($A39,Hoja5!$A$2:$M$2116,7,FALSE),"")</f>
        <v/>
      </c>
      <c r="G39" s="166" t="str">
        <f>+IFERROR(VLOOKUP($A39,Hoja5!$A$2:$M$2116,8,FALSE),"")</f>
        <v/>
      </c>
      <c r="H39" s="166" t="str">
        <f>+IFERROR(VLOOKUP($A39,Hoja5!$A$2:$M$2116,9,FALSE),"")</f>
        <v/>
      </c>
      <c r="I39" s="166" t="str">
        <f>+IFERROR(VLOOKUP($A39,Hoja5!$A$2:$M$2116,10,FALSE),"")</f>
        <v/>
      </c>
      <c r="J39" s="166" t="str">
        <f>+IFERROR(VLOOKUP($A39,Hoja5!$A$2:$M$2116,11,FALSE),"")</f>
        <v/>
      </c>
      <c r="K39" s="164" t="str">
        <f>+IFERROR(VLOOKUP($A39,Hoja5!$A$2:$M$2116,12,FALSE),"")</f>
        <v/>
      </c>
      <c r="L39" s="165" t="str">
        <f>+IFERROR(VLOOKUP($A39,Hoja5!$A$2:$M$2116,13,FALSE),"")</f>
        <v/>
      </c>
    </row>
    <row r="40" spans="1:12" x14ac:dyDescent="0.25">
      <c r="A40" s="145">
        <v>29</v>
      </c>
      <c r="B40" s="41" t="str">
        <f>+IFERROR(VLOOKUP($A40,Hoja5!$A$2:$M$2116,3,FALSE),"")</f>
        <v/>
      </c>
      <c r="C40" s="41" t="str">
        <f>+IFERROR(VLOOKUP($A40,Hoja5!$A$2:$M$2116,4,FALSE),"")</f>
        <v/>
      </c>
      <c r="D40" s="166" t="str">
        <f>+IFERROR(VLOOKUP($A40,Hoja5!$A$2:$M$2116,5,FALSE),"")</f>
        <v/>
      </c>
      <c r="E40" s="166" t="str">
        <f>+IFERROR(VLOOKUP($A40,Hoja5!$A$2:$M$2116,6,FALSE),"")</f>
        <v/>
      </c>
      <c r="F40" s="166" t="str">
        <f>+IFERROR(VLOOKUP($A40,Hoja5!$A$2:$M$2116,7,FALSE),"")</f>
        <v/>
      </c>
      <c r="G40" s="166" t="str">
        <f>+IFERROR(VLOOKUP($A40,Hoja5!$A$2:$M$2116,8,FALSE),"")</f>
        <v/>
      </c>
      <c r="H40" s="166" t="str">
        <f>+IFERROR(VLOOKUP($A40,Hoja5!$A$2:$M$2116,9,FALSE),"")</f>
        <v/>
      </c>
      <c r="I40" s="166" t="str">
        <f>+IFERROR(VLOOKUP($A40,Hoja5!$A$2:$M$2116,10,FALSE),"")</f>
        <v/>
      </c>
      <c r="J40" s="166" t="str">
        <f>+IFERROR(VLOOKUP($A40,Hoja5!$A$2:$M$2116,11,FALSE),"")</f>
        <v/>
      </c>
      <c r="K40" s="164" t="str">
        <f>+IFERROR(VLOOKUP($A40,Hoja5!$A$2:$M$2116,12,FALSE),"")</f>
        <v/>
      </c>
      <c r="L40" s="165" t="str">
        <f>+IFERROR(VLOOKUP($A40,Hoja5!$A$2:$M$2116,13,FALSE),"")</f>
        <v/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CESAR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20001</v>
      </c>
      <c r="C12" s="39" t="str">
        <f>+UPPER(IFERROR(VLOOKUP($A12,Hoja6!$A$3:$P$1124,4,FALSE),""))</f>
        <v xml:space="preserve">VALLEDUPAR  </v>
      </c>
      <c r="D12" s="40">
        <f>+IFERROR(VLOOKUP($A12,Hoja6!$A$3:$P$1124,8,FALSE),"")</f>
        <v>5014</v>
      </c>
      <c r="E12" s="40">
        <f>+IFERROR(VLOOKUP($A12,Hoja6!$A$3:$P$1124,9,FALSE),"")</f>
        <v>2267</v>
      </c>
      <c r="F12" s="163">
        <f>+IFERROR(VLOOKUP($A12,Hoja6!$A$3:$P$1124,10,FALSE),"")</f>
        <v>0.45213402473075387</v>
      </c>
      <c r="G12" s="40">
        <f>+IFERROR(VLOOKUP($A12,Hoja6!$A$3:$P$1124,11,FALSE),"")</f>
        <v>5182</v>
      </c>
      <c r="H12" s="40">
        <f>+IFERROR(VLOOKUP($A12,Hoja6!$A$3:$P$1124,12,FALSE),"")</f>
        <v>2420</v>
      </c>
      <c r="I12" s="163">
        <f>+IFERROR(VLOOKUP($A12,Hoja6!$A$3:$P$1124,13,FALSE),"")</f>
        <v>0.46700115785411039</v>
      </c>
      <c r="J12" s="40">
        <f>+IFERROR(VLOOKUP($A12,Hoja6!$A$3:$P$1124,14,FALSE),"")</f>
        <v>5355</v>
      </c>
      <c r="K12" s="149">
        <f>+IFERROR(VLOOKUP($A12,Hoja6!$A$3:$P$1124,15,FALSE),"")</f>
        <v>2318</v>
      </c>
      <c r="L12" s="165">
        <f>+IFERROR(VLOOKUP($A12,Hoja6!$A$3:$P$1124,16,FALSE),"")</f>
        <v>0.43286647992530347</v>
      </c>
    </row>
    <row r="13" spans="1:12" x14ac:dyDescent="0.25">
      <c r="A13" s="145">
        <v>2</v>
      </c>
      <c r="B13" s="39">
        <f>+IFERROR(VLOOKUP($A13,Hoja6!$A$3:$P$1124,3,FALSE),"")</f>
        <v>20011</v>
      </c>
      <c r="C13" s="39" t="str">
        <f>+UPPER(IFERROR(VLOOKUP($A13,Hoja6!$A$3:$P$1124,4,FALSE),""))</f>
        <v>AGUACHICA</v>
      </c>
      <c r="D13" s="40">
        <f>+IFERROR(VLOOKUP($A13,Hoja6!$A$3:$P$1124,8,FALSE),"")</f>
        <v>884</v>
      </c>
      <c r="E13" s="40">
        <f>+IFERROR(VLOOKUP($A13,Hoja6!$A$3:$P$1124,9,FALSE),"")</f>
        <v>383</v>
      </c>
      <c r="F13" s="163">
        <f>+IFERROR(VLOOKUP($A13,Hoja6!$A$3:$P$1124,10,FALSE),"")</f>
        <v>0.43325791855203621</v>
      </c>
      <c r="G13" s="40">
        <f>+IFERROR(VLOOKUP($A13,Hoja6!$A$3:$P$1124,11,FALSE),"")</f>
        <v>999</v>
      </c>
      <c r="H13" s="40">
        <f>+IFERROR(VLOOKUP($A13,Hoja6!$A$3:$P$1124,12,FALSE),"")</f>
        <v>547</v>
      </c>
      <c r="I13" s="163">
        <f>+IFERROR(VLOOKUP($A13,Hoja6!$A$3:$P$1124,13,FALSE),"")</f>
        <v>0.54754754754754753</v>
      </c>
      <c r="J13" s="40">
        <f>+IFERROR(VLOOKUP($A13,Hoja6!$A$3:$P$1124,14,FALSE),"")</f>
        <v>1052</v>
      </c>
      <c r="K13" s="149">
        <f>+IFERROR(VLOOKUP($A13,Hoja6!$A$3:$P$1124,15,FALSE),"")</f>
        <v>647</v>
      </c>
      <c r="L13" s="165">
        <f>+IFERROR(VLOOKUP($A13,Hoja6!$A$3:$P$1124,16,FALSE),"")</f>
        <v>0.61501901140684412</v>
      </c>
    </row>
    <row r="14" spans="1:12" x14ac:dyDescent="0.25">
      <c r="A14" s="145">
        <v>3</v>
      </c>
      <c r="B14" s="39">
        <f>+IFERROR(VLOOKUP($A14,Hoja6!$A$3:$P$1124,3,FALSE),"")</f>
        <v>20013</v>
      </c>
      <c r="C14" s="39" t="str">
        <f>+UPPER(IFERROR(VLOOKUP($A14,Hoja6!$A$3:$P$1124,4,FALSE),""))</f>
        <v>AGUSTÍN CODAZZI</v>
      </c>
      <c r="D14" s="40">
        <f>+IFERROR(VLOOKUP($A14,Hoja6!$A$3:$P$1124,8,FALSE),"")</f>
        <v>520</v>
      </c>
      <c r="E14" s="40">
        <f>+IFERROR(VLOOKUP($A14,Hoja6!$A$3:$P$1124,9,FALSE),"")</f>
        <v>135</v>
      </c>
      <c r="F14" s="163">
        <f>+IFERROR(VLOOKUP($A14,Hoja6!$A$3:$P$1124,10,FALSE),"")</f>
        <v>0.25961538461538464</v>
      </c>
      <c r="G14" s="40">
        <f>+IFERROR(VLOOKUP($A14,Hoja6!$A$3:$P$1124,11,FALSE),"")</f>
        <v>627</v>
      </c>
      <c r="H14" s="40">
        <f>+IFERROR(VLOOKUP($A14,Hoja6!$A$3:$P$1124,12,FALSE),"")</f>
        <v>201</v>
      </c>
      <c r="I14" s="163">
        <f>+IFERROR(VLOOKUP($A14,Hoja6!$A$3:$P$1124,13,FALSE),"")</f>
        <v>0.32057416267942584</v>
      </c>
      <c r="J14" s="40">
        <f>+IFERROR(VLOOKUP($A14,Hoja6!$A$3:$P$1124,14,FALSE),"")</f>
        <v>557</v>
      </c>
      <c r="K14" s="149">
        <f>+IFERROR(VLOOKUP($A14,Hoja6!$A$3:$P$1124,15,FALSE),"")</f>
        <v>160</v>
      </c>
      <c r="L14" s="165">
        <f>+IFERROR(VLOOKUP($A14,Hoja6!$A$3:$P$1124,16,FALSE),"")</f>
        <v>0.28725314183123879</v>
      </c>
    </row>
    <row r="15" spans="1:12" x14ac:dyDescent="0.25">
      <c r="A15" s="145">
        <v>4</v>
      </c>
      <c r="B15" s="39">
        <f>+IFERROR(VLOOKUP($A15,Hoja6!$A$3:$P$1124,3,FALSE),"")</f>
        <v>20032</v>
      </c>
      <c r="C15" s="39" t="str">
        <f>+UPPER(IFERROR(VLOOKUP($A15,Hoja6!$A$3:$P$1124,4,FALSE),""))</f>
        <v>ASTREA</v>
      </c>
      <c r="D15" s="40">
        <f>+IFERROR(VLOOKUP($A15,Hoja6!$A$3:$P$1124,8,FALSE),"")</f>
        <v>183</v>
      </c>
      <c r="E15" s="40">
        <f>+IFERROR(VLOOKUP($A15,Hoja6!$A$3:$P$1124,9,FALSE),"")</f>
        <v>48</v>
      </c>
      <c r="F15" s="163">
        <f>+IFERROR(VLOOKUP($A15,Hoja6!$A$3:$P$1124,10,FALSE),"")</f>
        <v>0.26229508196721313</v>
      </c>
      <c r="G15" s="40">
        <f>+IFERROR(VLOOKUP($A15,Hoja6!$A$3:$P$1124,11,FALSE),"")</f>
        <v>188</v>
      </c>
      <c r="H15" s="40">
        <f>+IFERROR(VLOOKUP($A15,Hoja6!$A$3:$P$1124,12,FALSE),"")</f>
        <v>44</v>
      </c>
      <c r="I15" s="163">
        <f>+IFERROR(VLOOKUP($A15,Hoja6!$A$3:$P$1124,13,FALSE),"")</f>
        <v>0.23404255319148937</v>
      </c>
      <c r="J15" s="40">
        <f>+IFERROR(VLOOKUP($A15,Hoja6!$A$3:$P$1124,14,FALSE),"")</f>
        <v>181</v>
      </c>
      <c r="K15" s="149">
        <f>+IFERROR(VLOOKUP($A15,Hoja6!$A$3:$P$1124,15,FALSE),"")</f>
        <v>59</v>
      </c>
      <c r="L15" s="165">
        <f>+IFERROR(VLOOKUP($A15,Hoja6!$A$3:$P$1124,16,FALSE),"")</f>
        <v>0.32596685082872928</v>
      </c>
    </row>
    <row r="16" spans="1:12" x14ac:dyDescent="0.25">
      <c r="A16" s="145">
        <v>5</v>
      </c>
      <c r="B16" s="39">
        <f>+IFERROR(VLOOKUP($A16,Hoja6!$A$3:$P$1124,3,FALSE),"")</f>
        <v>20045</v>
      </c>
      <c r="C16" s="39" t="str">
        <f>+UPPER(IFERROR(VLOOKUP($A16,Hoja6!$A$3:$P$1124,4,FALSE),""))</f>
        <v>BECERRIL</v>
      </c>
      <c r="D16" s="40">
        <f>+IFERROR(VLOOKUP($A16,Hoja6!$A$3:$P$1124,8,FALSE),"")</f>
        <v>159</v>
      </c>
      <c r="E16" s="40">
        <f>+IFERROR(VLOOKUP($A16,Hoja6!$A$3:$P$1124,9,FALSE),"")</f>
        <v>56</v>
      </c>
      <c r="F16" s="163">
        <f>+IFERROR(VLOOKUP($A16,Hoja6!$A$3:$P$1124,10,FALSE),"")</f>
        <v>0.3522012578616352</v>
      </c>
      <c r="G16" s="40">
        <f>+IFERROR(VLOOKUP($A16,Hoja6!$A$3:$P$1124,11,FALSE),"")</f>
        <v>212</v>
      </c>
      <c r="H16" s="40">
        <f>+IFERROR(VLOOKUP($A16,Hoja6!$A$3:$P$1124,12,FALSE),"")</f>
        <v>70</v>
      </c>
      <c r="I16" s="163">
        <f>+IFERROR(VLOOKUP($A16,Hoja6!$A$3:$P$1124,13,FALSE),"")</f>
        <v>0.330188679245283</v>
      </c>
      <c r="J16" s="40">
        <f>+IFERROR(VLOOKUP($A16,Hoja6!$A$3:$P$1124,14,FALSE),"")</f>
        <v>187</v>
      </c>
      <c r="K16" s="149">
        <f>+IFERROR(VLOOKUP($A16,Hoja6!$A$3:$P$1124,15,FALSE),"")</f>
        <v>46</v>
      </c>
      <c r="L16" s="165">
        <f>+IFERROR(VLOOKUP($A16,Hoja6!$A$3:$P$1124,16,FALSE),"")</f>
        <v>0.24598930481283424</v>
      </c>
    </row>
    <row r="17" spans="1:12" x14ac:dyDescent="0.25">
      <c r="A17" s="145">
        <v>6</v>
      </c>
      <c r="B17" s="39">
        <f>+IFERROR(VLOOKUP($A17,Hoja6!$A$3:$P$1124,3,FALSE),"")</f>
        <v>20060</v>
      </c>
      <c r="C17" s="39" t="str">
        <f>+UPPER(IFERROR(VLOOKUP($A17,Hoja6!$A$3:$P$1124,4,FALSE),""))</f>
        <v>BOSCONIA</v>
      </c>
      <c r="D17" s="40">
        <f>+IFERROR(VLOOKUP($A17,Hoja6!$A$3:$P$1124,8,FALSE),"")</f>
        <v>327</v>
      </c>
      <c r="E17" s="40">
        <f>+IFERROR(VLOOKUP($A17,Hoja6!$A$3:$P$1124,9,FALSE),"")</f>
        <v>78</v>
      </c>
      <c r="F17" s="163">
        <f>+IFERROR(VLOOKUP($A17,Hoja6!$A$3:$P$1124,10,FALSE),"")</f>
        <v>0.23853211009174313</v>
      </c>
      <c r="G17" s="40">
        <f>+IFERROR(VLOOKUP($A17,Hoja6!$A$3:$P$1124,11,FALSE),"")</f>
        <v>367</v>
      </c>
      <c r="H17" s="40">
        <f>+IFERROR(VLOOKUP($A17,Hoja6!$A$3:$P$1124,12,FALSE),"")</f>
        <v>109</v>
      </c>
      <c r="I17" s="163">
        <f>+IFERROR(VLOOKUP($A17,Hoja6!$A$3:$P$1124,13,FALSE),"")</f>
        <v>0.29700272479564033</v>
      </c>
      <c r="J17" s="40">
        <f>+IFERROR(VLOOKUP($A17,Hoja6!$A$3:$P$1124,14,FALSE),"")</f>
        <v>410</v>
      </c>
      <c r="K17" s="149">
        <f>+IFERROR(VLOOKUP($A17,Hoja6!$A$3:$P$1124,15,FALSE),"")</f>
        <v>94</v>
      </c>
      <c r="L17" s="165">
        <f>+IFERROR(VLOOKUP($A17,Hoja6!$A$3:$P$1124,16,FALSE),"")</f>
        <v>0.22926829268292684</v>
      </c>
    </row>
    <row r="18" spans="1:12" x14ac:dyDescent="0.25">
      <c r="A18" s="145">
        <v>7</v>
      </c>
      <c r="B18" s="39">
        <f>+IFERROR(VLOOKUP($A18,Hoja6!$A$3:$P$1124,3,FALSE),"")</f>
        <v>20175</v>
      </c>
      <c r="C18" s="39" t="str">
        <f>+UPPER(IFERROR(VLOOKUP($A18,Hoja6!$A$3:$P$1124,4,FALSE),""))</f>
        <v>CHIMICHAGUA</v>
      </c>
      <c r="D18" s="40">
        <f>+IFERROR(VLOOKUP($A18,Hoja6!$A$3:$P$1124,8,FALSE),"")</f>
        <v>452</v>
      </c>
      <c r="E18" s="40">
        <f>+IFERROR(VLOOKUP($A18,Hoja6!$A$3:$P$1124,9,FALSE),"")</f>
        <v>88</v>
      </c>
      <c r="F18" s="163">
        <f>+IFERROR(VLOOKUP($A18,Hoja6!$A$3:$P$1124,10,FALSE),"")</f>
        <v>0.19469026548672566</v>
      </c>
      <c r="G18" s="40">
        <f>+IFERROR(VLOOKUP($A18,Hoja6!$A$3:$P$1124,11,FALSE),"")</f>
        <v>454</v>
      </c>
      <c r="H18" s="40">
        <f>+IFERROR(VLOOKUP($A18,Hoja6!$A$3:$P$1124,12,FALSE),"")</f>
        <v>87</v>
      </c>
      <c r="I18" s="163">
        <f>+IFERROR(VLOOKUP($A18,Hoja6!$A$3:$P$1124,13,FALSE),"")</f>
        <v>0.19162995594713655</v>
      </c>
      <c r="J18" s="40">
        <f>+IFERROR(VLOOKUP($A18,Hoja6!$A$3:$P$1124,14,FALSE),"")</f>
        <v>453</v>
      </c>
      <c r="K18" s="149">
        <f>+IFERROR(VLOOKUP($A18,Hoja6!$A$3:$P$1124,15,FALSE),"")</f>
        <v>71</v>
      </c>
      <c r="L18" s="165">
        <f>+IFERROR(VLOOKUP($A18,Hoja6!$A$3:$P$1124,16,FALSE),"")</f>
        <v>0.15673289183222958</v>
      </c>
    </row>
    <row r="19" spans="1:12" x14ac:dyDescent="0.25">
      <c r="A19" s="145">
        <v>8</v>
      </c>
      <c r="B19" s="39">
        <f>+IFERROR(VLOOKUP($A19,Hoja6!$A$3:$P$1124,3,FALSE),"")</f>
        <v>20178</v>
      </c>
      <c r="C19" s="39" t="str">
        <f>+UPPER(IFERROR(VLOOKUP($A19,Hoja6!$A$3:$P$1124,4,FALSE),""))</f>
        <v>CHIRIGUANÁ</v>
      </c>
      <c r="D19" s="40">
        <f>+IFERROR(VLOOKUP($A19,Hoja6!$A$3:$P$1124,8,FALSE),"")</f>
        <v>255</v>
      </c>
      <c r="E19" s="40">
        <f>+IFERROR(VLOOKUP($A19,Hoja6!$A$3:$P$1124,9,FALSE),"")</f>
        <v>69</v>
      </c>
      <c r="F19" s="163">
        <f>+IFERROR(VLOOKUP($A19,Hoja6!$A$3:$P$1124,10,FALSE),"")</f>
        <v>0.27058823529411763</v>
      </c>
      <c r="G19" s="40">
        <f>+IFERROR(VLOOKUP($A19,Hoja6!$A$3:$P$1124,11,FALSE),"")</f>
        <v>275</v>
      </c>
      <c r="H19" s="40">
        <f>+IFERROR(VLOOKUP($A19,Hoja6!$A$3:$P$1124,12,FALSE),"")</f>
        <v>54</v>
      </c>
      <c r="I19" s="163">
        <f>+IFERROR(VLOOKUP($A19,Hoja6!$A$3:$P$1124,13,FALSE),"")</f>
        <v>0.19636363636363635</v>
      </c>
      <c r="J19" s="40">
        <f>+IFERROR(VLOOKUP($A19,Hoja6!$A$3:$P$1124,14,FALSE),"")</f>
        <v>261</v>
      </c>
      <c r="K19" s="149">
        <f>+IFERROR(VLOOKUP($A19,Hoja6!$A$3:$P$1124,15,FALSE),"")</f>
        <v>54</v>
      </c>
      <c r="L19" s="165">
        <f>+IFERROR(VLOOKUP($A19,Hoja6!$A$3:$P$1124,16,FALSE),"")</f>
        <v>0.20689655172413793</v>
      </c>
    </row>
    <row r="20" spans="1:12" x14ac:dyDescent="0.25">
      <c r="A20" s="145">
        <v>9</v>
      </c>
      <c r="B20" s="39">
        <f>+IFERROR(VLOOKUP($A20,Hoja6!$A$3:$P$1124,3,FALSE),"")</f>
        <v>20228</v>
      </c>
      <c r="C20" s="39" t="str">
        <f>+UPPER(IFERROR(VLOOKUP($A20,Hoja6!$A$3:$P$1124,4,FALSE),""))</f>
        <v>CURUMANÍ</v>
      </c>
      <c r="D20" s="40">
        <f>+IFERROR(VLOOKUP($A20,Hoja6!$A$3:$P$1124,8,FALSE),"")</f>
        <v>337</v>
      </c>
      <c r="E20" s="40">
        <f>+IFERROR(VLOOKUP($A20,Hoja6!$A$3:$P$1124,9,FALSE),"")</f>
        <v>72</v>
      </c>
      <c r="F20" s="163">
        <f>+IFERROR(VLOOKUP($A20,Hoja6!$A$3:$P$1124,10,FALSE),"")</f>
        <v>0.21364985163204747</v>
      </c>
      <c r="G20" s="40">
        <f>+IFERROR(VLOOKUP($A20,Hoja6!$A$3:$P$1124,11,FALSE),"")</f>
        <v>432</v>
      </c>
      <c r="H20" s="40">
        <f>+IFERROR(VLOOKUP($A20,Hoja6!$A$3:$P$1124,12,FALSE),"")</f>
        <v>103</v>
      </c>
      <c r="I20" s="163">
        <f>+IFERROR(VLOOKUP($A20,Hoja6!$A$3:$P$1124,13,FALSE),"")</f>
        <v>0.23842592592592593</v>
      </c>
      <c r="J20" s="40">
        <f>+IFERROR(VLOOKUP($A20,Hoja6!$A$3:$P$1124,14,FALSE),"")</f>
        <v>496</v>
      </c>
      <c r="K20" s="149">
        <f>+IFERROR(VLOOKUP($A20,Hoja6!$A$3:$P$1124,15,FALSE),"")</f>
        <v>113</v>
      </c>
      <c r="L20" s="165">
        <f>+IFERROR(VLOOKUP($A20,Hoja6!$A$3:$P$1124,16,FALSE),"")</f>
        <v>0.22782258064516128</v>
      </c>
    </row>
    <row r="21" spans="1:12" x14ac:dyDescent="0.25">
      <c r="A21" s="145">
        <v>10</v>
      </c>
      <c r="B21" s="39">
        <f>+IFERROR(VLOOKUP($A21,Hoja6!$A$3:$P$1124,3,FALSE),"")</f>
        <v>20238</v>
      </c>
      <c r="C21" s="39" t="str">
        <f>+UPPER(IFERROR(VLOOKUP($A21,Hoja6!$A$3:$P$1124,4,FALSE),""))</f>
        <v>EL COPEY</v>
      </c>
      <c r="D21" s="40">
        <f>+IFERROR(VLOOKUP($A21,Hoja6!$A$3:$P$1124,8,FALSE),"")</f>
        <v>299</v>
      </c>
      <c r="E21" s="40">
        <f>+IFERROR(VLOOKUP($A21,Hoja6!$A$3:$P$1124,9,FALSE),"")</f>
        <v>52</v>
      </c>
      <c r="F21" s="163">
        <f>+IFERROR(VLOOKUP($A21,Hoja6!$A$3:$P$1124,10,FALSE),"")</f>
        <v>0.17391304347826086</v>
      </c>
      <c r="G21" s="40">
        <f>+IFERROR(VLOOKUP($A21,Hoja6!$A$3:$P$1124,11,FALSE),"")</f>
        <v>289</v>
      </c>
      <c r="H21" s="40">
        <f>+IFERROR(VLOOKUP($A21,Hoja6!$A$3:$P$1124,12,FALSE),"")</f>
        <v>68</v>
      </c>
      <c r="I21" s="163">
        <f>+IFERROR(VLOOKUP($A21,Hoja6!$A$3:$P$1124,13,FALSE),"")</f>
        <v>0.23529411764705882</v>
      </c>
      <c r="J21" s="40">
        <f>+IFERROR(VLOOKUP($A21,Hoja6!$A$3:$P$1124,14,FALSE),"")</f>
        <v>244</v>
      </c>
      <c r="K21" s="149">
        <f>+IFERROR(VLOOKUP($A21,Hoja6!$A$3:$P$1124,15,FALSE),"")</f>
        <v>48</v>
      </c>
      <c r="L21" s="165">
        <f>+IFERROR(VLOOKUP($A21,Hoja6!$A$3:$P$1124,16,FALSE),"")</f>
        <v>0.19672131147540983</v>
      </c>
    </row>
    <row r="22" spans="1:12" x14ac:dyDescent="0.25">
      <c r="A22" s="145">
        <v>11</v>
      </c>
      <c r="B22" s="39">
        <f>+IFERROR(VLOOKUP($A22,Hoja6!$A$3:$P$1124,3,FALSE),"")</f>
        <v>20250</v>
      </c>
      <c r="C22" s="39" t="str">
        <f>+UPPER(IFERROR(VLOOKUP($A22,Hoja6!$A$3:$P$1124,4,FALSE),""))</f>
        <v>EL PASO</v>
      </c>
      <c r="D22" s="40">
        <f>+IFERROR(VLOOKUP($A22,Hoja6!$A$3:$P$1124,8,FALSE),"")</f>
        <v>341</v>
      </c>
      <c r="E22" s="40">
        <f>+IFERROR(VLOOKUP($A22,Hoja6!$A$3:$P$1124,9,FALSE),"")</f>
        <v>72</v>
      </c>
      <c r="F22" s="163">
        <f>+IFERROR(VLOOKUP($A22,Hoja6!$A$3:$P$1124,10,FALSE),"")</f>
        <v>0.21114369501466276</v>
      </c>
      <c r="G22" s="40">
        <f>+IFERROR(VLOOKUP($A22,Hoja6!$A$3:$P$1124,11,FALSE),"")</f>
        <v>326</v>
      </c>
      <c r="H22" s="40">
        <f>+IFERROR(VLOOKUP($A22,Hoja6!$A$3:$P$1124,12,FALSE),"")</f>
        <v>63</v>
      </c>
      <c r="I22" s="163">
        <f>+IFERROR(VLOOKUP($A22,Hoja6!$A$3:$P$1124,13,FALSE),"")</f>
        <v>0.19325153374233128</v>
      </c>
      <c r="J22" s="40">
        <f>+IFERROR(VLOOKUP($A22,Hoja6!$A$3:$P$1124,14,FALSE),"")</f>
        <v>423</v>
      </c>
      <c r="K22" s="149">
        <f>+IFERROR(VLOOKUP($A22,Hoja6!$A$3:$P$1124,15,FALSE),"")</f>
        <v>94</v>
      </c>
      <c r="L22" s="165">
        <f>+IFERROR(VLOOKUP($A22,Hoja6!$A$3:$P$1124,16,FALSE),"")</f>
        <v>0.22222222222222221</v>
      </c>
    </row>
    <row r="23" spans="1:12" x14ac:dyDescent="0.25">
      <c r="A23" s="145">
        <v>12</v>
      </c>
      <c r="B23" s="39">
        <f>+IFERROR(VLOOKUP($A23,Hoja6!$A$3:$P$1124,3,FALSE),"")</f>
        <v>20295</v>
      </c>
      <c r="C23" s="39" t="str">
        <f>+UPPER(IFERROR(VLOOKUP($A23,Hoja6!$A$3:$P$1124,4,FALSE),""))</f>
        <v>GAMARRA</v>
      </c>
      <c r="D23" s="40">
        <f>+IFERROR(VLOOKUP($A23,Hoja6!$A$3:$P$1124,8,FALSE),"")</f>
        <v>119</v>
      </c>
      <c r="E23" s="40">
        <f>+IFERROR(VLOOKUP($A23,Hoja6!$A$3:$P$1124,9,FALSE),"")</f>
        <v>25</v>
      </c>
      <c r="F23" s="163">
        <f>+IFERROR(VLOOKUP($A23,Hoja6!$A$3:$P$1124,10,FALSE),"")</f>
        <v>0.21008403361344538</v>
      </c>
      <c r="G23" s="40">
        <f>+IFERROR(VLOOKUP($A23,Hoja6!$A$3:$P$1124,11,FALSE),"")</f>
        <v>122</v>
      </c>
      <c r="H23" s="40">
        <f>+IFERROR(VLOOKUP($A23,Hoja6!$A$3:$P$1124,12,FALSE),"")</f>
        <v>40</v>
      </c>
      <c r="I23" s="163">
        <f>+IFERROR(VLOOKUP($A23,Hoja6!$A$3:$P$1124,13,FALSE),"")</f>
        <v>0.32786885245901637</v>
      </c>
      <c r="J23" s="40">
        <f>+IFERROR(VLOOKUP($A23,Hoja6!$A$3:$P$1124,14,FALSE),"")</f>
        <v>112</v>
      </c>
      <c r="K23" s="149">
        <f>+IFERROR(VLOOKUP($A23,Hoja6!$A$3:$P$1124,15,FALSE),"")</f>
        <v>35</v>
      </c>
      <c r="L23" s="165">
        <f>+IFERROR(VLOOKUP($A23,Hoja6!$A$3:$P$1124,16,FALSE),"")</f>
        <v>0.3125</v>
      </c>
    </row>
    <row r="24" spans="1:12" x14ac:dyDescent="0.25">
      <c r="A24" s="145">
        <v>13</v>
      </c>
      <c r="B24" s="39">
        <f>+IFERROR(VLOOKUP($A24,Hoja6!$A$3:$P$1124,3,FALSE),"")</f>
        <v>20310</v>
      </c>
      <c r="C24" s="39" t="str">
        <f>+UPPER(IFERROR(VLOOKUP($A24,Hoja6!$A$3:$P$1124,4,FALSE),""))</f>
        <v>GONZÁLEZ</v>
      </c>
      <c r="D24" s="40">
        <f>+IFERROR(VLOOKUP($A24,Hoja6!$A$3:$P$1124,8,FALSE),"")</f>
        <v>17</v>
      </c>
      <c r="E24" s="40">
        <f>+IFERROR(VLOOKUP($A24,Hoja6!$A$3:$P$1124,9,FALSE),"")</f>
        <v>7</v>
      </c>
      <c r="F24" s="163">
        <f>+IFERROR(VLOOKUP($A24,Hoja6!$A$3:$P$1124,10,FALSE),"")</f>
        <v>0.41176470588235292</v>
      </c>
      <c r="G24" s="40">
        <f>+IFERROR(VLOOKUP($A24,Hoja6!$A$3:$P$1124,11,FALSE),"")</f>
        <v>24</v>
      </c>
      <c r="H24" s="40">
        <f>+IFERROR(VLOOKUP($A24,Hoja6!$A$3:$P$1124,12,FALSE),"")</f>
        <v>7</v>
      </c>
      <c r="I24" s="163">
        <f>+IFERROR(VLOOKUP($A24,Hoja6!$A$3:$P$1124,13,FALSE),"")</f>
        <v>0.29166666666666669</v>
      </c>
      <c r="J24" s="40">
        <f>+IFERROR(VLOOKUP($A24,Hoja6!$A$3:$P$1124,14,FALSE),"")</f>
        <v>40</v>
      </c>
      <c r="K24" s="149">
        <f>+IFERROR(VLOOKUP($A24,Hoja6!$A$3:$P$1124,15,FALSE),"")</f>
        <v>19</v>
      </c>
      <c r="L24" s="165">
        <f>+IFERROR(VLOOKUP($A24,Hoja6!$A$3:$P$1124,16,FALSE),"")</f>
        <v>0.47499999999999998</v>
      </c>
    </row>
    <row r="25" spans="1:12" x14ac:dyDescent="0.25">
      <c r="A25" s="145">
        <v>14</v>
      </c>
      <c r="B25" s="39">
        <f>+IFERROR(VLOOKUP($A25,Hoja6!$A$3:$P$1124,3,FALSE),"")</f>
        <v>20383</v>
      </c>
      <c r="C25" s="39" t="str">
        <f>+UPPER(IFERROR(VLOOKUP($A25,Hoja6!$A$3:$P$1124,4,FALSE),""))</f>
        <v>LA GLORIA</v>
      </c>
      <c r="D25" s="40">
        <f>+IFERROR(VLOOKUP($A25,Hoja6!$A$3:$P$1124,8,FALSE),"")</f>
        <v>149</v>
      </c>
      <c r="E25" s="40">
        <f>+IFERROR(VLOOKUP($A25,Hoja6!$A$3:$P$1124,9,FALSE),"")</f>
        <v>48</v>
      </c>
      <c r="F25" s="163">
        <f>+IFERROR(VLOOKUP($A25,Hoja6!$A$3:$P$1124,10,FALSE),"")</f>
        <v>0.32214765100671139</v>
      </c>
      <c r="G25" s="40">
        <f>+IFERROR(VLOOKUP($A25,Hoja6!$A$3:$P$1124,11,FALSE),"")</f>
        <v>129</v>
      </c>
      <c r="H25" s="40">
        <f>+IFERROR(VLOOKUP($A25,Hoja6!$A$3:$P$1124,12,FALSE),"")</f>
        <v>45</v>
      </c>
      <c r="I25" s="163">
        <f>+IFERROR(VLOOKUP($A25,Hoja6!$A$3:$P$1124,13,FALSE),"")</f>
        <v>0.34883720930232559</v>
      </c>
      <c r="J25" s="40">
        <f>+IFERROR(VLOOKUP($A25,Hoja6!$A$3:$P$1124,14,FALSE),"")</f>
        <v>151</v>
      </c>
      <c r="K25" s="149">
        <f>+IFERROR(VLOOKUP($A25,Hoja6!$A$3:$P$1124,15,FALSE),"")</f>
        <v>56</v>
      </c>
      <c r="L25" s="165">
        <f>+IFERROR(VLOOKUP($A25,Hoja6!$A$3:$P$1124,16,FALSE),"")</f>
        <v>0.37086092715231789</v>
      </c>
    </row>
    <row r="26" spans="1:12" x14ac:dyDescent="0.25">
      <c r="A26" s="145">
        <v>15</v>
      </c>
      <c r="B26" s="39">
        <f>+IFERROR(VLOOKUP($A26,Hoja6!$A$3:$P$1124,3,FALSE),"")</f>
        <v>20400</v>
      </c>
      <c r="C26" s="39" t="str">
        <f>+UPPER(IFERROR(VLOOKUP($A26,Hoja6!$A$3:$P$1124,4,FALSE),""))</f>
        <v>LA JAGUA DE IBIRICO</v>
      </c>
      <c r="D26" s="40">
        <f>+IFERROR(VLOOKUP($A26,Hoja6!$A$3:$P$1124,8,FALSE),"")</f>
        <v>362</v>
      </c>
      <c r="E26" s="40">
        <f>+IFERROR(VLOOKUP($A26,Hoja6!$A$3:$P$1124,9,FALSE),"")</f>
        <v>89</v>
      </c>
      <c r="F26" s="163">
        <f>+IFERROR(VLOOKUP($A26,Hoja6!$A$3:$P$1124,10,FALSE),"")</f>
        <v>0.24585635359116023</v>
      </c>
      <c r="G26" s="40">
        <f>+IFERROR(VLOOKUP($A26,Hoja6!$A$3:$P$1124,11,FALSE),"")</f>
        <v>349</v>
      </c>
      <c r="H26" s="40">
        <f>+IFERROR(VLOOKUP($A26,Hoja6!$A$3:$P$1124,12,FALSE),"")</f>
        <v>111</v>
      </c>
      <c r="I26" s="163">
        <f>+IFERROR(VLOOKUP($A26,Hoja6!$A$3:$P$1124,13,FALSE),"")</f>
        <v>0.31805157593123207</v>
      </c>
      <c r="J26" s="40">
        <f>+IFERROR(VLOOKUP($A26,Hoja6!$A$3:$P$1124,14,FALSE),"")</f>
        <v>367</v>
      </c>
      <c r="K26" s="149">
        <f>+IFERROR(VLOOKUP($A26,Hoja6!$A$3:$P$1124,15,FALSE),"")</f>
        <v>91</v>
      </c>
      <c r="L26" s="165">
        <f>+IFERROR(VLOOKUP($A26,Hoja6!$A$3:$P$1124,16,FALSE),"")</f>
        <v>0.24795640326975477</v>
      </c>
    </row>
    <row r="27" spans="1:12" x14ac:dyDescent="0.25">
      <c r="A27" s="145">
        <v>16</v>
      </c>
      <c r="B27" s="39">
        <f>+IFERROR(VLOOKUP($A27,Hoja6!$A$3:$P$1124,3,FALSE),"")</f>
        <v>20443</v>
      </c>
      <c r="C27" s="39" t="str">
        <f>+UPPER(IFERROR(VLOOKUP($A27,Hoja6!$A$3:$P$1124,4,FALSE),""))</f>
        <v>MANAURE</v>
      </c>
      <c r="D27" s="40">
        <f>+IFERROR(VLOOKUP($A27,Hoja6!$A$3:$P$1124,8,FALSE),"")</f>
        <v>138</v>
      </c>
      <c r="E27" s="40">
        <f>+IFERROR(VLOOKUP($A27,Hoja6!$A$3:$P$1124,9,FALSE),"")</f>
        <v>40</v>
      </c>
      <c r="F27" s="163">
        <f>+IFERROR(VLOOKUP($A27,Hoja6!$A$3:$P$1124,10,FALSE),"")</f>
        <v>0.28985507246376813</v>
      </c>
      <c r="G27" s="40">
        <f>+IFERROR(VLOOKUP($A27,Hoja6!$A$3:$P$1124,11,FALSE),"")</f>
        <v>135</v>
      </c>
      <c r="H27" s="40">
        <f>+IFERROR(VLOOKUP($A27,Hoja6!$A$3:$P$1124,12,FALSE),"")</f>
        <v>51</v>
      </c>
      <c r="I27" s="163">
        <f>+IFERROR(VLOOKUP($A27,Hoja6!$A$3:$P$1124,13,FALSE),"")</f>
        <v>0.37777777777777777</v>
      </c>
      <c r="J27" s="40">
        <f>+IFERROR(VLOOKUP($A27,Hoja6!$A$3:$P$1124,14,FALSE),"")</f>
        <v>145</v>
      </c>
      <c r="K27" s="149">
        <f>+IFERROR(VLOOKUP($A27,Hoja6!$A$3:$P$1124,15,FALSE),"")</f>
        <v>45</v>
      </c>
      <c r="L27" s="165">
        <f>+IFERROR(VLOOKUP($A27,Hoja6!$A$3:$P$1124,16,FALSE),"")</f>
        <v>0.31034482758620691</v>
      </c>
    </row>
    <row r="28" spans="1:12" x14ac:dyDescent="0.25">
      <c r="A28" s="145">
        <v>17</v>
      </c>
      <c r="B28" s="39">
        <f>+IFERROR(VLOOKUP($A28,Hoja6!$A$3:$P$1124,3,FALSE),"")</f>
        <v>20517</v>
      </c>
      <c r="C28" s="39" t="str">
        <f>+UPPER(IFERROR(VLOOKUP($A28,Hoja6!$A$3:$P$1124,4,FALSE),""))</f>
        <v>PAILITAS</v>
      </c>
      <c r="D28" s="40">
        <f>+IFERROR(VLOOKUP($A28,Hoja6!$A$3:$P$1124,8,FALSE),"")</f>
        <v>175</v>
      </c>
      <c r="E28" s="40">
        <f>+IFERROR(VLOOKUP($A28,Hoja6!$A$3:$P$1124,9,FALSE),"")</f>
        <v>47</v>
      </c>
      <c r="F28" s="163">
        <f>+IFERROR(VLOOKUP($A28,Hoja6!$A$3:$P$1124,10,FALSE),"")</f>
        <v>0.26857142857142857</v>
      </c>
      <c r="G28" s="40">
        <f>+IFERROR(VLOOKUP($A28,Hoja6!$A$3:$P$1124,11,FALSE),"")</f>
        <v>176</v>
      </c>
      <c r="H28" s="40">
        <f>+IFERROR(VLOOKUP($A28,Hoja6!$A$3:$P$1124,12,FALSE),"")</f>
        <v>44</v>
      </c>
      <c r="I28" s="163">
        <f>+IFERROR(VLOOKUP($A28,Hoja6!$A$3:$P$1124,13,FALSE),"")</f>
        <v>0.25</v>
      </c>
      <c r="J28" s="40">
        <f>+IFERROR(VLOOKUP($A28,Hoja6!$A$3:$P$1124,14,FALSE),"")</f>
        <v>183</v>
      </c>
      <c r="K28" s="149">
        <f>+IFERROR(VLOOKUP($A28,Hoja6!$A$3:$P$1124,15,FALSE),"")</f>
        <v>45</v>
      </c>
      <c r="L28" s="165">
        <f>+IFERROR(VLOOKUP($A28,Hoja6!$A$3:$P$1124,16,FALSE),"")</f>
        <v>0.24590163934426229</v>
      </c>
    </row>
    <row r="29" spans="1:12" x14ac:dyDescent="0.25">
      <c r="A29" s="145">
        <v>18</v>
      </c>
      <c r="B29" s="39">
        <f>+IFERROR(VLOOKUP($A29,Hoja6!$A$3:$P$1124,3,FALSE),"")</f>
        <v>20550</v>
      </c>
      <c r="C29" s="39" t="str">
        <f>+UPPER(IFERROR(VLOOKUP($A29,Hoja6!$A$3:$P$1124,4,FALSE),""))</f>
        <v>PELAYA</v>
      </c>
      <c r="D29" s="40">
        <f>+IFERROR(VLOOKUP($A29,Hoja6!$A$3:$P$1124,8,FALSE),"")</f>
        <v>213</v>
      </c>
      <c r="E29" s="40">
        <f>+IFERROR(VLOOKUP($A29,Hoja6!$A$3:$P$1124,9,FALSE),"")</f>
        <v>43</v>
      </c>
      <c r="F29" s="163">
        <f>+IFERROR(VLOOKUP($A29,Hoja6!$A$3:$P$1124,10,FALSE),"")</f>
        <v>0.20187793427230047</v>
      </c>
      <c r="G29" s="40">
        <f>+IFERROR(VLOOKUP($A29,Hoja6!$A$3:$P$1124,11,FALSE),"")</f>
        <v>182</v>
      </c>
      <c r="H29" s="40">
        <f>+IFERROR(VLOOKUP($A29,Hoja6!$A$3:$P$1124,12,FALSE),"")</f>
        <v>32</v>
      </c>
      <c r="I29" s="163">
        <f>+IFERROR(VLOOKUP($A29,Hoja6!$A$3:$P$1124,13,FALSE),"")</f>
        <v>0.17582417582417584</v>
      </c>
      <c r="J29" s="40">
        <f>+IFERROR(VLOOKUP($A29,Hoja6!$A$3:$P$1124,14,FALSE),"")</f>
        <v>207</v>
      </c>
      <c r="K29" s="149">
        <f>+IFERROR(VLOOKUP($A29,Hoja6!$A$3:$P$1124,15,FALSE),"")</f>
        <v>58</v>
      </c>
      <c r="L29" s="165">
        <f>+IFERROR(VLOOKUP($A29,Hoja6!$A$3:$P$1124,16,FALSE),"")</f>
        <v>0.28019323671497587</v>
      </c>
    </row>
    <row r="30" spans="1:12" x14ac:dyDescent="0.25">
      <c r="A30" s="145">
        <v>19</v>
      </c>
      <c r="B30" s="39">
        <f>+IFERROR(VLOOKUP($A30,Hoja6!$A$3:$P$1124,3,FALSE),"")</f>
        <v>20570</v>
      </c>
      <c r="C30" s="39" t="str">
        <f>+UPPER(IFERROR(VLOOKUP($A30,Hoja6!$A$3:$P$1124,4,FALSE),""))</f>
        <v>PUEBLO BELLO</v>
      </c>
      <c r="D30" s="40">
        <f>+IFERROR(VLOOKUP($A30,Hoja6!$A$3:$P$1124,8,FALSE),"")</f>
        <v>145</v>
      </c>
      <c r="E30" s="40">
        <f>+IFERROR(VLOOKUP($A30,Hoja6!$A$3:$P$1124,9,FALSE),"")</f>
        <v>26</v>
      </c>
      <c r="F30" s="163">
        <f>+IFERROR(VLOOKUP($A30,Hoja6!$A$3:$P$1124,10,FALSE),"")</f>
        <v>0.1793103448275862</v>
      </c>
      <c r="G30" s="40">
        <f>+IFERROR(VLOOKUP($A30,Hoja6!$A$3:$P$1124,11,FALSE),"")</f>
        <v>150</v>
      </c>
      <c r="H30" s="40">
        <f>+IFERROR(VLOOKUP($A30,Hoja6!$A$3:$P$1124,12,FALSE),"")</f>
        <v>33</v>
      </c>
      <c r="I30" s="163">
        <f>+IFERROR(VLOOKUP($A30,Hoja6!$A$3:$P$1124,13,FALSE),"")</f>
        <v>0.22</v>
      </c>
      <c r="J30" s="40">
        <f>+IFERROR(VLOOKUP($A30,Hoja6!$A$3:$P$1124,14,FALSE),"")</f>
        <v>189</v>
      </c>
      <c r="K30" s="149">
        <f>+IFERROR(VLOOKUP($A30,Hoja6!$A$3:$P$1124,15,FALSE),"")</f>
        <v>48</v>
      </c>
      <c r="L30" s="165">
        <f>+IFERROR(VLOOKUP($A30,Hoja6!$A$3:$P$1124,16,FALSE),"")</f>
        <v>0.25396825396825395</v>
      </c>
    </row>
    <row r="31" spans="1:12" x14ac:dyDescent="0.25">
      <c r="A31" s="145">
        <v>20</v>
      </c>
      <c r="B31" s="39">
        <f>+IFERROR(VLOOKUP($A31,Hoja6!$A$3:$P$1124,3,FALSE),"")</f>
        <v>20614</v>
      </c>
      <c r="C31" s="39" t="str">
        <f>+UPPER(IFERROR(VLOOKUP($A31,Hoja6!$A$3:$P$1124,4,FALSE),""))</f>
        <v>RÍO DE ORO</v>
      </c>
      <c r="D31" s="40">
        <f>+IFERROR(VLOOKUP($A31,Hoja6!$A$3:$P$1124,8,FALSE),"")</f>
        <v>110</v>
      </c>
      <c r="E31" s="40">
        <f>+IFERROR(VLOOKUP($A31,Hoja6!$A$3:$P$1124,9,FALSE),"")</f>
        <v>31</v>
      </c>
      <c r="F31" s="163">
        <f>+IFERROR(VLOOKUP($A31,Hoja6!$A$3:$P$1124,10,FALSE),"")</f>
        <v>0.2818181818181818</v>
      </c>
      <c r="G31" s="40">
        <f>+IFERROR(VLOOKUP($A31,Hoja6!$A$3:$P$1124,11,FALSE),"")</f>
        <v>109</v>
      </c>
      <c r="H31" s="40">
        <f>+IFERROR(VLOOKUP($A31,Hoja6!$A$3:$P$1124,12,FALSE),"")</f>
        <v>35</v>
      </c>
      <c r="I31" s="163">
        <f>+IFERROR(VLOOKUP($A31,Hoja6!$A$3:$P$1124,13,FALSE),"")</f>
        <v>0.32110091743119268</v>
      </c>
      <c r="J31" s="40">
        <f>+IFERROR(VLOOKUP($A31,Hoja6!$A$3:$P$1124,14,FALSE),"")</f>
        <v>150</v>
      </c>
      <c r="K31" s="149">
        <f>+IFERROR(VLOOKUP($A31,Hoja6!$A$3:$P$1124,15,FALSE),"")</f>
        <v>44</v>
      </c>
      <c r="L31" s="165">
        <f>+IFERROR(VLOOKUP($A31,Hoja6!$A$3:$P$1124,16,FALSE),"")</f>
        <v>0.29333333333333333</v>
      </c>
    </row>
    <row r="32" spans="1:12" x14ac:dyDescent="0.25">
      <c r="A32" s="145">
        <v>21</v>
      </c>
      <c r="B32" s="39">
        <f>+IFERROR(VLOOKUP($A32,Hoja6!$A$3:$P$1124,3,FALSE),"")</f>
        <v>20621</v>
      </c>
      <c r="C32" s="39" t="str">
        <f>+UPPER(IFERROR(VLOOKUP($A32,Hoja6!$A$3:$P$1124,4,FALSE),""))</f>
        <v>LA PAZ</v>
      </c>
      <c r="D32" s="40">
        <f>+IFERROR(VLOOKUP($A32,Hoja6!$A$3:$P$1124,8,FALSE),"")</f>
        <v>218</v>
      </c>
      <c r="E32" s="40">
        <f>+IFERROR(VLOOKUP($A32,Hoja6!$A$3:$P$1124,9,FALSE),"")</f>
        <v>40</v>
      </c>
      <c r="F32" s="163">
        <f>+IFERROR(VLOOKUP($A32,Hoja6!$A$3:$P$1124,10,FALSE),"")</f>
        <v>0.1834862385321101</v>
      </c>
      <c r="G32" s="40">
        <f>+IFERROR(VLOOKUP($A32,Hoja6!$A$3:$P$1124,11,FALSE),"")</f>
        <v>219</v>
      </c>
      <c r="H32" s="40">
        <f>+IFERROR(VLOOKUP($A32,Hoja6!$A$3:$P$1124,12,FALSE),"")</f>
        <v>52</v>
      </c>
      <c r="I32" s="163">
        <f>+IFERROR(VLOOKUP($A32,Hoja6!$A$3:$P$1124,13,FALSE),"")</f>
        <v>0.23744292237442921</v>
      </c>
      <c r="J32" s="40">
        <f>+IFERROR(VLOOKUP($A32,Hoja6!$A$3:$P$1124,14,FALSE),"")</f>
        <v>226</v>
      </c>
      <c r="K32" s="149">
        <f>+IFERROR(VLOOKUP($A32,Hoja6!$A$3:$P$1124,15,FALSE),"")</f>
        <v>78</v>
      </c>
      <c r="L32" s="165">
        <f>+IFERROR(VLOOKUP($A32,Hoja6!$A$3:$P$1124,16,FALSE),"")</f>
        <v>0.34513274336283184</v>
      </c>
    </row>
    <row r="33" spans="1:12" x14ac:dyDescent="0.25">
      <c r="A33" s="145">
        <v>22</v>
      </c>
      <c r="B33" s="39">
        <f>+IFERROR(VLOOKUP($A33,Hoja6!$A$3:$P$1124,3,FALSE),"")</f>
        <v>20710</v>
      </c>
      <c r="C33" s="39" t="str">
        <f>+UPPER(IFERROR(VLOOKUP($A33,Hoja6!$A$3:$P$1124,4,FALSE),""))</f>
        <v>SAN ALBERTO</v>
      </c>
      <c r="D33" s="40">
        <f>+IFERROR(VLOOKUP($A33,Hoja6!$A$3:$P$1124,8,FALSE),"")</f>
        <v>184</v>
      </c>
      <c r="E33" s="40">
        <f>+IFERROR(VLOOKUP($A33,Hoja6!$A$3:$P$1124,9,FALSE),"")</f>
        <v>70</v>
      </c>
      <c r="F33" s="163">
        <f>+IFERROR(VLOOKUP($A33,Hoja6!$A$3:$P$1124,10,FALSE),"")</f>
        <v>0.38043478260869568</v>
      </c>
      <c r="G33" s="40">
        <f>+IFERROR(VLOOKUP($A33,Hoja6!$A$3:$P$1124,11,FALSE),"")</f>
        <v>185</v>
      </c>
      <c r="H33" s="40">
        <f>+IFERROR(VLOOKUP($A33,Hoja6!$A$3:$P$1124,12,FALSE),"")</f>
        <v>73</v>
      </c>
      <c r="I33" s="163">
        <f>+IFERROR(VLOOKUP($A33,Hoja6!$A$3:$P$1124,13,FALSE),"")</f>
        <v>0.39459459459459462</v>
      </c>
      <c r="J33" s="40">
        <f>+IFERROR(VLOOKUP($A33,Hoja6!$A$3:$P$1124,14,FALSE),"")</f>
        <v>210</v>
      </c>
      <c r="K33" s="149">
        <f>+IFERROR(VLOOKUP($A33,Hoja6!$A$3:$P$1124,15,FALSE),"")</f>
        <v>68</v>
      </c>
      <c r="L33" s="165">
        <f>+IFERROR(VLOOKUP($A33,Hoja6!$A$3:$P$1124,16,FALSE),"")</f>
        <v>0.32380952380952382</v>
      </c>
    </row>
    <row r="34" spans="1:12" x14ac:dyDescent="0.25">
      <c r="A34" s="145">
        <v>23</v>
      </c>
      <c r="B34" s="39">
        <f>+IFERROR(VLOOKUP($A34,Hoja6!$A$3:$P$1124,3,FALSE),"")</f>
        <v>20750</v>
      </c>
      <c r="C34" s="39" t="str">
        <f>+UPPER(IFERROR(VLOOKUP($A34,Hoja6!$A$3:$P$1124,4,FALSE),""))</f>
        <v>SAN DIEGO</v>
      </c>
      <c r="D34" s="40">
        <f>+IFERROR(VLOOKUP($A34,Hoja6!$A$3:$P$1124,8,FALSE),"")</f>
        <v>166</v>
      </c>
      <c r="E34" s="40">
        <f>+IFERROR(VLOOKUP($A34,Hoja6!$A$3:$P$1124,9,FALSE),"")</f>
        <v>46</v>
      </c>
      <c r="F34" s="163">
        <f>+IFERROR(VLOOKUP($A34,Hoja6!$A$3:$P$1124,10,FALSE),"")</f>
        <v>0.27710843373493976</v>
      </c>
      <c r="G34" s="40">
        <f>+IFERROR(VLOOKUP($A34,Hoja6!$A$3:$P$1124,11,FALSE),"")</f>
        <v>152</v>
      </c>
      <c r="H34" s="40">
        <f>+IFERROR(VLOOKUP($A34,Hoja6!$A$3:$P$1124,12,FALSE),"")</f>
        <v>35</v>
      </c>
      <c r="I34" s="163">
        <f>+IFERROR(VLOOKUP($A34,Hoja6!$A$3:$P$1124,13,FALSE),"")</f>
        <v>0.23026315789473684</v>
      </c>
      <c r="J34" s="40">
        <f>+IFERROR(VLOOKUP($A34,Hoja6!$A$3:$P$1124,14,FALSE),"")</f>
        <v>181</v>
      </c>
      <c r="K34" s="149">
        <f>+IFERROR(VLOOKUP($A34,Hoja6!$A$3:$P$1124,15,FALSE),"")</f>
        <v>47</v>
      </c>
      <c r="L34" s="165">
        <f>+IFERROR(VLOOKUP($A34,Hoja6!$A$3:$P$1124,16,FALSE),"")</f>
        <v>0.25966850828729282</v>
      </c>
    </row>
    <row r="35" spans="1:12" x14ac:dyDescent="0.25">
      <c r="A35" s="145">
        <v>24</v>
      </c>
      <c r="B35" s="39">
        <f>+IFERROR(VLOOKUP($A35,Hoja6!$A$3:$P$1124,3,FALSE),"")</f>
        <v>20770</v>
      </c>
      <c r="C35" s="39" t="str">
        <f>+UPPER(IFERROR(VLOOKUP($A35,Hoja6!$A$3:$P$1124,4,FALSE),""))</f>
        <v>SAN MARTÍN</v>
      </c>
      <c r="D35" s="40">
        <f>+IFERROR(VLOOKUP($A35,Hoja6!$A$3:$P$1124,8,FALSE),"")</f>
        <v>151</v>
      </c>
      <c r="E35" s="40">
        <f>+IFERROR(VLOOKUP($A35,Hoja6!$A$3:$P$1124,9,FALSE),"")</f>
        <v>41</v>
      </c>
      <c r="F35" s="163">
        <f>+IFERROR(VLOOKUP($A35,Hoja6!$A$3:$P$1124,10,FALSE),"")</f>
        <v>0.27152317880794702</v>
      </c>
      <c r="G35" s="40">
        <f>+IFERROR(VLOOKUP($A35,Hoja6!$A$3:$P$1124,11,FALSE),"")</f>
        <v>152</v>
      </c>
      <c r="H35" s="40">
        <f>+IFERROR(VLOOKUP($A35,Hoja6!$A$3:$P$1124,12,FALSE),"")</f>
        <v>50</v>
      </c>
      <c r="I35" s="163">
        <f>+IFERROR(VLOOKUP($A35,Hoja6!$A$3:$P$1124,13,FALSE),"")</f>
        <v>0.32894736842105265</v>
      </c>
      <c r="J35" s="40">
        <f>+IFERROR(VLOOKUP($A35,Hoja6!$A$3:$P$1124,14,FALSE),"")</f>
        <v>210</v>
      </c>
      <c r="K35" s="149">
        <f>+IFERROR(VLOOKUP($A35,Hoja6!$A$3:$P$1124,15,FALSE),"")</f>
        <v>71</v>
      </c>
      <c r="L35" s="165">
        <f>+IFERROR(VLOOKUP($A35,Hoja6!$A$3:$P$1124,16,FALSE),"")</f>
        <v>0.33809523809523812</v>
      </c>
    </row>
    <row r="36" spans="1:12" x14ac:dyDescent="0.25">
      <c r="A36" s="145">
        <v>25</v>
      </c>
      <c r="B36" s="39">
        <f>+IFERROR(VLOOKUP($A36,Hoja6!$A$3:$P$1124,3,FALSE),"")</f>
        <v>20787</v>
      </c>
      <c r="C36" s="39" t="str">
        <f>+UPPER(IFERROR(VLOOKUP($A36,Hoja6!$A$3:$P$1124,4,FALSE),""))</f>
        <v>TAMALAMEQUE</v>
      </c>
      <c r="D36" s="40">
        <f>+IFERROR(VLOOKUP($A36,Hoja6!$A$3:$P$1124,8,FALSE),"")</f>
        <v>175</v>
      </c>
      <c r="E36" s="40">
        <f>+IFERROR(VLOOKUP($A36,Hoja6!$A$3:$P$1124,9,FALSE),"")</f>
        <v>26</v>
      </c>
      <c r="F36" s="163">
        <f>+IFERROR(VLOOKUP($A36,Hoja6!$A$3:$P$1124,10,FALSE),"")</f>
        <v>0.14857142857142858</v>
      </c>
      <c r="G36" s="40">
        <f>+IFERROR(VLOOKUP($A36,Hoja6!$A$3:$P$1124,11,FALSE),"")</f>
        <v>212</v>
      </c>
      <c r="H36" s="40">
        <f>+IFERROR(VLOOKUP($A36,Hoja6!$A$3:$P$1124,12,FALSE),"")</f>
        <v>40</v>
      </c>
      <c r="I36" s="163">
        <f>+IFERROR(VLOOKUP($A36,Hoja6!$A$3:$P$1124,13,FALSE),"")</f>
        <v>0.18867924528301888</v>
      </c>
      <c r="J36" s="40">
        <f>+IFERROR(VLOOKUP($A36,Hoja6!$A$3:$P$1124,14,FALSE),"")</f>
        <v>222</v>
      </c>
      <c r="K36" s="149">
        <f>+IFERROR(VLOOKUP($A36,Hoja6!$A$3:$P$1124,15,FALSE),"")</f>
        <v>34</v>
      </c>
      <c r="L36" s="165">
        <f>+IFERROR(VLOOKUP($A36,Hoja6!$A$3:$P$1124,16,FALSE),"")</f>
        <v>0.15315315315315314</v>
      </c>
    </row>
    <row r="37" spans="1:12" x14ac:dyDescent="0.25">
      <c r="A37" s="145">
        <v>26</v>
      </c>
      <c r="B37" s="39" t="str">
        <f>+IFERROR(VLOOKUP($A37,Hoja6!$A$3:$P$1124,3,FALSE),"")</f>
        <v/>
      </c>
      <c r="C37" s="39" t="str">
        <f>+UPPER(IFERROR(VLOOKUP($A37,Hoja6!$A$3:$P$1124,4,FALSE),""))</f>
        <v/>
      </c>
      <c r="D37" s="40" t="str">
        <f>+IFERROR(VLOOKUP($A37,Hoja6!$A$3:$P$1124,8,FALSE),"")</f>
        <v/>
      </c>
      <c r="E37" s="40" t="str">
        <f>+IFERROR(VLOOKUP($A37,Hoja6!$A$3:$P$1124,9,FALSE),"")</f>
        <v/>
      </c>
      <c r="F37" s="163" t="str">
        <f>+IFERROR(VLOOKUP($A37,Hoja6!$A$3:$P$1124,10,FALSE),"")</f>
        <v/>
      </c>
      <c r="G37" s="40" t="str">
        <f>+IFERROR(VLOOKUP($A37,Hoja6!$A$3:$P$1124,11,FALSE),"")</f>
        <v/>
      </c>
      <c r="H37" s="40" t="str">
        <f>+IFERROR(VLOOKUP($A37,Hoja6!$A$3:$P$1124,12,FALSE),"")</f>
        <v/>
      </c>
      <c r="I37" s="163" t="str">
        <f>+IFERROR(VLOOKUP($A37,Hoja6!$A$3:$P$1124,13,FALSE),"")</f>
        <v/>
      </c>
      <c r="J37" s="40" t="str">
        <f>+IFERROR(VLOOKUP($A37,Hoja6!$A$3:$P$1124,14,FALSE),"")</f>
        <v/>
      </c>
      <c r="K37" s="149" t="str">
        <f>+IFERROR(VLOOKUP($A37,Hoja6!$A$3:$P$1124,15,FALSE),"")</f>
        <v/>
      </c>
      <c r="L37" s="165" t="str">
        <f>+IFERROR(VLOOKUP($A37,Hoja6!$A$3:$P$1124,16,FALSE),"")</f>
        <v/>
      </c>
    </row>
    <row r="38" spans="1:12" x14ac:dyDescent="0.25">
      <c r="A38" s="145">
        <v>27</v>
      </c>
      <c r="B38" s="39" t="str">
        <f>+IFERROR(VLOOKUP($A38,Hoja6!$A$3:$P$1124,3,FALSE),"")</f>
        <v/>
      </c>
      <c r="C38" s="39" t="str">
        <f>+UPPER(IFERROR(VLOOKUP($A38,Hoja6!$A$3:$P$1124,4,FALSE),""))</f>
        <v/>
      </c>
      <c r="D38" s="40" t="str">
        <f>+IFERROR(VLOOKUP($A38,Hoja6!$A$3:$P$1124,8,FALSE),"")</f>
        <v/>
      </c>
      <c r="E38" s="40" t="str">
        <f>+IFERROR(VLOOKUP($A38,Hoja6!$A$3:$P$1124,9,FALSE),"")</f>
        <v/>
      </c>
      <c r="F38" s="163" t="str">
        <f>+IFERROR(VLOOKUP($A38,Hoja6!$A$3:$P$1124,10,FALSE),"")</f>
        <v/>
      </c>
      <c r="G38" s="40" t="str">
        <f>+IFERROR(VLOOKUP($A38,Hoja6!$A$3:$P$1124,11,FALSE),"")</f>
        <v/>
      </c>
      <c r="H38" s="40" t="str">
        <f>+IFERROR(VLOOKUP($A38,Hoja6!$A$3:$P$1124,12,FALSE),"")</f>
        <v/>
      </c>
      <c r="I38" s="163" t="str">
        <f>+IFERROR(VLOOKUP($A38,Hoja6!$A$3:$P$1124,13,FALSE),"")</f>
        <v/>
      </c>
      <c r="J38" s="40" t="str">
        <f>+IFERROR(VLOOKUP($A38,Hoja6!$A$3:$P$1124,14,FALSE),"")</f>
        <v/>
      </c>
      <c r="K38" s="149" t="str">
        <f>+IFERROR(VLOOKUP($A38,Hoja6!$A$3:$P$1124,15,FALSE),"")</f>
        <v/>
      </c>
      <c r="L38" s="165" t="str">
        <f>+IFERROR(VLOOKUP($A38,Hoja6!$A$3:$P$1124,16,FALSE),"")</f>
        <v/>
      </c>
    </row>
    <row r="39" spans="1:12" x14ac:dyDescent="0.25">
      <c r="A39" s="145">
        <v>28</v>
      </c>
      <c r="B39" s="39" t="str">
        <f>+IFERROR(VLOOKUP($A39,Hoja6!$A$3:$P$1124,3,FALSE),"")</f>
        <v/>
      </c>
      <c r="C39" s="39" t="str">
        <f>+UPPER(IFERROR(VLOOKUP($A39,Hoja6!$A$3:$P$1124,4,FALSE),""))</f>
        <v/>
      </c>
      <c r="D39" s="40" t="str">
        <f>+IFERROR(VLOOKUP($A39,Hoja6!$A$3:$P$1124,8,FALSE),"")</f>
        <v/>
      </c>
      <c r="E39" s="40" t="str">
        <f>+IFERROR(VLOOKUP($A39,Hoja6!$A$3:$P$1124,9,FALSE),"")</f>
        <v/>
      </c>
      <c r="F39" s="163" t="str">
        <f>+IFERROR(VLOOKUP($A39,Hoja6!$A$3:$P$1124,10,FALSE),"")</f>
        <v/>
      </c>
      <c r="G39" s="40" t="str">
        <f>+IFERROR(VLOOKUP($A39,Hoja6!$A$3:$P$1124,11,FALSE),"")</f>
        <v/>
      </c>
      <c r="H39" s="40" t="str">
        <f>+IFERROR(VLOOKUP($A39,Hoja6!$A$3:$P$1124,12,FALSE),"")</f>
        <v/>
      </c>
      <c r="I39" s="163" t="str">
        <f>+IFERROR(VLOOKUP($A39,Hoja6!$A$3:$P$1124,13,FALSE),"")</f>
        <v/>
      </c>
      <c r="J39" s="40" t="str">
        <f>+IFERROR(VLOOKUP($A39,Hoja6!$A$3:$P$1124,14,FALSE),"")</f>
        <v/>
      </c>
      <c r="K39" s="149" t="str">
        <f>+IFERROR(VLOOKUP($A39,Hoja6!$A$3:$P$1124,15,FALSE),"")</f>
        <v/>
      </c>
      <c r="L39" s="165" t="str">
        <f>+IFERROR(VLOOKUP($A39,Hoja6!$A$3:$P$1124,16,FALSE),"")</f>
        <v/>
      </c>
    </row>
    <row r="40" spans="1:12" x14ac:dyDescent="0.25">
      <c r="A40" s="145">
        <v>29</v>
      </c>
      <c r="B40" s="39" t="str">
        <f>+IFERROR(VLOOKUP($A40,Hoja6!$A$3:$P$1124,3,FALSE),"")</f>
        <v/>
      </c>
      <c r="C40" s="39" t="str">
        <f>+UPPER(IFERROR(VLOOKUP($A40,Hoja6!$A$3:$P$1124,4,FALSE),""))</f>
        <v/>
      </c>
      <c r="D40" s="40" t="str">
        <f>+IFERROR(VLOOKUP($A40,Hoja6!$A$3:$P$1124,8,FALSE),"")</f>
        <v/>
      </c>
      <c r="E40" s="40" t="str">
        <f>+IFERROR(VLOOKUP($A40,Hoja6!$A$3:$P$1124,9,FALSE),"")</f>
        <v/>
      </c>
      <c r="F40" s="163" t="str">
        <f>+IFERROR(VLOOKUP($A40,Hoja6!$A$3:$P$1124,10,FALSE),"")</f>
        <v/>
      </c>
      <c r="G40" s="40" t="str">
        <f>+IFERROR(VLOOKUP($A40,Hoja6!$A$3:$P$1124,11,FALSE),"")</f>
        <v/>
      </c>
      <c r="H40" s="40" t="str">
        <f>+IFERROR(VLOOKUP($A40,Hoja6!$A$3:$P$1124,12,FALSE),"")</f>
        <v/>
      </c>
      <c r="I40" s="163" t="str">
        <f>+IFERROR(VLOOKUP($A40,Hoja6!$A$3:$P$1124,13,FALSE),"")</f>
        <v/>
      </c>
      <c r="J40" s="40" t="str">
        <f>+IFERROR(VLOOKUP($A40,Hoja6!$A$3:$P$1124,14,FALSE),"")</f>
        <v/>
      </c>
      <c r="K40" s="149" t="str">
        <f>+IFERROR(VLOOKUP($A40,Hoja6!$A$3:$P$1124,15,FALSE),"")</f>
        <v/>
      </c>
      <c r="L40" s="165" t="str">
        <f>+IFERROR(VLOOKUP($A40,Hoja6!$A$3:$P$1124,16,FALSE),"")</f>
        <v/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1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2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3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4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5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6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7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8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9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10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11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12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13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14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15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16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17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18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18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18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18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18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18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18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18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18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18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18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18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18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18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18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18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18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18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18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18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18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18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18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18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18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18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18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18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18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18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18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18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18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18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18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18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18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18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18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18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18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18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18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18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18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18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18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18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18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18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18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18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18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18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18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18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18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18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18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18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18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18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18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18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18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18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18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18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18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18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18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18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18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18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18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18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18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18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18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18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18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18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18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18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18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18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18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18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18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18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18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18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18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18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18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18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18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18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18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18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18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18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18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18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18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18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18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18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18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18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18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18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18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18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18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18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18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18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18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18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18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18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18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18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18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18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18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18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18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18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18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18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18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18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18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18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18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18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18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18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18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18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18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18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18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18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18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18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18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18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18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18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18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18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18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18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18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18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18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18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18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18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18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18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18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18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18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18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18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18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18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18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18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18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18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18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18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18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18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18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18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18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18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18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18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18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18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18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18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18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18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18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18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18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18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18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18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18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18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18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18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18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18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18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18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18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18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18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18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18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18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18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18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18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18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18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18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18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18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18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18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18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18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18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18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18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18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18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18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18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18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18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18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18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18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18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18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18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18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18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18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18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18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18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18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18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18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18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18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18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18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18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18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18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18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18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18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18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18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18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18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18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18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18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18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18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18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18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18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18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18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18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18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18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18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18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18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18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18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18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18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18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18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18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18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18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18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18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18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18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18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18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18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18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18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18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18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18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18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18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18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18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18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18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18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18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18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18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18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18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18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18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18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18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18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18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18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18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18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18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18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18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18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18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18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18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18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18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18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18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18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18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18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18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18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18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18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18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18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18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18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18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18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18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18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18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18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18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18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18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18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18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18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18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18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18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18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18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18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18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18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18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18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18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18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18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18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18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18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18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18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18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18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18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18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18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18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18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18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18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18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18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18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18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18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18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18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18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18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18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18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18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18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18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18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18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18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18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18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18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18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18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18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18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18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18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18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18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18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18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18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18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18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18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18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18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18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18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18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18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18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18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18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18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18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18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18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18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18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18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1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2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3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4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5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6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7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8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9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10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11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12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13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14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15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16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17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18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19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20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21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22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23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24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25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25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25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25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25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25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25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25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25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25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25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25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25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25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25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25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25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25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25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25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25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25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25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25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25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25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25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25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25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25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25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25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25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25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25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25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25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25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25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25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25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25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25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25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25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25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25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25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25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25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25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25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25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25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25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25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25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25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25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25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25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25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25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25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25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25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25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25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25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25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25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25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25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25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25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25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25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25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25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25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25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25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25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25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25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25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25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25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25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25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25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25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25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25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25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25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25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25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25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25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25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25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25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25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25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25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25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25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25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25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25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25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25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25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25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25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25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25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25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25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25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25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25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25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25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25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25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25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25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25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25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25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25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25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25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25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25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25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25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25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25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25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25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25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25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25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25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25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25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25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25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25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25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25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25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25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25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25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25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25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25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25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25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25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25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25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25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25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25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25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25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25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25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25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25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25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25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25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25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25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25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25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25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25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25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25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25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25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25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25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25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25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25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25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25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25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25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25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25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25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25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25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25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25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25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25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25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25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25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25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25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25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25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25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25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25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25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25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25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25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25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25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25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25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25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25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25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25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25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25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25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25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25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25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25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25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25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25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25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25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25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25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25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25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25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25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25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25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25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25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25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25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25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25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25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25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25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25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25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25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25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25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25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25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25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25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25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25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25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25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25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25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25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25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25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25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25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25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25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25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25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25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25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25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25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25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25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25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25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25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25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25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25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25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25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25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25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25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25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25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25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25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25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25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25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25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25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25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25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25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25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25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25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25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25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25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25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25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25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25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25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25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25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25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25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25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25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25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25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25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25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25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25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25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25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25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25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25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25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25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25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25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25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25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25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25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25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25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25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25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25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25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25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25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25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25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25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25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25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25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25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25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25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25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25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25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25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25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25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25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25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25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25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25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25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25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25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25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25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25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25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25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25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25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25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25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25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25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25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25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25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25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25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25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25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25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25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25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25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25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25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25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25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25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25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25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25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25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25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25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25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25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25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25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25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25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25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25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25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25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25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25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25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25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25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25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25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25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25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25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25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25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25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25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25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25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25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25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25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25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25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25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25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25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25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25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25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25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25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25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25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25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25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25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25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25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25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25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25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25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25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25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25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25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25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25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25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25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25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25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25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25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25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25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25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25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25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25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25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25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25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25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25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25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25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25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25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25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25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25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25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25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25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25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25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25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25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25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25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25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25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25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25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25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25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25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25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25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25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25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25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25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25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25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25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25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25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25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25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25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25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25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25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25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25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25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25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25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25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25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25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25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25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25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25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25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25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25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25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25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25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25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25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25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25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25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25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25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25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25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25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25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25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25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25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25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25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25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25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25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25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25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25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25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25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25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25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25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25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25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25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25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25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25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25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25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25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25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25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25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25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25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25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25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25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25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25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25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25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25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25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25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25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25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25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25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25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25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25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25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25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25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25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25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25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25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25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25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25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25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25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25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25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25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25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25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25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25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25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25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25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25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25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25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25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25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25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25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25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25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25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25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25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25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25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25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25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25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25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25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1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2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3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4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5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6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7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8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9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10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11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12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13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14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15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16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17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18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19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20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21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22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23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24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25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25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25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25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25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25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25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25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25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25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25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25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25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25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25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25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25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25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25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25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25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25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25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25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25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25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25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25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25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25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25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25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25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25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25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25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25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25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25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25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25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25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25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25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25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25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25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25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25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25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25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25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25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25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25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25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25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25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25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25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25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25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25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25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25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25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25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25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25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25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25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25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25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25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25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25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25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25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25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25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25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25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25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25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25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25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25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25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25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25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25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25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25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25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25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25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25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25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25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25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25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25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25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25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25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25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25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25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25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25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25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25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25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25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25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25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25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25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25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25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25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25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25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25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25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25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25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25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25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25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25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25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25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25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25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25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25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25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25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25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25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25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25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25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25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25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25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25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25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25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25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25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25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25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25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25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25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25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25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25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25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25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25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25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25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25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25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25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25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25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25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25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25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25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25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25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25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25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25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25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25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25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25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25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25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25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25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25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25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25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25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25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25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25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25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25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25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25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25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25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25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25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25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25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25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25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25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25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25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25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25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25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25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25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25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25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25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25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25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25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25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25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25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25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25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25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25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25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25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25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25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25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25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25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25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25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25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25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25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25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25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25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25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25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25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25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25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25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25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25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25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25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25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25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25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25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25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25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25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25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25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25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25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25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25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25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25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25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25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25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25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25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25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25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25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25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25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25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25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25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25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25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25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25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25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25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25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25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25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25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25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25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25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25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25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25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25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25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25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25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25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25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25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25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25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25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25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25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25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25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25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25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25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25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25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25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25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25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25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25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25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25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25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25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25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25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25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25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25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25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25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25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25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25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25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25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25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25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25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25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25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25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25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25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25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25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25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25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25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25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25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25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25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25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25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25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25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25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25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25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25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25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25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25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25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25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25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25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25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25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25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25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25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25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25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25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25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25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25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25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25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25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25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25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25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25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25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25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25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25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25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25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25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25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25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25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25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25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25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25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25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25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25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25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25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25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25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25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25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25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25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25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25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25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25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25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25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25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25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25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25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25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25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25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25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25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25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25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25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25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25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25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25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25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25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25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25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25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25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25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25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25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25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25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25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25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25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25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25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25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25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25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25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25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25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25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25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25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25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25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25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25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25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25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25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25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25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25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25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25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25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25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25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25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25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25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25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25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25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25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25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25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25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25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25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25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25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25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25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25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25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25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25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25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25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25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25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25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25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25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25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25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25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25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25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25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25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25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25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25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25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25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25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25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25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25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25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25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25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25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25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25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25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25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25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25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25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25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25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25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25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25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25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25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25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25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25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25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25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25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25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25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25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25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25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25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25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25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25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25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25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25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25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25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25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25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25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25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25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25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25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25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25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25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25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25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25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25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25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25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25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25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25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25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25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25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25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25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25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25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25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25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25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25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25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25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25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25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25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25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25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25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25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25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25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25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25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25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25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25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25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25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25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25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25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25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25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25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25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25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25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25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25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25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25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25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25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25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25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25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25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25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25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25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25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25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25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25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25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25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25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25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25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25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25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25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25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25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25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25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25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25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25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25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25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25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25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25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25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25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25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25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25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25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25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25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25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25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25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25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25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25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25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25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25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25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25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25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25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25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25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25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25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25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25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25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25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25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25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25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25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25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25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25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25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25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25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25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25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25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25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25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25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25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25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1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2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3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4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5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6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7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8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9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10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11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12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13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14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15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16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17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18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19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20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21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22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23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24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25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25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25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25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25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25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25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25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25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25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25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25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25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25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25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25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25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25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25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25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25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25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25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25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25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25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25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25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25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25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25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25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25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25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25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25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25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25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25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25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25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25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25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25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25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25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25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25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25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25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25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25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25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25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25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25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25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25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25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25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25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25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25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25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25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25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25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25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25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25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25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25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25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25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25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25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25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25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25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25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25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25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25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25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25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25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25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25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25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25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25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25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25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25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25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25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25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25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25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25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25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25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25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25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25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25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25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25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25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25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25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25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25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25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25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25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25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25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25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25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25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25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25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25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25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25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25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25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25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25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25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25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25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25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25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25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25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25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25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25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25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25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25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25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25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25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25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25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25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25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25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25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25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25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25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25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25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25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25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25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25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25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25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25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25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25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25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25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25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25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25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25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25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25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25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25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25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25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25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25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25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25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25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25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25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25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25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25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25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25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25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25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25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25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25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25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25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25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25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25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25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25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25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25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25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25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25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25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25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25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25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25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25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25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25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25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25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25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25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25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25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25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25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25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25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25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25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25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25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25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25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25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25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25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25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25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25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25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25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25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25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25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25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25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25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25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25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25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25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25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25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25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25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25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25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25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25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25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25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25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25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25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25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25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25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25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25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25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25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25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25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25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25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25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25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25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25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25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25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25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25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25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25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25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25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25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25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25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25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25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25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25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25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25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25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25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25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25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25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25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25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25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25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25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25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25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25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25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25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25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25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25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25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25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25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25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25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25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25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25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25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25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25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25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25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25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25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25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25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25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25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25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25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25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25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25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25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25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25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25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25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25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25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25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25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25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25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25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25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25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25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25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25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25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25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25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25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25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25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25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25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25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25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25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25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25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25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25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25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25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25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25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25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25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25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25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25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25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25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25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25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25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25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25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25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25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25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25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25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25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25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25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25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25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25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25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25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25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25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25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25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25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25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25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25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25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25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25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25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25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25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25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25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25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25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25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25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25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25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25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25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25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25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25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25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25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25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25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25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25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25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25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25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25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25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25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25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25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25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25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25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25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25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25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25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25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25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25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25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25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25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25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25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25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25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25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25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25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25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25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25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25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25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25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25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25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25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25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25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25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25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25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25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25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25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25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25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25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25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25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25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25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25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25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25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25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25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25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25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25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25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25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25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25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25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25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25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25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25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25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25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25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25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25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25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25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25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25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25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25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25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25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25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25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25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25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25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25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25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25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25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25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25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25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25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25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25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25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25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25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25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25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25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25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25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25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25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25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25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25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25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25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25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25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25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25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25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25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25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25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25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25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25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25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25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25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25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25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25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25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25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25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25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25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25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25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25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25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25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25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25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25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25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25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25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25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25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25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25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25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25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25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25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25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25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25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25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25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25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25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25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25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25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25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25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25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25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25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25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25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25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25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25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25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25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25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25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25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25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25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25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25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25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25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25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25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25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25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25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25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25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25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25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25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25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25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25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25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25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25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25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25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25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25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25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25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25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25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25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25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25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25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25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25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25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25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25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25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25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25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25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25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25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25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25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25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25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25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25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25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25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25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25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25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25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25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25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25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25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25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25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25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25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25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25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25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25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25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25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25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25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25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25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25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25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25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25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25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25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25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25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25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25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25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25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2020-03-03T19:19:15Z</dcterms:modified>
</cp:coreProperties>
</file>