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AD72A079-C406-41A5-B464-43CB30A71460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<sst xmlns="http://schemas.openxmlformats.org/spreadsheetml/2006/main" count="11659" uniqueCount="2540">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</sst>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CAUCA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289</v>
      </c>
      <c r="B9" s="5">
        <v>19</v>
      </c>
      <c r="C9" s="3" t="s">
        <v>289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19</v>
      </c>
      <c r="B11" s="6"/>
      <c r="C11" s="11" t="str">
        <f>+C9</f>
        <v>CAUCA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CAUCA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48692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46345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2347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0.35187955082114086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0.22162122651852934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0.26570879287665689</v>
      </c>
      <c r="D25" s="190">
        <v>0.26666768985204742</v>
      </c>
      <c r="E25" s="190">
        <v>0.24005269892709225</v>
      </c>
      <c r="F25" s="190">
        <v>0.2735540223685492</v>
      </c>
      <c r="G25" s="190">
        <v>0.29069412491717106</v>
      </c>
      <c r="H25" s="191">
        <v>0.3124758249278467</v>
      </c>
      <c r="I25" s="191">
        <v>0.33707036545939423</v>
      </c>
      <c r="J25" s="192">
        <v>0.36689351931749115</v>
      </c>
      <c r="K25" s="75">
        <v>0.35187955082114086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13641</v>
      </c>
      <c r="D33" s="74">
        <v>3203</v>
      </c>
      <c r="E33" s="75">
        <v>0.23480683234366981</v>
      </c>
      <c r="F33" s="73">
        <v>13910</v>
      </c>
      <c r="G33" s="74">
        <v>3291</v>
      </c>
      <c r="H33" s="75">
        <v>0.23659237958303378</v>
      </c>
      <c r="I33" s="73">
        <v>13681</v>
      </c>
      <c r="J33" s="74">
        <v>3032</v>
      </c>
      <c r="K33" s="75">
        <v>0.22162122651852934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27505</v>
      </c>
      <c r="D40" s="85">
        <v>26782</v>
      </c>
      <c r="E40" s="85">
        <v>22852</v>
      </c>
      <c r="F40" s="85">
        <v>27625</v>
      </c>
      <c r="G40" s="85">
        <v>28729</v>
      </c>
      <c r="H40" s="86">
        <v>31042</v>
      </c>
      <c r="I40" s="86">
        <v>33836</v>
      </c>
      <c r="J40" s="87">
        <v>37132</v>
      </c>
      <c r="K40" s="88">
        <v>33933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7326</v>
      </c>
      <c r="D41" s="21">
        <v>9049</v>
      </c>
      <c r="E41" s="21">
        <v>9290</v>
      </c>
      <c r="F41" s="21">
        <v>9977</v>
      </c>
      <c r="G41" s="21">
        <v>11600</v>
      </c>
      <c r="H41" s="22">
        <v>12428</v>
      </c>
      <c r="I41" s="22">
        <v>13554</v>
      </c>
      <c r="J41" s="59">
        <v>13993</v>
      </c>
      <c r="K41" s="89">
        <v>14759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34831</v>
      </c>
      <c r="D42" s="91">
        <f t="shared" ref="D42:K42" si="0">+SUM(D40:D41)</f>
        <v>35831</v>
      </c>
      <c r="E42" s="91">
        <f t="shared" si="0"/>
        <v>32142</v>
      </c>
      <c r="F42" s="91">
        <f t="shared" si="0"/>
        <v>37602</v>
      </c>
      <c r="G42" s="91">
        <f t="shared" si="0"/>
        <v>40329</v>
      </c>
      <c r="H42" s="92">
        <f t="shared" si="0"/>
        <v>43470</v>
      </c>
      <c r="I42" s="92">
        <f t="shared" si="0"/>
        <v>47390</v>
      </c>
      <c r="J42" s="93">
        <f t="shared" ref="J42" si="1">+SUM(J40:J41)</f>
        <v>51125</v>
      </c>
      <c r="K42" s="94">
        <f t="shared" si="0"/>
        <v>48692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34138</v>
      </c>
      <c r="D47" s="85">
        <f t="shared" ref="D47:K47" si="2">+SUM(D54:D56)</f>
        <v>34750</v>
      </c>
      <c r="E47" s="85">
        <f t="shared" si="2"/>
        <v>31704</v>
      </c>
      <c r="F47" s="85">
        <f t="shared" si="2"/>
        <v>36517</v>
      </c>
      <c r="G47" s="85">
        <f t="shared" si="2"/>
        <v>39044</v>
      </c>
      <c r="H47" s="86">
        <f t="shared" si="2"/>
        <v>42008</v>
      </c>
      <c r="I47" s="86">
        <f t="shared" si="2"/>
        <v>45249</v>
      </c>
      <c r="J47" s="87">
        <f t="shared" ref="J47" si="3">+SUM(J54:J56)</f>
        <v>48897</v>
      </c>
      <c r="K47" s="88">
        <f t="shared" si="2"/>
        <v>46345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693</v>
      </c>
      <c r="D48" s="21">
        <f t="shared" ref="D48:K48" si="4">+SUM(D57:D59)</f>
        <v>1081</v>
      </c>
      <c r="E48" s="21">
        <f t="shared" si="4"/>
        <v>438</v>
      </c>
      <c r="F48" s="21">
        <f t="shared" si="4"/>
        <v>1085</v>
      </c>
      <c r="G48" s="21">
        <f t="shared" si="4"/>
        <v>1285</v>
      </c>
      <c r="H48" s="22">
        <f t="shared" si="4"/>
        <v>1462</v>
      </c>
      <c r="I48" s="22">
        <f t="shared" si="4"/>
        <v>2141</v>
      </c>
      <c r="J48" s="59">
        <f t="shared" ref="J48" si="5">+SUM(J57:J59)</f>
        <v>2228</v>
      </c>
      <c r="K48" s="89">
        <f t="shared" si="4"/>
        <v>2347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34831</v>
      </c>
      <c r="D49" s="91">
        <f t="shared" ref="D49:K49" si="6">+SUM(D47:D48)</f>
        <v>35831</v>
      </c>
      <c r="E49" s="91">
        <f t="shared" si="6"/>
        <v>32142</v>
      </c>
      <c r="F49" s="91">
        <f t="shared" si="6"/>
        <v>37602</v>
      </c>
      <c r="G49" s="91">
        <f t="shared" si="6"/>
        <v>40329</v>
      </c>
      <c r="H49" s="92">
        <f t="shared" si="6"/>
        <v>43470</v>
      </c>
      <c r="I49" s="92">
        <f t="shared" si="6"/>
        <v>47390</v>
      </c>
      <c r="J49" s="93">
        <f t="shared" ref="J49" si="7">+SUM(J47:J48)</f>
        <v>51125</v>
      </c>
      <c r="K49" s="94">
        <f t="shared" si="6"/>
        <v>48692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1587</v>
      </c>
      <c r="D54" s="96">
        <v>438</v>
      </c>
      <c r="E54" s="96">
        <v>196</v>
      </c>
      <c r="F54" s="96">
        <v>65</v>
      </c>
      <c r="G54" s="96">
        <v>157</v>
      </c>
      <c r="H54" s="97">
        <v>452</v>
      </c>
      <c r="I54" s="97">
        <v>293</v>
      </c>
      <c r="J54" s="98">
        <v>34</v>
      </c>
      <c r="K54" s="99">
        <v>13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12375</v>
      </c>
      <c r="D55" s="25">
        <v>12027</v>
      </c>
      <c r="E55" s="25">
        <v>10298</v>
      </c>
      <c r="F55" s="25">
        <v>11470</v>
      </c>
      <c r="G55" s="25">
        <v>11494</v>
      </c>
      <c r="H55" s="26">
        <v>12461</v>
      </c>
      <c r="I55" s="26">
        <v>13469</v>
      </c>
      <c r="J55" s="60">
        <v>15519</v>
      </c>
      <c r="K55" s="101">
        <v>14547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20176</v>
      </c>
      <c r="D56" s="25">
        <v>22285</v>
      </c>
      <c r="E56" s="25">
        <v>21210</v>
      </c>
      <c r="F56" s="25">
        <v>24982</v>
      </c>
      <c r="G56" s="25">
        <v>27393</v>
      </c>
      <c r="H56" s="26">
        <v>29095</v>
      </c>
      <c r="I56" s="26">
        <v>31487</v>
      </c>
      <c r="J56" s="60">
        <v>33344</v>
      </c>
      <c r="K56" s="101">
        <v>31785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533</v>
      </c>
      <c r="D57" s="25">
        <v>793</v>
      </c>
      <c r="E57" s="25">
        <v>404</v>
      </c>
      <c r="F57" s="25">
        <v>705</v>
      </c>
      <c r="G57" s="25">
        <v>765</v>
      </c>
      <c r="H57" s="26">
        <v>777</v>
      </c>
      <c r="I57" s="26">
        <v>1021</v>
      </c>
      <c r="J57" s="60">
        <v>955</v>
      </c>
      <c r="K57" s="101">
        <v>1264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119</v>
      </c>
      <c r="D58" s="25">
        <v>208</v>
      </c>
      <c r="E58" s="25">
        <v>34</v>
      </c>
      <c r="F58" s="25">
        <v>301</v>
      </c>
      <c r="G58" s="25">
        <v>432</v>
      </c>
      <c r="H58" s="26">
        <v>588</v>
      </c>
      <c r="I58" s="26">
        <v>1000</v>
      </c>
      <c r="J58" s="60">
        <v>1142</v>
      </c>
      <c r="K58" s="101">
        <v>960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41</v>
      </c>
      <c r="D59" s="25">
        <v>80</v>
      </c>
      <c r="E59" s="25">
        <v>0</v>
      </c>
      <c r="F59" s="25">
        <v>79</v>
      </c>
      <c r="G59" s="25">
        <v>88</v>
      </c>
      <c r="H59" s="26">
        <v>97</v>
      </c>
      <c r="I59" s="26">
        <v>120</v>
      </c>
      <c r="J59" s="60">
        <v>131</v>
      </c>
      <c r="K59" s="101">
        <v>123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34831</v>
      </c>
      <c r="D60" s="103">
        <f t="shared" ref="D60:I60" si="8">+SUM(D54:D59)</f>
        <v>35831</v>
      </c>
      <c r="E60" s="103">
        <f t="shared" si="8"/>
        <v>32142</v>
      </c>
      <c r="F60" s="103">
        <f t="shared" si="8"/>
        <v>37602</v>
      </c>
      <c r="G60" s="103">
        <f t="shared" si="8"/>
        <v>40329</v>
      </c>
      <c r="H60" s="104">
        <f t="shared" si="8"/>
        <v>43470</v>
      </c>
      <c r="I60" s="104">
        <f t="shared" si="8"/>
        <v>47390</v>
      </c>
      <c r="J60" s="105">
        <f t="shared" ref="J60" si="9">+SUM(J54:J59)</f>
        <v>51125</v>
      </c>
      <c r="K60" s="106">
        <f t="shared" ref="K60" si="10">+SUM(K54:K59)</f>
        <v>48692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1817</v>
      </c>
      <c r="D65" s="96">
        <v>2954</v>
      </c>
      <c r="E65" s="96">
        <v>2201</v>
      </c>
      <c r="F65" s="96">
        <v>2225</v>
      </c>
      <c r="G65" s="96">
        <v>2037</v>
      </c>
      <c r="H65" s="97">
        <v>1724</v>
      </c>
      <c r="I65" s="97">
        <v>1774</v>
      </c>
      <c r="J65" s="98">
        <v>1884</v>
      </c>
      <c r="K65" s="99">
        <v>1852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786</v>
      </c>
      <c r="D66" s="25">
        <v>868</v>
      </c>
      <c r="E66" s="25">
        <v>784</v>
      </c>
      <c r="F66" s="25">
        <v>998</v>
      </c>
      <c r="G66" s="25">
        <v>1128</v>
      </c>
      <c r="H66" s="26">
        <v>1313</v>
      </c>
      <c r="I66" s="26">
        <v>1335</v>
      </c>
      <c r="J66" s="60">
        <v>1372</v>
      </c>
      <c r="K66" s="101">
        <v>1207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2400</v>
      </c>
      <c r="D67" s="25">
        <v>2868</v>
      </c>
      <c r="E67" s="25">
        <v>2549</v>
      </c>
      <c r="F67" s="25">
        <v>3218</v>
      </c>
      <c r="G67" s="25">
        <v>3164</v>
      </c>
      <c r="H67" s="26">
        <v>3123</v>
      </c>
      <c r="I67" s="26">
        <v>3596</v>
      </c>
      <c r="J67" s="60">
        <v>3546</v>
      </c>
      <c r="K67" s="101">
        <v>2619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3134</v>
      </c>
      <c r="D68" s="25">
        <v>3171</v>
      </c>
      <c r="E68" s="25">
        <v>2570</v>
      </c>
      <c r="F68" s="25">
        <v>3048</v>
      </c>
      <c r="G68" s="25">
        <v>2935</v>
      </c>
      <c r="H68" s="26">
        <v>2623</v>
      </c>
      <c r="I68" s="26">
        <v>2726</v>
      </c>
      <c r="J68" s="60">
        <v>2866</v>
      </c>
      <c r="K68" s="101">
        <v>2809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5215</v>
      </c>
      <c r="D69" s="25">
        <v>6007</v>
      </c>
      <c r="E69" s="25">
        <v>5636</v>
      </c>
      <c r="F69" s="25">
        <v>7002</v>
      </c>
      <c r="G69" s="25">
        <v>8263</v>
      </c>
      <c r="H69" s="26">
        <v>9289</v>
      </c>
      <c r="I69" s="26">
        <v>10443</v>
      </c>
      <c r="J69" s="60">
        <v>11665</v>
      </c>
      <c r="K69" s="101">
        <v>11820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8502</v>
      </c>
      <c r="D70" s="25">
        <v>7821</v>
      </c>
      <c r="E70" s="25">
        <v>7521</v>
      </c>
      <c r="F70" s="25">
        <v>8391</v>
      </c>
      <c r="G70" s="25">
        <v>9098</v>
      </c>
      <c r="H70" s="26">
        <v>10850</v>
      </c>
      <c r="I70" s="26">
        <v>12026</v>
      </c>
      <c r="J70" s="60">
        <v>13361</v>
      </c>
      <c r="K70" s="101">
        <v>12560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11906</v>
      </c>
      <c r="D71" s="25">
        <v>11170</v>
      </c>
      <c r="E71" s="25">
        <v>10098</v>
      </c>
      <c r="F71" s="25">
        <v>11726</v>
      </c>
      <c r="G71" s="25">
        <v>12580</v>
      </c>
      <c r="H71" s="26">
        <v>13414</v>
      </c>
      <c r="I71" s="26">
        <v>14178</v>
      </c>
      <c r="J71" s="60">
        <v>15051</v>
      </c>
      <c r="K71" s="101">
        <v>14486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1071</v>
      </c>
      <c r="D72" s="25">
        <v>972</v>
      </c>
      <c r="E72" s="25">
        <v>783</v>
      </c>
      <c r="F72" s="25">
        <v>994</v>
      </c>
      <c r="G72" s="25">
        <v>1124</v>
      </c>
      <c r="H72" s="26">
        <v>1134</v>
      </c>
      <c r="I72" s="26">
        <v>1312</v>
      </c>
      <c r="J72" s="60">
        <v>1380</v>
      </c>
      <c r="K72" s="101">
        <v>1339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34831</v>
      </c>
      <c r="D73" s="103">
        <f t="shared" ref="D73:K73" si="11">+SUM(D65:D72)</f>
        <v>35831</v>
      </c>
      <c r="E73" s="103">
        <f t="shared" si="11"/>
        <v>32142</v>
      </c>
      <c r="F73" s="103">
        <f t="shared" si="11"/>
        <v>37602</v>
      </c>
      <c r="G73" s="103">
        <f t="shared" si="11"/>
        <v>40329</v>
      </c>
      <c r="H73" s="104">
        <f t="shared" si="11"/>
        <v>43470</v>
      </c>
      <c r="I73" s="104">
        <f t="shared" si="11"/>
        <v>47390</v>
      </c>
      <c r="J73" s="105">
        <f t="shared" ref="J73" si="12">+SUM(J65:J72)</f>
        <v>51125</v>
      </c>
      <c r="K73" s="106">
        <f t="shared" si="11"/>
        <v>48692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32310</v>
      </c>
      <c r="D78" s="96">
        <v>32870</v>
      </c>
      <c r="E78" s="96">
        <v>29190</v>
      </c>
      <c r="F78" s="96">
        <v>34251</v>
      </c>
      <c r="G78" s="96">
        <v>37206</v>
      </c>
      <c r="H78" s="97">
        <v>40629</v>
      </c>
      <c r="I78" s="97">
        <v>41514</v>
      </c>
      <c r="J78" s="97">
        <v>44208</v>
      </c>
      <c r="K78" s="99">
        <v>41871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2492</v>
      </c>
      <c r="D79" s="25">
        <v>2952</v>
      </c>
      <c r="E79" s="25">
        <v>2891</v>
      </c>
      <c r="F79" s="25">
        <v>3242</v>
      </c>
      <c r="G79" s="25">
        <v>2939</v>
      </c>
      <c r="H79" s="26">
        <v>2660</v>
      </c>
      <c r="I79" s="26">
        <v>3005</v>
      </c>
      <c r="J79" s="26">
        <v>3071</v>
      </c>
      <c r="K79" s="101">
        <v>2910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29</v>
      </c>
      <c r="D80" s="25">
        <v>9</v>
      </c>
      <c r="E80" s="25">
        <v>61</v>
      </c>
      <c r="F80" s="25">
        <v>109</v>
      </c>
      <c r="G80" s="25">
        <v>184</v>
      </c>
      <c r="H80" s="26">
        <v>181</v>
      </c>
      <c r="I80" s="26">
        <v>2871</v>
      </c>
      <c r="J80" s="26">
        <v>3846</v>
      </c>
      <c r="K80" s="101">
        <v>3911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34831</v>
      </c>
      <c r="D81" s="103">
        <f t="shared" ref="D81:K81" si="13">+SUM(D78:D80)</f>
        <v>35831</v>
      </c>
      <c r="E81" s="103">
        <f t="shared" si="13"/>
        <v>32142</v>
      </c>
      <c r="F81" s="103">
        <f t="shared" si="13"/>
        <v>37602</v>
      </c>
      <c r="G81" s="103">
        <f t="shared" si="13"/>
        <v>40329</v>
      </c>
      <c r="H81" s="104">
        <f t="shared" si="13"/>
        <v>43470</v>
      </c>
      <c r="I81" s="104">
        <f t="shared" si="13"/>
        <v>47390</v>
      </c>
      <c r="J81" s="104">
        <f t="shared" ref="J81" si="14">+SUM(J78:J80)</f>
        <v>51125</v>
      </c>
      <c r="K81" s="106">
        <f t="shared" si="13"/>
        <v>48692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16994</v>
      </c>
      <c r="D86" s="85">
        <v>17732</v>
      </c>
      <c r="E86" s="85">
        <v>16149</v>
      </c>
      <c r="F86" s="85">
        <v>18728</v>
      </c>
      <c r="G86" s="85">
        <v>20099</v>
      </c>
      <c r="H86" s="86">
        <v>22361</v>
      </c>
      <c r="I86" s="86">
        <v>23908</v>
      </c>
      <c r="J86" s="87">
        <v>25261</v>
      </c>
      <c r="K86" s="88">
        <v>23700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17837</v>
      </c>
      <c r="D87" s="21">
        <v>18099</v>
      </c>
      <c r="E87" s="21">
        <v>15993</v>
      </c>
      <c r="F87" s="21">
        <v>18874</v>
      </c>
      <c r="G87" s="21">
        <v>20230</v>
      </c>
      <c r="H87" s="22">
        <v>21109</v>
      </c>
      <c r="I87" s="22">
        <v>23482</v>
      </c>
      <c r="J87" s="59">
        <v>25864</v>
      </c>
      <c r="K87" s="89">
        <v>24992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34831</v>
      </c>
      <c r="D88" s="91">
        <f t="shared" ref="D88:K88" si="15">+SUM(D86:D87)</f>
        <v>35831</v>
      </c>
      <c r="E88" s="91">
        <f t="shared" si="15"/>
        <v>32142</v>
      </c>
      <c r="F88" s="91">
        <f t="shared" si="15"/>
        <v>37602</v>
      </c>
      <c r="G88" s="91">
        <f t="shared" si="15"/>
        <v>40329</v>
      </c>
      <c r="H88" s="92">
        <f t="shared" si="15"/>
        <v>43470</v>
      </c>
      <c r="I88" s="92">
        <f t="shared" si="15"/>
        <v>47390</v>
      </c>
      <c r="J88" s="93">
        <f t="shared" ref="J88" si="16">+SUM(J86:J87)</f>
        <v>51125</v>
      </c>
      <c r="K88" s="94">
        <f t="shared" si="15"/>
        <v>48692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13</v>
      </c>
      <c r="D93" s="110">
        <v>0</v>
      </c>
      <c r="E93" s="111">
        <f>+IF(C93=0,"",(D93/C93))</f>
        <v>0</v>
      </c>
      <c r="F93" s="2"/>
      <c r="G93" s="253" t="s">
        <v>34</v>
      </c>
      <c r="H93" s="255"/>
      <c r="I93" s="116">
        <v>2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14547</v>
      </c>
      <c r="D94" s="112">
        <v>987</v>
      </c>
      <c r="E94" s="113">
        <f t="shared" ref="E94:E99" si="18">+IF(C94=0,"",(D94/C94))</f>
        <v>6.784904103938956E-2</v>
      </c>
      <c r="F94" s="2"/>
      <c r="G94" s="256" t="s">
        <v>35</v>
      </c>
      <c r="H94" s="258"/>
      <c r="I94" s="117">
        <v>111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31785</v>
      </c>
      <c r="D95" s="112">
        <v>16184</v>
      </c>
      <c r="E95" s="113">
        <f t="shared" si="18"/>
        <v>0.50917099260657539</v>
      </c>
      <c r="F95" s="2"/>
      <c r="G95" s="256" t="s">
        <v>36</v>
      </c>
      <c r="H95" s="258"/>
      <c r="I95" s="117">
        <v>143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1264</v>
      </c>
      <c r="D96" s="112">
        <v>577</v>
      </c>
      <c r="E96" s="113">
        <f t="shared" si="18"/>
        <v>0.45648734177215189</v>
      </c>
      <c r="F96" s="2"/>
      <c r="G96" s="256" t="s">
        <v>37</v>
      </c>
      <c r="H96" s="258"/>
      <c r="I96" s="117">
        <v>53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960</v>
      </c>
      <c r="D97" s="112">
        <v>865</v>
      </c>
      <c r="E97" s="113">
        <f t="shared" si="18"/>
        <v>0.90104166666666663</v>
      </c>
      <c r="F97" s="2"/>
      <c r="G97" s="256" t="s">
        <v>38</v>
      </c>
      <c r="H97" s="258"/>
      <c r="I97" s="117">
        <v>46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123</v>
      </c>
      <c r="D98" s="112">
        <v>123</v>
      </c>
      <c r="E98" s="113">
        <f t="shared" si="18"/>
        <v>1</v>
      </c>
      <c r="F98" s="2"/>
      <c r="G98" s="256" t="s">
        <v>39</v>
      </c>
      <c r="H98" s="258"/>
      <c r="I98" s="117">
        <v>9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48692</v>
      </c>
      <c r="D99" s="114">
        <f>+SUM(D93:D98)</f>
        <v>18736</v>
      </c>
      <c r="E99" s="115">
        <f t="shared" si="18"/>
        <v>0.3847860018072784</v>
      </c>
      <c r="F99" s="2"/>
      <c r="G99" s="259" t="s">
        <v>26</v>
      </c>
      <c r="H99" s="261"/>
      <c r="I99" s="118">
        <f>+SUM(I93:I98)</f>
        <v>364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1</v>
      </c>
      <c r="D104" s="96">
        <v>26</v>
      </c>
      <c r="E104" s="96">
        <v>42</v>
      </c>
      <c r="F104" s="96">
        <v>22</v>
      </c>
      <c r="G104" s="97">
        <v>48</v>
      </c>
      <c r="H104" s="97">
        <v>12</v>
      </c>
      <c r="I104" s="98">
        <v>90</v>
      </c>
      <c r="J104" s="128">
        <v>259</v>
      </c>
      <c r="K104" s="99">
        <v>22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223</v>
      </c>
      <c r="D105" s="25">
        <v>1667</v>
      </c>
      <c r="E105" s="25">
        <v>2513</v>
      </c>
      <c r="F105" s="25">
        <v>2077</v>
      </c>
      <c r="G105" s="26">
        <v>2307</v>
      </c>
      <c r="H105" s="26">
        <v>1787</v>
      </c>
      <c r="I105" s="60">
        <v>1801</v>
      </c>
      <c r="J105" s="129">
        <v>2899</v>
      </c>
      <c r="K105" s="101">
        <v>2504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2020</v>
      </c>
      <c r="D106" s="25">
        <v>2227</v>
      </c>
      <c r="E106" s="25">
        <v>2348</v>
      </c>
      <c r="F106" s="25">
        <v>2398</v>
      </c>
      <c r="G106" s="26">
        <v>2532</v>
      </c>
      <c r="H106" s="26">
        <v>3155</v>
      </c>
      <c r="I106" s="60">
        <v>3197</v>
      </c>
      <c r="J106" s="129">
        <v>3732</v>
      </c>
      <c r="K106" s="101">
        <v>3899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407</v>
      </c>
      <c r="D107" s="25">
        <v>410</v>
      </c>
      <c r="E107" s="25">
        <v>389</v>
      </c>
      <c r="F107" s="25">
        <v>571</v>
      </c>
      <c r="G107" s="26">
        <v>522</v>
      </c>
      <c r="H107" s="26">
        <v>556</v>
      </c>
      <c r="I107" s="60">
        <v>782</v>
      </c>
      <c r="J107" s="129">
        <v>780</v>
      </c>
      <c r="K107" s="101">
        <v>890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15</v>
      </c>
      <c r="D108" s="25">
        <v>39</v>
      </c>
      <c r="E108" s="25">
        <v>26</v>
      </c>
      <c r="F108" s="25">
        <v>30</v>
      </c>
      <c r="G108" s="26">
        <v>36</v>
      </c>
      <c r="H108" s="26">
        <v>88</v>
      </c>
      <c r="I108" s="60">
        <v>97</v>
      </c>
      <c r="J108" s="129">
        <v>175</v>
      </c>
      <c r="K108" s="101">
        <v>303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1</v>
      </c>
      <c r="D109" s="25">
        <v>0</v>
      </c>
      <c r="E109" s="25">
        <v>4</v>
      </c>
      <c r="F109" s="25">
        <v>7</v>
      </c>
      <c r="G109" s="26">
        <v>4</v>
      </c>
      <c r="H109" s="26">
        <v>12</v>
      </c>
      <c r="I109" s="60">
        <v>11</v>
      </c>
      <c r="J109" s="129">
        <v>16</v>
      </c>
      <c r="K109" s="101">
        <v>9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2667</v>
      </c>
      <c r="D110" s="103">
        <f t="shared" ref="D110:I110" si="19">+SUM(D104:D109)</f>
        <v>4369</v>
      </c>
      <c r="E110" s="103">
        <f t="shared" si="19"/>
        <v>5322</v>
      </c>
      <c r="F110" s="103">
        <f t="shared" si="19"/>
        <v>5105</v>
      </c>
      <c r="G110" s="104">
        <f t="shared" si="19"/>
        <v>5449</v>
      </c>
      <c r="H110" s="104">
        <f t="shared" si="19"/>
        <v>5610</v>
      </c>
      <c r="I110" s="105">
        <f t="shared" si="19"/>
        <v>5978</v>
      </c>
      <c r="J110" s="130">
        <f>+SUM(J104:J109)</f>
        <v>7861</v>
      </c>
      <c r="K110" s="106">
        <f t="shared" ref="K110" si="20">+SUM(K104:K109)</f>
        <v>7627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 t="s">
        <v>2539</v>
      </c>
      <c r="D115" s="67">
        <v>9.5000000000000001E-2</v>
      </c>
      <c r="E115" s="67">
        <v>6.7000000000000004E-2</v>
      </c>
      <c r="F115" s="67">
        <v>8.6999999999999994E-2</v>
      </c>
      <c r="G115" s="67">
        <v>8.9300000000000004E-2</v>
      </c>
      <c r="H115" s="68">
        <v>7.5399999999999995E-2</v>
      </c>
      <c r="I115" s="68">
        <v>7.3200000000000001E-2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CAUCA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1110</v>
      </c>
      <c r="C12" s="33">
        <f>+IFERROR((VLOOKUP(A12,Hoja3!$A$2:$J$841,5,FALSE)),"")</f>
        <v>1110</v>
      </c>
      <c r="D12" s="34" t="str">
        <f>+IFERROR((VLOOKUP(A12,Hoja3!$A$2:$J$841,6,FALSE)),"")</f>
        <v>UNIVERSIDAD DEL CAUCA</v>
      </c>
      <c r="E12" s="35"/>
      <c r="F12" s="36"/>
      <c r="G12" s="33" t="str">
        <f>+IFERROR((VLOOKUP(A12,Hoja3!$A$2:$J$841,7,FALSE)),"")</f>
        <v>CAUCA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15121</v>
      </c>
    </row>
    <row r="13" spans="1:10" x14ac:dyDescent="0.25">
      <c r="A13" s="134">
        <v>2</v>
      </c>
      <c r="B13" s="32">
        <f>+IFERROR((VLOOKUP(A13,Hoja3!$A$2:$J$841,4,FALSE)),"")</f>
        <v>1203</v>
      </c>
      <c r="C13" s="33">
        <f>+IFERROR((VLOOKUP(A13,Hoja3!$A$2:$J$841,5,FALSE)),"")</f>
        <v>1203</v>
      </c>
      <c r="D13" s="34" t="str">
        <f>+IFERROR((VLOOKUP(A13,Hoja3!$A$2:$J$841,6,FALSE)),"")</f>
        <v>UNIVERSIDAD DEL VALLE</v>
      </c>
      <c r="E13" s="35"/>
      <c r="F13" s="36"/>
      <c r="G13" s="33" t="str">
        <f>+IFERROR((VLOOKUP(A13,Hoja3!$A$2:$J$841,7,FALSE)),"")</f>
        <v>VALLE DEL CAUCA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1431</v>
      </c>
    </row>
    <row r="14" spans="1:10" x14ac:dyDescent="0.25">
      <c r="A14" s="134">
        <v>3</v>
      </c>
      <c r="B14" s="32">
        <f>+IFERROR((VLOOKUP(A14,Hoja3!$A$2:$J$841,4,FALSE)),"")</f>
        <v>1207</v>
      </c>
      <c r="C14" s="33">
        <f>+IFERROR((VLOOKUP(A14,Hoja3!$A$2:$J$841,5,FALSE)),"")</f>
        <v>1207</v>
      </c>
      <c r="D14" s="34" t="str">
        <f>+IFERROR((VLOOKUP(A14,Hoja3!$A$2:$J$841,6,FALSE)),"")</f>
        <v>UNIVERSIDAD DEL TOLIMA</v>
      </c>
      <c r="E14" s="35"/>
      <c r="F14" s="36"/>
      <c r="G14" s="33" t="str">
        <f>+IFERROR((VLOOKUP(A14,Hoja3!$A$2:$J$841,7,FALSE)),"")</f>
        <v>TOLIMA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456</v>
      </c>
    </row>
    <row r="15" spans="1:10" x14ac:dyDescent="0.25">
      <c r="A15" s="134">
        <v>4</v>
      </c>
      <c r="B15" s="32">
        <f>+IFERROR((VLOOKUP(A15,Hoja3!$A$2:$J$841,4,FALSE)),"")</f>
        <v>1209</v>
      </c>
      <c r="C15" s="33">
        <f>+IFERROR((VLOOKUP(A15,Hoja3!$A$2:$J$841,5,FALSE)),"")</f>
        <v>1209</v>
      </c>
      <c r="D15" s="34" t="str">
        <f>+IFERROR((VLOOKUP(A15,Hoja3!$A$2:$J$841,6,FALSE)),"")</f>
        <v>UNIVERSIDAD FRANCISCO DE PAULA SANTANDER</v>
      </c>
      <c r="E15" s="35"/>
      <c r="F15" s="36"/>
      <c r="G15" s="33" t="str">
        <f>+IFERROR((VLOOKUP(A15,Hoja3!$A$2:$J$841,7,FALSE)),"")</f>
        <v>NORTE DE SANTANDER</v>
      </c>
      <c r="H15" s="33" t="str">
        <f>+IFERROR((VLOOKUP(A15,Hoja3!$A$2:$J$841,8,FALSE)),"")</f>
        <v>OFICIAL</v>
      </c>
      <c r="I15" s="37" t="str">
        <f>+IFERROR((VLOOKUP(A15,Hoja3!$A$2:$J$841,9,FALSE)),"")</f>
        <v>Universidad</v>
      </c>
      <c r="J15" s="135">
        <f>+IFERROR((VLOOKUP(A15,Hoja3!$A$2:$J$841,10,FALSE)),"")</f>
        <v>1</v>
      </c>
    </row>
    <row r="16" spans="1:10" x14ac:dyDescent="0.25">
      <c r="A16" s="134">
        <v>5</v>
      </c>
      <c r="B16" s="32">
        <f>+IFERROR((VLOOKUP(A16,Hoja3!$A$2:$J$841,4,FALSE)),"")</f>
        <v>1212</v>
      </c>
      <c r="C16" s="33">
        <f>+IFERROR((VLOOKUP(A16,Hoja3!$A$2:$J$841,5,FALSE)),"")</f>
        <v>1212</v>
      </c>
      <c r="D16" s="34" t="str">
        <f>+IFERROR((VLOOKUP(A16,Hoja3!$A$2:$J$841,6,FALSE)),"")</f>
        <v>UNIVERSIDAD DE PAMPLONA</v>
      </c>
      <c r="E16" s="35"/>
      <c r="F16" s="36"/>
      <c r="G16" s="33" t="str">
        <f>+IFERROR((VLOOKUP(A16,Hoja3!$A$2:$J$841,7,FALSE)),"")</f>
        <v>NORTE DE SANTANDER</v>
      </c>
      <c r="H16" s="33" t="str">
        <f>+IFERROR((VLOOKUP(A16,Hoja3!$A$2:$J$841,8,FALSE)),"")</f>
        <v>OFICIAL</v>
      </c>
      <c r="I16" s="37" t="str">
        <f>+IFERROR((VLOOKUP(A16,Hoja3!$A$2:$J$841,9,FALSE)),"")</f>
        <v>Universidad</v>
      </c>
      <c r="J16" s="135">
        <f>+IFERROR((VLOOKUP(A16,Hoja3!$A$2:$J$841,10,FALSE)),"")</f>
        <v>6</v>
      </c>
    </row>
    <row r="17" spans="1:10" x14ac:dyDescent="0.25">
      <c r="A17" s="134">
        <v>6</v>
      </c>
      <c r="B17" s="32">
        <f>+IFERROR((VLOOKUP(A17,Hoja3!$A$2:$J$841,4,FALSE)),"")</f>
        <v>1710</v>
      </c>
      <c r="C17" s="33">
        <f>+IFERROR((VLOOKUP(A17,Hoja3!$A$2:$J$841,5,FALSE)),"")</f>
        <v>1710</v>
      </c>
      <c r="D17" s="35" t="str">
        <f>+IFERROR((VLOOKUP(A17,Hoja3!$A$2:$J$841,6,FALSE)),"")</f>
        <v>UNIVERSIDAD PONTIFICIA BOLIVARIANA</v>
      </c>
      <c r="E17" s="35"/>
      <c r="F17" s="36"/>
      <c r="G17" s="33" t="str">
        <f>+IFERROR((VLOOKUP(A17,Hoja3!$A$2:$J$841,7,FALSE)),"")</f>
        <v>ANTIOQUIA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73</v>
      </c>
    </row>
    <row r="18" spans="1:10" x14ac:dyDescent="0.25">
      <c r="A18" s="134">
        <v>7</v>
      </c>
      <c r="B18" s="32">
        <f>+IFERROR((VLOOKUP(A18,Hoja3!$A$2:$J$841,4,FALSE)),"")</f>
        <v>1712</v>
      </c>
      <c r="C18" s="33">
        <f>+IFERROR((VLOOKUP(A18,Hoja3!$A$2:$J$841,5,FALSE)),"")</f>
        <v>1712</v>
      </c>
      <c r="D18" s="35" t="str">
        <f>+IFERROR((VLOOKUP(A18,Hoja3!$A$2:$J$841,6,FALSE)),"")</f>
        <v>UNIVERSIDAD EAFIT-</v>
      </c>
      <c r="E18" s="35"/>
      <c r="F18" s="36"/>
      <c r="G18" s="33" t="str">
        <f>+IFERROR((VLOOKUP(A18,Hoja3!$A$2:$J$841,7,FALSE)),"")</f>
        <v>ANTIOQUIA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58</v>
      </c>
    </row>
    <row r="19" spans="1:10" x14ac:dyDescent="0.25">
      <c r="A19" s="134">
        <v>8</v>
      </c>
      <c r="B19" s="32">
        <f>+IFERROR((VLOOKUP(A19,Hoja3!$A$2:$J$841,4,FALSE)),"")</f>
        <v>1722</v>
      </c>
      <c r="C19" s="33">
        <f>+IFERROR((VLOOKUP(A19,Hoja3!$A$2:$J$841,5,FALSE)),"")</f>
        <v>1722</v>
      </c>
      <c r="D19" s="35" t="str">
        <f>+IFERROR((VLOOKUP(A19,Hoja3!$A$2:$J$841,6,FALSE)),"")</f>
        <v>UNIVERSIDAD DE MANIZALES</v>
      </c>
      <c r="E19" s="35"/>
      <c r="F19" s="36"/>
      <c r="G19" s="33" t="str">
        <f>+IFERROR((VLOOKUP(A19,Hoja3!$A$2:$J$841,7,FALSE)),"")</f>
        <v>CALDAS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17</v>
      </c>
    </row>
    <row r="20" spans="1:10" x14ac:dyDescent="0.25">
      <c r="A20" s="134">
        <v>9</v>
      </c>
      <c r="B20" s="32">
        <f>+IFERROR((VLOOKUP(A20,Hoja3!$A$2:$J$841,4,FALSE)),"")</f>
        <v>1818</v>
      </c>
      <c r="C20" s="33">
        <f>+IFERROR((VLOOKUP(A20,Hoja3!$A$2:$J$841,5,FALSE)),"")</f>
        <v>1816</v>
      </c>
      <c r="D20" s="35" t="str">
        <f>+IFERROR((VLOOKUP(A20,Hoja3!$A$2:$J$841,6,FALSE)),"")</f>
        <v>UNIVERSIDAD COOPERATIVA DE COLOMBIA</v>
      </c>
      <c r="E20" s="35"/>
      <c r="F20" s="36"/>
      <c r="G20" s="33" t="str">
        <f>+IFERROR((VLOOKUP(A20,Hoja3!$A$2:$J$841,7,FALSE)),"")</f>
        <v>ANTIOQUIA</v>
      </c>
      <c r="H20" s="33" t="str">
        <f>+IFERROR((VLOOKUP(A20,Hoja3!$A$2:$J$841,8,FALSE)),"")</f>
        <v>PRIVADA</v>
      </c>
      <c r="I20" s="37" t="str">
        <f>+IFERROR((VLOOKUP(A20,Hoja3!$A$2:$J$841,9,FALSE)),"")</f>
        <v>Universidad</v>
      </c>
      <c r="J20" s="135">
        <f>+IFERROR((VLOOKUP(A20,Hoja3!$A$2:$J$841,10,FALSE)),"")</f>
        <v>13</v>
      </c>
    </row>
    <row r="21" spans="1:10" x14ac:dyDescent="0.25">
      <c r="A21" s="134">
        <v>10</v>
      </c>
      <c r="B21" s="32">
        <f>+IFERROR((VLOOKUP(A21,Hoja3!$A$2:$J$841,4,FALSE)),"")</f>
        <v>1818</v>
      </c>
      <c r="C21" s="33">
        <f>+IFERROR((VLOOKUP(A21,Hoja3!$A$2:$J$841,5,FALSE)),"")</f>
        <v>1818</v>
      </c>
      <c r="D21" s="35" t="str">
        <f>+IFERROR((VLOOKUP(A21,Hoja3!$A$2:$J$841,6,FALSE)),"")</f>
        <v>UNIVERSIDAD COOPERATIVA DE COLOMBIA</v>
      </c>
      <c r="E21" s="35"/>
      <c r="F21" s="36"/>
      <c r="G21" s="33" t="str">
        <f>+IFERROR((VLOOKUP(A21,Hoja3!$A$2:$J$841,7,FALSE)),"")</f>
        <v>BOGOTA D.C</v>
      </c>
      <c r="H21" s="33" t="str">
        <f>+IFERROR((VLOOKUP(A21,Hoja3!$A$2:$J$841,8,FALSE)),"")</f>
        <v>PRIVADA</v>
      </c>
      <c r="I21" s="37" t="str">
        <f>+IFERROR((VLOOKUP(A21,Hoja3!$A$2:$J$841,9,FALSE)),"")</f>
        <v>Universidad</v>
      </c>
      <c r="J21" s="135">
        <f>+IFERROR((VLOOKUP(A21,Hoja3!$A$2:$J$841,10,FALSE)),"")</f>
        <v>957</v>
      </c>
    </row>
    <row r="22" spans="1:10" x14ac:dyDescent="0.25">
      <c r="A22" s="134">
        <v>11</v>
      </c>
      <c r="B22" s="32">
        <f>+IFERROR((VLOOKUP(A22,Hoja3!$A$2:$J$841,4,FALSE)),"")</f>
        <v>1826</v>
      </c>
      <c r="C22" s="33">
        <f>+IFERROR((VLOOKUP(A22,Hoja3!$A$2:$J$841,5,FALSE)),"")</f>
        <v>1826</v>
      </c>
      <c r="D22" s="35" t="str">
        <f>+IFERROR((VLOOKUP(A22,Hoja3!$A$2:$J$841,6,FALSE)),"")</f>
        <v>UNIVERSIDAD ANTONIO NARI¿O</v>
      </c>
      <c r="E22" s="35"/>
      <c r="F22" s="36"/>
      <c r="G22" s="33" t="str">
        <f>+IFERROR((VLOOKUP(A22,Hoja3!$A$2:$J$841,7,FALSE)),"")</f>
        <v>BOGOTA D.C</v>
      </c>
      <c r="H22" s="33" t="str">
        <f>+IFERROR((VLOOKUP(A22,Hoja3!$A$2:$J$841,8,FALSE)),"")</f>
        <v>PRIVADA</v>
      </c>
      <c r="I22" s="37" t="str">
        <f>+IFERROR((VLOOKUP(A22,Hoja3!$A$2:$J$841,9,FALSE)),"")</f>
        <v>Universidad</v>
      </c>
      <c r="J22" s="135">
        <f>+IFERROR((VLOOKUP(A22,Hoja3!$A$2:$J$841,10,FALSE)),"")</f>
        <v>379</v>
      </c>
    </row>
    <row r="23" spans="1:10" x14ac:dyDescent="0.25">
      <c r="A23" s="134">
        <v>12</v>
      </c>
      <c r="B23" s="32">
        <f>+IFERROR((VLOOKUP(A23,Hoja3!$A$2:$J$841,4,FALSE)),"")</f>
        <v>1827</v>
      </c>
      <c r="C23" s="33">
        <f>+IFERROR((VLOOKUP(A23,Hoja3!$A$2:$J$841,5,FALSE)),"")</f>
        <v>1827</v>
      </c>
      <c r="D23" s="35" t="str">
        <f>+IFERROR((VLOOKUP(A23,Hoja3!$A$2:$J$841,6,FALSE)),"")</f>
        <v>UNIVERSIDAD CATOLICA DE MANIZALES</v>
      </c>
      <c r="E23" s="35"/>
      <c r="F23" s="36"/>
      <c r="G23" s="33" t="str">
        <f>+IFERROR((VLOOKUP(A23,Hoja3!$A$2:$J$841,7,FALSE)),"")</f>
        <v>CALDAS</v>
      </c>
      <c r="H23" s="33" t="str">
        <f>+IFERROR((VLOOKUP(A23,Hoja3!$A$2:$J$841,8,FALSE)),"")</f>
        <v>PRIVADA</v>
      </c>
      <c r="I23" s="37" t="str">
        <f>+IFERROR((VLOOKUP(A23,Hoja3!$A$2:$J$841,9,FALSE)),"")</f>
        <v>Universidad</v>
      </c>
      <c r="J23" s="135">
        <f>+IFERROR((VLOOKUP(A23,Hoja3!$A$2:$J$841,10,FALSE)),"")</f>
        <v>98</v>
      </c>
    </row>
    <row r="24" spans="1:10" x14ac:dyDescent="0.25">
      <c r="A24" s="134">
        <v>13</v>
      </c>
      <c r="B24" s="32">
        <f>+IFERROR((VLOOKUP(A24,Hoja3!$A$2:$J$841,4,FALSE)),"")</f>
        <v>2102</v>
      </c>
      <c r="C24" s="33">
        <f>+IFERROR((VLOOKUP(A24,Hoja3!$A$2:$J$841,5,FALSE)),"")</f>
        <v>2102</v>
      </c>
      <c r="D24" s="35" t="str">
        <f>+IFERROR((VLOOKUP(A24,Hoja3!$A$2:$J$841,6,FALSE)),"")</f>
        <v>UNIVERSIDAD NACIONAL ABIERTA Y A DISTANCIA UNAD</v>
      </c>
      <c r="E24" s="35"/>
      <c r="F24" s="36"/>
      <c r="G24" s="33" t="str">
        <f>+IFERROR((VLOOKUP(A24,Hoja3!$A$2:$J$841,7,FALSE)),"")</f>
        <v>BOGOTA D.C</v>
      </c>
      <c r="H24" s="33" t="str">
        <f>+IFERROR((VLOOKUP(A24,Hoja3!$A$2:$J$841,8,FALSE)),"")</f>
        <v>OFICIAL</v>
      </c>
      <c r="I24" s="37" t="str">
        <f>+IFERROR((VLOOKUP(A24,Hoja3!$A$2:$J$841,9,FALSE)),"")</f>
        <v>Universidad</v>
      </c>
      <c r="J24" s="135">
        <f>+IFERROR((VLOOKUP(A24,Hoja3!$A$2:$J$841,10,FALSE)),"")</f>
        <v>1734</v>
      </c>
    </row>
    <row r="25" spans="1:10" x14ac:dyDescent="0.25">
      <c r="A25" s="134">
        <v>14</v>
      </c>
      <c r="B25" s="32">
        <f>+IFERROR((VLOOKUP(A25,Hoja3!$A$2:$J$841,4,FALSE)),"")</f>
        <v>2104</v>
      </c>
      <c r="C25" s="33">
        <f>+IFERROR((VLOOKUP(A25,Hoja3!$A$2:$J$841,5,FALSE)),"")</f>
        <v>2104</v>
      </c>
      <c r="D25" s="35" t="str">
        <f>+IFERROR((VLOOKUP(A25,Hoja3!$A$2:$J$841,6,FALSE)),"")</f>
        <v>ESCUELA SUPERIOR DE ADMINISTRACION PUBLICA-ESAP-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OFICIAL</v>
      </c>
      <c r="I25" s="37" t="str">
        <f>+IFERROR((VLOOKUP(A25,Hoja3!$A$2:$J$841,9,FALSE)),"")</f>
        <v>Institución Universitaria/Escuela Tecnológica</v>
      </c>
      <c r="J25" s="135">
        <f>+IFERROR((VLOOKUP(A25,Hoja3!$A$2:$J$841,10,FALSE)),"")</f>
        <v>637</v>
      </c>
    </row>
    <row r="26" spans="1:10" x14ac:dyDescent="0.25">
      <c r="A26" s="134">
        <v>15</v>
      </c>
      <c r="B26" s="32">
        <f>+IFERROR((VLOOKUP(A26,Hoja3!$A$2:$J$841,4,FALSE)),"")</f>
        <v>2114</v>
      </c>
      <c r="C26" s="33">
        <f>+IFERROR((VLOOKUP(A26,Hoja3!$A$2:$J$841,5,FALSE)),"")</f>
        <v>2114</v>
      </c>
      <c r="D26" s="35" t="str">
        <f>+IFERROR((VLOOKUP(A26,Hoja3!$A$2:$J$841,6,FALSE)),"")</f>
        <v>ESCUELA NACIONAL DEL DEPORTE</v>
      </c>
      <c r="E26" s="35"/>
      <c r="F26" s="36"/>
      <c r="G26" s="33" t="str">
        <f>+IFERROR((VLOOKUP(A26,Hoja3!$A$2:$J$841,7,FALSE)),"")</f>
        <v>VALLE DEL CAUCA</v>
      </c>
      <c r="H26" s="33" t="str">
        <f>+IFERROR((VLOOKUP(A26,Hoja3!$A$2:$J$841,8,FALSE)),"")</f>
        <v>OFICIAL</v>
      </c>
      <c r="I26" s="37" t="str">
        <f>+IFERROR((VLOOKUP(A26,Hoja3!$A$2:$J$841,9,FALSE)),"")</f>
        <v>Institución Universitaria/Escuela Tecnológica</v>
      </c>
      <c r="J26" s="135">
        <f>+IFERROR((VLOOKUP(A26,Hoja3!$A$2:$J$841,10,FALSE)),"")</f>
        <v>2</v>
      </c>
    </row>
    <row r="27" spans="1:10" x14ac:dyDescent="0.25">
      <c r="A27" s="134">
        <v>16</v>
      </c>
      <c r="B27" s="32">
        <f>+IFERROR((VLOOKUP(A27,Hoja3!$A$2:$J$841,4,FALSE)),"")</f>
        <v>2715</v>
      </c>
      <c r="C27" s="33">
        <f>+IFERROR((VLOOKUP(A27,Hoja3!$A$2:$J$841,5,FALSE)),"")</f>
        <v>2715</v>
      </c>
      <c r="D27" s="35" t="str">
        <f>+IFERROR((VLOOKUP(A27,Hoja3!$A$2:$J$841,6,FALSE)),"")</f>
        <v>FUNDACION UNIVERSITARIA DE POPAYAN</v>
      </c>
      <c r="E27" s="35"/>
      <c r="F27" s="36"/>
      <c r="G27" s="33" t="str">
        <f>+IFERROR((VLOOKUP(A27,Hoja3!$A$2:$J$841,7,FALSE)),"")</f>
        <v>CAUCA</v>
      </c>
      <c r="H27" s="33" t="str">
        <f>+IFERROR((VLOOKUP(A27,Hoja3!$A$2:$J$841,8,FALSE)),"")</f>
        <v>PRIVADA</v>
      </c>
      <c r="I27" s="37" t="str">
        <f>+IFERROR((VLOOKUP(A27,Hoja3!$A$2:$J$841,9,FALSE)),"")</f>
        <v>Institución Universitaria/Escuela Tecnológica</v>
      </c>
      <c r="J27" s="135">
        <f>+IFERROR((VLOOKUP(A27,Hoja3!$A$2:$J$841,10,FALSE)),"")</f>
        <v>6729</v>
      </c>
    </row>
    <row r="28" spans="1:10" x14ac:dyDescent="0.25">
      <c r="A28" s="134">
        <v>17</v>
      </c>
      <c r="B28" s="32">
        <f>+IFERROR((VLOOKUP(A28,Hoja3!$A$2:$J$841,4,FALSE)),"")</f>
        <v>2721</v>
      </c>
      <c r="C28" s="33">
        <f>+IFERROR((VLOOKUP(A28,Hoja3!$A$2:$J$841,5,FALSE)),"")</f>
        <v>2721</v>
      </c>
      <c r="D28" s="35" t="str">
        <f>+IFERROR((VLOOKUP(A28,Hoja3!$A$2:$J$841,6,FALSE)),"")</f>
        <v>FUNDACION UNIVERSITARIA MARIA CANO</v>
      </c>
      <c r="E28" s="35"/>
      <c r="F28" s="36"/>
      <c r="G28" s="33" t="str">
        <f>+IFERROR((VLOOKUP(A28,Hoja3!$A$2:$J$841,7,FALSE)),"")</f>
        <v>ANTIOQUIA</v>
      </c>
      <c r="H28" s="33" t="str">
        <f>+IFERROR((VLOOKUP(A28,Hoja3!$A$2:$J$841,8,FALSE)),"")</f>
        <v>PRIVADA</v>
      </c>
      <c r="I28" s="37" t="str">
        <f>+IFERROR((VLOOKUP(A28,Hoja3!$A$2:$J$841,9,FALSE)),"")</f>
        <v>Institución Universitaria/Escuela Tecnológica</v>
      </c>
      <c r="J28" s="135">
        <f>+IFERROR((VLOOKUP(A28,Hoja3!$A$2:$J$841,10,FALSE)),"")</f>
        <v>418</v>
      </c>
    </row>
    <row r="29" spans="1:10" x14ac:dyDescent="0.25">
      <c r="A29" s="134">
        <v>18</v>
      </c>
      <c r="B29" s="32">
        <f>+IFERROR((VLOOKUP(A29,Hoja3!$A$2:$J$841,4,FALSE)),"")</f>
        <v>2812</v>
      </c>
      <c r="C29" s="33">
        <f>+IFERROR((VLOOKUP(A29,Hoja3!$A$2:$J$841,5,FALSE)),"")</f>
        <v>2812</v>
      </c>
      <c r="D29" s="35" t="str">
        <f>+IFERROR((VLOOKUP(A29,Hoja3!$A$2:$J$841,6,FALSE)),"")</f>
        <v>UNIVERSIDAD EAN</v>
      </c>
      <c r="E29" s="35"/>
      <c r="F29" s="36"/>
      <c r="G29" s="33" t="str">
        <f>+IFERROR((VLOOKUP(A29,Hoja3!$A$2:$J$841,7,FALSE)),"")</f>
        <v>BOGOTA D.C</v>
      </c>
      <c r="H29" s="33" t="str">
        <f>+IFERROR((VLOOKUP(A29,Hoja3!$A$2:$J$841,8,FALSE)),"")</f>
        <v>PRIVADA</v>
      </c>
      <c r="I29" s="37" t="str">
        <f>+IFERROR((VLOOKUP(A29,Hoja3!$A$2:$J$841,9,FALSE)),"")</f>
        <v>Universidad</v>
      </c>
      <c r="J29" s="135">
        <f>+IFERROR((VLOOKUP(A29,Hoja3!$A$2:$J$841,10,FALSE)),"")</f>
        <v>48</v>
      </c>
    </row>
    <row r="30" spans="1:10" x14ac:dyDescent="0.25">
      <c r="A30" s="134">
        <v>19</v>
      </c>
      <c r="B30" s="32">
        <f>+IFERROR((VLOOKUP(A30,Hoja3!$A$2:$J$841,4,FALSE)),"")</f>
        <v>2829</v>
      </c>
      <c r="C30" s="33">
        <f>+IFERROR((VLOOKUP(A30,Hoja3!$A$2:$J$841,5,FALSE)),"")</f>
        <v>2829</v>
      </c>
      <c r="D30" s="35" t="str">
        <f>+IFERROR((VLOOKUP(A30,Hoja3!$A$2:$J$841,6,FALSE)),"")</f>
        <v>CORPORACION UNIVERSITARIA MINUTO DE DIOS -UNIMINUTO-</v>
      </c>
      <c r="E30" s="35"/>
      <c r="F30" s="36"/>
      <c r="G30" s="33" t="str">
        <f>+IFERROR((VLOOKUP(A30,Hoja3!$A$2:$J$841,7,FALSE)),"")</f>
        <v>BOGOTA D.C</v>
      </c>
      <c r="H30" s="33" t="str">
        <f>+IFERROR((VLOOKUP(A30,Hoja3!$A$2:$J$841,8,FALSE)),"")</f>
        <v>PRIVADA</v>
      </c>
      <c r="I30" s="37" t="str">
        <f>+IFERROR((VLOOKUP(A30,Hoja3!$A$2:$J$841,9,FALSE)),"")</f>
        <v>Institución Universitaria/Escuela Tecnológica</v>
      </c>
      <c r="J30" s="135">
        <f>+IFERROR((VLOOKUP(A30,Hoja3!$A$2:$J$841,10,FALSE)),"")</f>
        <v>402</v>
      </c>
    </row>
    <row r="31" spans="1:10" x14ac:dyDescent="0.25">
      <c r="A31" s="134">
        <v>20</v>
      </c>
      <c r="B31" s="32">
        <f>+IFERROR((VLOOKUP(A31,Hoja3!$A$2:$J$841,4,FALSE)),"")</f>
        <v>2833</v>
      </c>
      <c r="C31" s="33">
        <f>+IFERROR((VLOOKUP(A31,Hoja3!$A$2:$J$841,5,FALSE)),"")</f>
        <v>2833</v>
      </c>
      <c r="D31" s="35" t="str">
        <f>+IFERROR((VLOOKUP(A31,Hoja3!$A$2:$J$841,6,FALSE)),"")</f>
        <v>CORPORACION UNIVERSITARIA REMINGTON</v>
      </c>
      <c r="E31" s="35"/>
      <c r="F31" s="36"/>
      <c r="G31" s="33" t="str">
        <f>+IFERROR((VLOOKUP(A31,Hoja3!$A$2:$J$841,7,FALSE)),"")</f>
        <v>ANTIOQUIA</v>
      </c>
      <c r="H31" s="33" t="str">
        <f>+IFERROR((VLOOKUP(A31,Hoja3!$A$2:$J$841,8,FALSE)),"")</f>
        <v>PRIVADA</v>
      </c>
      <c r="I31" s="37" t="str">
        <f>+IFERROR((VLOOKUP(A31,Hoja3!$A$2:$J$841,9,FALSE)),"")</f>
        <v>Institución Universitaria/Escuela Tecnológica</v>
      </c>
      <c r="J31" s="135">
        <f>+IFERROR((VLOOKUP(A31,Hoja3!$A$2:$J$841,10,FALSE)),"")</f>
        <v>80</v>
      </c>
    </row>
    <row r="32" spans="1:10" x14ac:dyDescent="0.25">
      <c r="A32" s="134">
        <v>21</v>
      </c>
      <c r="B32" s="32">
        <f>+IFERROR((VLOOKUP(A32,Hoja3!$A$2:$J$841,4,FALSE)),"")</f>
        <v>2849</v>
      </c>
      <c r="C32" s="33">
        <f>+IFERROR((VLOOKUP(A32,Hoja3!$A$2:$J$841,5,FALSE)),"")</f>
        <v>2849</v>
      </c>
      <c r="D32" s="35" t="str">
        <f>+IFERROR((VLOOKUP(A32,Hoja3!$A$2:$J$841,6,FALSE)),"")</f>
        <v>CORPORACION UNIVERSITARIA AUTONOMA DEL CAUCA</v>
      </c>
      <c r="E32" s="35"/>
      <c r="F32" s="36"/>
      <c r="G32" s="33" t="str">
        <f>+IFERROR((VLOOKUP(A32,Hoja3!$A$2:$J$841,7,FALSE)),"")</f>
        <v>CAUCA</v>
      </c>
      <c r="H32" s="33" t="str">
        <f>+IFERROR((VLOOKUP(A32,Hoja3!$A$2:$J$841,8,FALSE)),"")</f>
        <v>PRIVADA</v>
      </c>
      <c r="I32" s="37" t="str">
        <f>+IFERROR((VLOOKUP(A32,Hoja3!$A$2:$J$841,9,FALSE)),"")</f>
        <v>Institución Universitaria/Escuela Tecnológica</v>
      </c>
      <c r="J32" s="135">
        <f>+IFERROR((VLOOKUP(A32,Hoja3!$A$2:$J$841,10,FALSE)),"")</f>
        <v>2905</v>
      </c>
    </row>
    <row r="33" spans="1:10" x14ac:dyDescent="0.25">
      <c r="A33" s="134">
        <v>22</v>
      </c>
      <c r="B33" s="32">
        <f>+IFERROR((VLOOKUP(A33,Hoja3!$A$2:$J$841,4,FALSE)),"")</f>
        <v>3104</v>
      </c>
      <c r="C33" s="33">
        <f>+IFERROR((VLOOKUP(A33,Hoja3!$A$2:$J$841,5,FALSE)),"")</f>
        <v>3104</v>
      </c>
      <c r="D33" s="35" t="str">
        <f>+IFERROR((VLOOKUP(A33,Hoja3!$A$2:$J$841,6,FALSE)),"")</f>
        <v>COLEGIO MAYOR DEL CAUCA</v>
      </c>
      <c r="E33" s="35"/>
      <c r="F33" s="36"/>
      <c r="G33" s="33" t="str">
        <f>+IFERROR((VLOOKUP(A33,Hoja3!$A$2:$J$841,7,FALSE)),"")</f>
        <v>CAUCA</v>
      </c>
      <c r="H33" s="33" t="str">
        <f>+IFERROR((VLOOKUP(A33,Hoja3!$A$2:$J$841,8,FALSE)),"")</f>
        <v>OFICIAL</v>
      </c>
      <c r="I33" s="37" t="str">
        <f>+IFERROR((VLOOKUP(A33,Hoja3!$A$2:$J$841,9,FALSE)),"")</f>
        <v>Institución Universitaria/Escuela Tecnológica</v>
      </c>
      <c r="J33" s="135">
        <f>+IFERROR((VLOOKUP(A33,Hoja3!$A$2:$J$841,10,FALSE)),"")</f>
        <v>2052</v>
      </c>
    </row>
    <row r="34" spans="1:10" x14ac:dyDescent="0.25">
      <c r="A34" s="134">
        <v>23</v>
      </c>
      <c r="B34" s="32">
        <f>+IFERROR((VLOOKUP(A34,Hoja3!$A$2:$J$841,4,FALSE)),"")</f>
        <v>3831</v>
      </c>
      <c r="C34" s="33">
        <f>+IFERROR((VLOOKUP(A34,Hoja3!$A$2:$J$841,5,FALSE)),"")</f>
        <v>3831</v>
      </c>
      <c r="D34" s="35" t="str">
        <f>+IFERROR((VLOOKUP(A34,Hoja3!$A$2:$J$841,6,FALSE)),"")</f>
        <v>CORPORACION UNIVERSITARIA COMFACAUCA - UNICOMFACAUCA</v>
      </c>
      <c r="E34" s="35"/>
      <c r="F34" s="36"/>
      <c r="G34" s="33" t="str">
        <f>+IFERROR((VLOOKUP(A34,Hoja3!$A$2:$J$841,7,FALSE)),"")</f>
        <v>CAUCA</v>
      </c>
      <c r="H34" s="33" t="str">
        <f>+IFERROR((VLOOKUP(A34,Hoja3!$A$2:$J$841,8,FALSE)),"")</f>
        <v>PRIVADA</v>
      </c>
      <c r="I34" s="37" t="str">
        <f>+IFERROR((VLOOKUP(A34,Hoja3!$A$2:$J$841,9,FALSE)),"")</f>
        <v>Institución Universitaria/Escuela Tecnológica</v>
      </c>
      <c r="J34" s="135">
        <f>+IFERROR((VLOOKUP(A34,Hoja3!$A$2:$J$841,10,FALSE)),"")</f>
        <v>2562</v>
      </c>
    </row>
    <row r="35" spans="1:10" x14ac:dyDescent="0.25">
      <c r="A35" s="134">
        <v>24</v>
      </c>
      <c r="B35" s="32">
        <f>+IFERROR((VLOOKUP(A35,Hoja3!$A$2:$J$841,4,FALSE)),"")</f>
        <v>4813</v>
      </c>
      <c r="C35" s="33">
        <f>+IFERROR((VLOOKUP(A35,Hoja3!$A$2:$J$841,5,FALSE)),"")</f>
        <v>4813</v>
      </c>
      <c r="D35" s="35" t="str">
        <f>+IFERROR((VLOOKUP(A35,Hoja3!$A$2:$J$841,6,FALSE)),"")</f>
        <v>CORPORACION UNIFICADA NACIONAL DE EDUCACION SUPERIOR-CUN-</v>
      </c>
      <c r="E35" s="35"/>
      <c r="F35" s="36"/>
      <c r="G35" s="33" t="str">
        <f>+IFERROR((VLOOKUP(A35,Hoja3!$A$2:$J$841,7,FALSE)),"")</f>
        <v>BOGOTA D.C</v>
      </c>
      <c r="H35" s="33" t="str">
        <f>+IFERROR((VLOOKUP(A35,Hoja3!$A$2:$J$841,8,FALSE)),"")</f>
        <v>PRIVADA</v>
      </c>
      <c r="I35" s="37" t="str">
        <f>+IFERROR((VLOOKUP(A35,Hoja3!$A$2:$J$841,9,FALSE)),"")</f>
        <v>Institución Técnica Profesional</v>
      </c>
      <c r="J35" s="135">
        <f>+IFERROR((VLOOKUP(A35,Hoja3!$A$2:$J$841,10,FALSE)),"")</f>
        <v>20</v>
      </c>
    </row>
    <row r="36" spans="1:10" x14ac:dyDescent="0.25">
      <c r="A36" s="134">
        <v>25</v>
      </c>
      <c r="B36" s="32">
        <f>+IFERROR((VLOOKUP(A36,Hoja3!$A$2:$J$841,4,FALSE)),"")</f>
        <v>9110</v>
      </c>
      <c r="C36" s="33">
        <f>+IFERROR((VLOOKUP(A36,Hoja3!$A$2:$J$841,5,FALSE)),"")</f>
        <v>9110</v>
      </c>
      <c r="D36" s="35" t="str">
        <f>+IFERROR((VLOOKUP(A36,Hoja3!$A$2:$J$841,6,FALSE)),"")</f>
        <v>SERVICIO NACIONAL DE APRENDIZAJE-SENA-</v>
      </c>
      <c r="E36" s="35"/>
      <c r="F36" s="36"/>
      <c r="G36" s="33" t="str">
        <f>+IFERROR((VLOOKUP(A36,Hoja3!$A$2:$J$841,7,FALSE)),"")</f>
        <v>BOGOTA D.C</v>
      </c>
      <c r="H36" s="33" t="str">
        <f>+IFERROR((VLOOKUP(A36,Hoja3!$A$2:$J$841,8,FALSE)),"")</f>
        <v>OFICIAL</v>
      </c>
      <c r="I36" s="37" t="str">
        <f>+IFERROR((VLOOKUP(A36,Hoja3!$A$2:$J$841,9,FALSE)),"")</f>
        <v>Institución Tecnológica</v>
      </c>
      <c r="J36" s="135">
        <f>+IFERROR((VLOOKUP(A36,Hoja3!$A$2:$J$841,10,FALSE)),"")</f>
        <v>12493</v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CAUCA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19001</v>
      </c>
      <c r="C12" s="39" t="str">
        <f>+IFERROR((VLOOKUP(A12,Hoja4!$A$2:$M$1051,5,FALSE)),"")</f>
        <v>POPAYAN</v>
      </c>
      <c r="D12" s="40">
        <f>+IFERROR((VLOOKUP(A12,Hoja4!$A$2:$AA$1051,6,FALSE)),"")</f>
        <v>26031</v>
      </c>
      <c r="E12" s="40">
        <f>+IFERROR((VLOOKUP(A12,Hoja4!$A$2:$AA$1051,7,FALSE)),"")</f>
        <v>27884</v>
      </c>
      <c r="F12" s="40">
        <f>+IFERROR((VLOOKUP(A12,Hoja4!$A$2:$AA$1051,8,FALSE)),"")</f>
        <v>25432</v>
      </c>
      <c r="G12" s="40">
        <f>+IFERROR((VLOOKUP(A12,Hoja4!$A$2:$AA$1051,9,FALSE)),"")</f>
        <v>31319</v>
      </c>
      <c r="H12" s="40">
        <f>+IFERROR((VLOOKUP(A12,Hoja4!$A$2:$AA$1051,10,FALSE)),"")</f>
        <v>35378</v>
      </c>
      <c r="I12" s="40">
        <f>+IFERROR((VLOOKUP(A12,Hoja4!$A$2:$AA$1051,11,FALSE)),"")</f>
        <v>38990</v>
      </c>
      <c r="J12" s="40">
        <f>+IFERROR((VLOOKUP(A12,Hoja4!$A$2:$AA$1051,12,FALSE)),"")</f>
        <v>41647</v>
      </c>
      <c r="K12" s="149">
        <f>+IFERROR((VLOOKUP(A12,Hoja4!$A$2:$AA$1051,13,FALSE)),"")</f>
        <v>44916</v>
      </c>
      <c r="L12" s="144">
        <f>+IFERROR((VLOOKUP(A12,Hoja4!$A$2:$AA$1051,14,FALSE)),"")</f>
        <v>42222</v>
      </c>
    </row>
    <row r="13" spans="1:12" x14ac:dyDescent="0.25">
      <c r="A13" s="145">
        <v>2</v>
      </c>
      <c r="B13" s="41">
        <f>+IFERROR((VLOOKUP(A13,Hoja4!$A$2:$M$1051,4,FALSE)),"")</f>
        <v>19022</v>
      </c>
      <c r="C13" s="41" t="str">
        <f>+IFERROR((VLOOKUP(A13,Hoja4!$A$2:$M$1051,5,FALSE)),"")</f>
        <v>ALMAGUER</v>
      </c>
      <c r="D13" s="42" t="str">
        <f>+IFERROR((VLOOKUP(A13,Hoja4!$A$2:$AA$1051,6,FALSE)),"")</f>
        <v>-</v>
      </c>
      <c r="E13" s="42" t="str">
        <f>+IFERROR((VLOOKUP(A13,Hoja4!$A$2:$AA$1051,7,FALSE)),"")</f>
        <v>-</v>
      </c>
      <c r="F13" s="42" t="str">
        <f>+IFERROR((VLOOKUP(A13,Hoja4!$A$2:$AA$1051,8,FALSE)),"")</f>
        <v>-</v>
      </c>
      <c r="G13" s="42" t="str">
        <f>+IFERROR((VLOOKUP(A13,Hoja4!$A$2:$AA$1051,9,FALSE)),"")</f>
        <v>-</v>
      </c>
      <c r="H13" s="42" t="str">
        <f>+IFERROR((VLOOKUP(A13,Hoja4!$A$2:$AA$1051,10,FALSE)),"")</f>
        <v>-</v>
      </c>
      <c r="I13" s="42" t="str">
        <f>+IFERROR((VLOOKUP(A13,Hoja4!$A$2:$AA$1051,11,FALSE)),"")</f>
        <v>-</v>
      </c>
      <c r="J13" s="42" t="str">
        <f>+IFERROR((VLOOKUP(A13,Hoja4!$A$2:$AA$1051,12,FALSE)),"")</f>
        <v>-</v>
      </c>
      <c r="K13" s="149" t="str">
        <f>+IFERROR((VLOOKUP(A13,Hoja4!$A$2:$AA$1051,13,FALSE)),"")</f>
        <v>-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19050</v>
      </c>
      <c r="C14" s="41" t="str">
        <f>+IFERROR((VLOOKUP(A14,Hoja4!$A$2:$M$1051,5,FALSE)),"")</f>
        <v>ARGELIA</v>
      </c>
      <c r="D14" s="42">
        <f>+IFERROR((VLOOKUP(A14,Hoja4!$A$2:$AA$1051,6,FALSE)),"")</f>
        <v>1</v>
      </c>
      <c r="E14" s="42">
        <f>+IFERROR((VLOOKUP(A14,Hoja4!$A$2:$AA$1051,7,FALSE)),"")</f>
        <v>30</v>
      </c>
      <c r="F14" s="42">
        <f>+IFERROR((VLOOKUP(A14,Hoja4!$A$2:$AA$1051,8,FALSE)),"")</f>
        <v>22</v>
      </c>
      <c r="G14" s="42">
        <f>+IFERROR((VLOOKUP(A14,Hoja4!$A$2:$AA$1051,9,FALSE)),"")</f>
        <v>17</v>
      </c>
      <c r="H14" s="42" t="str">
        <f>+IFERROR((VLOOKUP(A14,Hoja4!$A$2:$AA$1051,10,FALSE)),"")</f>
        <v>-</v>
      </c>
      <c r="I14" s="42" t="str">
        <f>+IFERROR((VLOOKUP(A14,Hoja4!$A$2:$AA$1051,11,FALSE)),"")</f>
        <v>-</v>
      </c>
      <c r="J14" s="42" t="str">
        <f>+IFERROR((VLOOKUP(A14,Hoja4!$A$2:$AA$1051,12,FALSE)),"")</f>
        <v>-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19075</v>
      </c>
      <c r="C15" s="41" t="str">
        <f>+IFERROR((VLOOKUP(A15,Hoja4!$A$2:$M$1051,5,FALSE)),"")</f>
        <v>BALBOA</v>
      </c>
      <c r="D15" s="42">
        <f>+IFERROR((VLOOKUP(A15,Hoja4!$A$2:$AA$1051,6,FALSE)),"")</f>
        <v>72</v>
      </c>
      <c r="E15" s="42">
        <f>+IFERROR((VLOOKUP(A15,Hoja4!$A$2:$AA$1051,7,FALSE)),"")</f>
        <v>20</v>
      </c>
      <c r="F15" s="42">
        <f>+IFERROR((VLOOKUP(A15,Hoja4!$A$2:$AA$1051,8,FALSE)),"")</f>
        <v>40</v>
      </c>
      <c r="G15" s="42">
        <f>+IFERROR((VLOOKUP(A15,Hoja4!$A$2:$AA$1051,9,FALSE)),"")</f>
        <v>40</v>
      </c>
      <c r="H15" s="42">
        <f>+IFERROR((VLOOKUP(A15,Hoja4!$A$2:$AA$1051,10,FALSE)),"")</f>
        <v>27</v>
      </c>
      <c r="I15" s="42" t="str">
        <f>+IFERROR((VLOOKUP(A15,Hoja4!$A$2:$AA$1051,11,FALSE)),"")</f>
        <v>-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19100</v>
      </c>
      <c r="C16" s="41" t="str">
        <f>+IFERROR((VLOOKUP(A16,Hoja4!$A$2:$M$1051,5,FALSE)),"")</f>
        <v>BOLIVAR</v>
      </c>
      <c r="D16" s="42">
        <f>+IFERROR((VLOOKUP(A16,Hoja4!$A$2:$AA$1051,6,FALSE)),"")</f>
        <v>151</v>
      </c>
      <c r="E16" s="42">
        <f>+IFERROR((VLOOKUP(A16,Hoja4!$A$2:$AA$1051,7,FALSE)),"")</f>
        <v>117</v>
      </c>
      <c r="F16" s="42">
        <f>+IFERROR((VLOOKUP(A16,Hoja4!$A$2:$AA$1051,8,FALSE)),"")</f>
        <v>94</v>
      </c>
      <c r="G16" s="42">
        <f>+IFERROR((VLOOKUP(A16,Hoja4!$A$2:$AA$1051,9,FALSE)),"")</f>
        <v>82</v>
      </c>
      <c r="H16" s="42">
        <f>+IFERROR((VLOOKUP(A16,Hoja4!$A$2:$AA$1051,10,FALSE)),"")</f>
        <v>58</v>
      </c>
      <c r="I16" s="42" t="str">
        <f>+IFERROR((VLOOKUP(A16,Hoja4!$A$2:$AA$1051,11,FALSE)),"")</f>
        <v>-</v>
      </c>
      <c r="J16" s="42" t="str">
        <f>+IFERROR((VLOOKUP(A16,Hoja4!$A$2:$AA$1051,12,FALSE)),"")</f>
        <v>-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19110</v>
      </c>
      <c r="C17" s="41" t="str">
        <f>+IFERROR((VLOOKUP(A17,Hoja4!$A$2:$M$1051,5,FALSE)),"")</f>
        <v>BUENOS AIRES</v>
      </c>
      <c r="D17" s="42">
        <f>+IFERROR((VLOOKUP(A17,Hoja4!$A$2:$AA$1051,6,FALSE)),"")</f>
        <v>55</v>
      </c>
      <c r="E17" s="42">
        <f>+IFERROR((VLOOKUP(A17,Hoja4!$A$2:$AA$1051,7,FALSE)),"")</f>
        <v>23</v>
      </c>
      <c r="F17" s="42">
        <f>+IFERROR((VLOOKUP(A17,Hoja4!$A$2:$AA$1051,8,FALSE)),"")</f>
        <v>4</v>
      </c>
      <c r="G17" s="42">
        <f>+IFERROR((VLOOKUP(A17,Hoja4!$A$2:$AA$1051,9,FALSE)),"")</f>
        <v>3</v>
      </c>
      <c r="H17" s="42" t="str">
        <f>+IFERROR((VLOOKUP(A17,Hoja4!$A$2:$AA$1051,10,FALSE)),"")</f>
        <v>-</v>
      </c>
      <c r="I17" s="42" t="str">
        <f>+IFERROR((VLOOKUP(A17,Hoja4!$A$2:$AA$1051,11,FALSE)),"")</f>
        <v>-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19130</v>
      </c>
      <c r="C18" s="41" t="str">
        <f>+IFERROR((VLOOKUP(A18,Hoja4!$A$2:$M$1051,5,FALSE)),"")</f>
        <v>CAJIBIO</v>
      </c>
      <c r="D18" s="42">
        <f>+IFERROR((VLOOKUP(A18,Hoja4!$A$2:$AA$1051,6,FALSE)),"")</f>
        <v>72</v>
      </c>
      <c r="E18" s="42">
        <f>+IFERROR((VLOOKUP(A18,Hoja4!$A$2:$AA$1051,7,FALSE)),"")</f>
        <v>66</v>
      </c>
      <c r="F18" s="42">
        <f>+IFERROR((VLOOKUP(A18,Hoja4!$A$2:$AA$1051,8,FALSE)),"")</f>
        <v>95</v>
      </c>
      <c r="G18" s="42">
        <f>+IFERROR((VLOOKUP(A18,Hoja4!$A$2:$AA$1051,9,FALSE)),"")</f>
        <v>52</v>
      </c>
      <c r="H18" s="42">
        <f>+IFERROR((VLOOKUP(A18,Hoja4!$A$2:$AA$1051,10,FALSE)),"")</f>
        <v>40</v>
      </c>
      <c r="I18" s="42" t="str">
        <f>+IFERROR((VLOOKUP(A18,Hoja4!$A$2:$AA$1051,11,FALSE)),"")</f>
        <v>-</v>
      </c>
      <c r="J18" s="42" t="str">
        <f>+IFERROR((VLOOKUP(A18,Hoja4!$A$2:$AA$1051,12,FALSE)),"")</f>
        <v>-</v>
      </c>
      <c r="K18" s="149" t="str">
        <f>+IFERROR((VLOOKUP(A18,Hoja4!$A$2:$AA$1051,13,FALSE)),"")</f>
        <v>-</v>
      </c>
      <c r="L18" s="144">
        <f>+IFERROR((VLOOKUP(A18,Hoja4!$A$2:$AA$1051,14,FALSE)),"")</f>
        <v>0</v>
      </c>
    </row>
    <row r="19" spans="1:12" x14ac:dyDescent="0.25">
      <c r="A19" s="145">
        <v>8</v>
      </c>
      <c r="B19" s="41">
        <f>+IFERROR((VLOOKUP(A19,Hoja4!$A$2:$M$1051,4,FALSE)),"")</f>
        <v>19137</v>
      </c>
      <c r="C19" s="41" t="str">
        <f>+IFERROR((VLOOKUP(A19,Hoja4!$A$2:$M$1051,5,FALSE)),"")</f>
        <v>CALDONO</v>
      </c>
      <c r="D19" s="42">
        <f>+IFERROR((VLOOKUP(A19,Hoja4!$A$2:$AA$1051,6,FALSE)),"")</f>
        <v>154</v>
      </c>
      <c r="E19" s="42">
        <f>+IFERROR((VLOOKUP(A19,Hoja4!$A$2:$AA$1051,7,FALSE)),"")</f>
        <v>22</v>
      </c>
      <c r="F19" s="42">
        <f>+IFERROR((VLOOKUP(A19,Hoja4!$A$2:$AA$1051,8,FALSE)),"")</f>
        <v>91</v>
      </c>
      <c r="G19" s="42">
        <f>+IFERROR((VLOOKUP(A19,Hoja4!$A$2:$AA$1051,9,FALSE)),"")</f>
        <v>78</v>
      </c>
      <c r="H19" s="42">
        <f>+IFERROR((VLOOKUP(A19,Hoja4!$A$2:$AA$1051,10,FALSE)),"")</f>
        <v>59</v>
      </c>
      <c r="I19" s="42" t="str">
        <f>+IFERROR((VLOOKUP(A19,Hoja4!$A$2:$AA$1051,11,FALSE)),"")</f>
        <v>-</v>
      </c>
      <c r="J19" s="42" t="str">
        <f>+IFERROR((VLOOKUP(A19,Hoja4!$A$2:$AA$1051,12,FALSE)),"")</f>
        <v>-</v>
      </c>
      <c r="K19" s="149" t="str">
        <f>+IFERROR((VLOOKUP(A19,Hoja4!$A$2:$AA$1051,13,FALSE)),"")</f>
        <v>-</v>
      </c>
      <c r="L19" s="144">
        <f>+IFERROR((VLOOKUP(A19,Hoja4!$A$2:$AA$1051,14,FALSE)),"")</f>
        <v>30</v>
      </c>
    </row>
    <row r="20" spans="1:12" x14ac:dyDescent="0.25">
      <c r="A20" s="145">
        <v>9</v>
      </c>
      <c r="B20" s="41">
        <f>+IFERROR((VLOOKUP(A20,Hoja4!$A$2:$M$1051,4,FALSE)),"")</f>
        <v>19142</v>
      </c>
      <c r="C20" s="41" t="str">
        <f>+IFERROR((VLOOKUP(A20,Hoja4!$A$2:$M$1051,5,FALSE)),"")</f>
        <v>CALOTO</v>
      </c>
      <c r="D20" s="42">
        <f>+IFERROR((VLOOKUP(A20,Hoja4!$A$2:$AA$1051,6,FALSE)),"")</f>
        <v>217</v>
      </c>
      <c r="E20" s="42">
        <f>+IFERROR((VLOOKUP(A20,Hoja4!$A$2:$AA$1051,7,FALSE)),"")</f>
        <v>190</v>
      </c>
      <c r="F20" s="42">
        <f>+IFERROR((VLOOKUP(A20,Hoja4!$A$2:$AA$1051,8,FALSE)),"")</f>
        <v>162</v>
      </c>
      <c r="G20" s="42">
        <f>+IFERROR((VLOOKUP(A20,Hoja4!$A$2:$AA$1051,9,FALSE)),"")</f>
        <v>96</v>
      </c>
      <c r="H20" s="42">
        <f>+IFERROR((VLOOKUP(A20,Hoja4!$A$2:$AA$1051,10,FALSE)),"")</f>
        <v>22</v>
      </c>
      <c r="I20" s="42" t="str">
        <f>+IFERROR((VLOOKUP(A20,Hoja4!$A$2:$AA$1051,11,FALSE)),"")</f>
        <v>-</v>
      </c>
      <c r="J20" s="42" t="str">
        <f>+IFERROR((VLOOKUP(A20,Hoja4!$A$2:$AA$1051,12,FALSE)),"")</f>
        <v>-</v>
      </c>
      <c r="K20" s="149" t="str">
        <f>+IFERROR((VLOOKUP(A20,Hoja4!$A$2:$AA$1051,13,FALSE)),"")</f>
        <v>-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19212</v>
      </c>
      <c r="C21" s="41" t="str">
        <f>+IFERROR((VLOOKUP(A21,Hoja4!$A$2:$M$1051,5,FALSE)),"")</f>
        <v>CORINTO</v>
      </c>
      <c r="D21" s="42">
        <f>+IFERROR((VLOOKUP(A21,Hoja4!$A$2:$AA$1051,6,FALSE)),"")</f>
        <v>172</v>
      </c>
      <c r="E21" s="42">
        <f>+IFERROR((VLOOKUP(A21,Hoja4!$A$2:$AA$1051,7,FALSE)),"")</f>
        <v>104</v>
      </c>
      <c r="F21" s="42">
        <f>+IFERROR((VLOOKUP(A21,Hoja4!$A$2:$AA$1051,8,FALSE)),"")</f>
        <v>61</v>
      </c>
      <c r="G21" s="42">
        <f>+IFERROR((VLOOKUP(A21,Hoja4!$A$2:$AA$1051,9,FALSE)),"")</f>
        <v>64</v>
      </c>
      <c r="H21" s="42">
        <f>+IFERROR((VLOOKUP(A21,Hoja4!$A$2:$AA$1051,10,FALSE)),"")</f>
        <v>20</v>
      </c>
      <c r="I21" s="42" t="str">
        <f>+IFERROR((VLOOKUP(A21,Hoja4!$A$2:$AA$1051,11,FALSE)),"")</f>
        <v>-</v>
      </c>
      <c r="J21" s="42" t="str">
        <f>+IFERROR((VLOOKUP(A21,Hoja4!$A$2:$AA$1051,12,FALSE)),"")</f>
        <v>-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19256</v>
      </c>
      <c r="C22" s="41" t="str">
        <f>+IFERROR((VLOOKUP(A22,Hoja4!$A$2:$M$1051,5,FALSE)),"")</f>
        <v>EL TAMBO</v>
      </c>
      <c r="D22" s="42">
        <f>+IFERROR((VLOOKUP(A22,Hoja4!$A$2:$AA$1051,6,FALSE)),"")</f>
        <v>167</v>
      </c>
      <c r="E22" s="42">
        <f>+IFERROR((VLOOKUP(A22,Hoja4!$A$2:$AA$1051,7,FALSE)),"")</f>
        <v>86</v>
      </c>
      <c r="F22" s="42">
        <f>+IFERROR((VLOOKUP(A22,Hoja4!$A$2:$AA$1051,8,FALSE)),"")</f>
        <v>51</v>
      </c>
      <c r="G22" s="42">
        <f>+IFERROR((VLOOKUP(A22,Hoja4!$A$2:$AA$1051,9,FALSE)),"")</f>
        <v>48</v>
      </c>
      <c r="H22" s="42">
        <f>+IFERROR((VLOOKUP(A22,Hoja4!$A$2:$AA$1051,10,FALSE)),"")</f>
        <v>17</v>
      </c>
      <c r="I22" s="42" t="str">
        <f>+IFERROR((VLOOKUP(A22,Hoja4!$A$2:$AA$1051,11,FALSE)),"")</f>
        <v>-</v>
      </c>
      <c r="J22" s="42" t="str">
        <f>+IFERROR((VLOOKUP(A22,Hoja4!$A$2:$AA$1051,12,FALSE)),"")</f>
        <v>-</v>
      </c>
      <c r="K22" s="149" t="str">
        <f>+IFERROR((VLOOKUP(A22,Hoja4!$A$2:$AA$1051,13,FALSE)),"")</f>
        <v>-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19290</v>
      </c>
      <c r="C23" s="41" t="str">
        <f>+IFERROR((VLOOKUP(A23,Hoja4!$A$2:$M$1051,5,FALSE)),"")</f>
        <v>FLORENCIA</v>
      </c>
      <c r="D23" s="42">
        <f>+IFERROR((VLOOKUP(A23,Hoja4!$A$2:$AA$1051,6,FALSE)),"")</f>
        <v>75</v>
      </c>
      <c r="E23" s="42">
        <f>+IFERROR((VLOOKUP(A23,Hoja4!$A$2:$AA$1051,7,FALSE)),"")</f>
        <v>13</v>
      </c>
      <c r="F23" s="42" t="str">
        <f>+IFERROR((VLOOKUP(A23,Hoja4!$A$2:$AA$1051,8,FALSE)),"")</f>
        <v>-</v>
      </c>
      <c r="G23" s="42" t="str">
        <f>+IFERROR((VLOOKUP(A23,Hoja4!$A$2:$AA$1051,9,FALSE)),"")</f>
        <v>-</v>
      </c>
      <c r="H23" s="42" t="str">
        <f>+IFERROR((VLOOKUP(A23,Hoja4!$A$2:$AA$1051,10,FALSE)),"")</f>
        <v>-</v>
      </c>
      <c r="I23" s="42" t="str">
        <f>+IFERROR((VLOOKUP(A23,Hoja4!$A$2:$AA$1051,11,FALSE)),"")</f>
        <v>-</v>
      </c>
      <c r="J23" s="42">
        <f>+IFERROR((VLOOKUP(A23,Hoja4!$A$2:$AA$1051,12,FALSE)),"")</f>
        <v>13</v>
      </c>
      <c r="K23" s="149">
        <f>+IFERROR((VLOOKUP(A23,Hoja4!$A$2:$AA$1051,13,FALSE)),"")</f>
        <v>184</v>
      </c>
      <c r="L23" s="144">
        <f>+IFERROR((VLOOKUP(A23,Hoja4!$A$2:$AA$1051,14,FALSE)),"")</f>
        <v>20</v>
      </c>
    </row>
    <row r="24" spans="1:12" x14ac:dyDescent="0.25">
      <c r="A24" s="145">
        <v>13</v>
      </c>
      <c r="B24" s="41">
        <f>+IFERROR((VLOOKUP(A24,Hoja4!$A$2:$M$1051,4,FALSE)),"")</f>
        <v>19300</v>
      </c>
      <c r="C24" s="41" t="str">
        <f>+IFERROR((VLOOKUP(A24,Hoja4!$A$2:$M$1051,5,FALSE)),"")</f>
        <v>GUACHENE</v>
      </c>
      <c r="D24" s="42" t="str">
        <f>+IFERROR((VLOOKUP(A24,Hoja4!$A$2:$AA$1051,6,FALSE)),"")</f>
        <v>-</v>
      </c>
      <c r="E24" s="42">
        <f>+IFERROR((VLOOKUP(A24,Hoja4!$A$2:$AA$1051,7,FALSE)),"")</f>
        <v>78</v>
      </c>
      <c r="F24" s="42">
        <f>+IFERROR((VLOOKUP(A24,Hoja4!$A$2:$AA$1051,8,FALSE)),"")</f>
        <v>112</v>
      </c>
      <c r="G24" s="42">
        <f>+IFERROR((VLOOKUP(A24,Hoja4!$A$2:$AA$1051,9,FALSE)),"")</f>
        <v>108</v>
      </c>
      <c r="H24" s="42">
        <f>+IFERROR((VLOOKUP(A24,Hoja4!$A$2:$AA$1051,10,FALSE)),"")</f>
        <v>33</v>
      </c>
      <c r="I24" s="42" t="str">
        <f>+IFERROR((VLOOKUP(A24,Hoja4!$A$2:$AA$1051,11,FALSE)),"")</f>
        <v>-</v>
      </c>
      <c r="J24" s="42">
        <f>+IFERROR((VLOOKUP(A24,Hoja4!$A$2:$AA$1051,12,FALSE)),"")</f>
        <v>111</v>
      </c>
      <c r="K24" s="149">
        <f>+IFERROR((VLOOKUP(A24,Hoja4!$A$2:$AA$1051,13,FALSE)),"")</f>
        <v>33</v>
      </c>
      <c r="L24" s="144">
        <f>+IFERROR((VLOOKUP(A24,Hoja4!$A$2:$AA$1051,14,FALSE)),"")</f>
        <v>2</v>
      </c>
    </row>
    <row r="25" spans="1:12" x14ac:dyDescent="0.25">
      <c r="A25" s="145">
        <v>14</v>
      </c>
      <c r="B25" s="41">
        <f>+IFERROR((VLOOKUP(A25,Hoja4!$A$2:$M$1051,4,FALSE)),"")</f>
        <v>19318</v>
      </c>
      <c r="C25" s="41" t="str">
        <f>+IFERROR((VLOOKUP(A25,Hoja4!$A$2:$M$1051,5,FALSE)),"")</f>
        <v>GUAPI</v>
      </c>
      <c r="D25" s="42">
        <f>+IFERROR((VLOOKUP(A25,Hoja4!$A$2:$AA$1051,6,FALSE)),"")</f>
        <v>68</v>
      </c>
      <c r="E25" s="42">
        <f>+IFERROR((VLOOKUP(A25,Hoja4!$A$2:$AA$1051,7,FALSE)),"")</f>
        <v>171</v>
      </c>
      <c r="F25" s="42">
        <f>+IFERROR((VLOOKUP(A25,Hoja4!$A$2:$AA$1051,8,FALSE)),"")</f>
        <v>74</v>
      </c>
      <c r="G25" s="42">
        <f>+IFERROR((VLOOKUP(A25,Hoja4!$A$2:$AA$1051,9,FALSE)),"")</f>
        <v>83</v>
      </c>
      <c r="H25" s="42">
        <f>+IFERROR((VLOOKUP(A25,Hoja4!$A$2:$AA$1051,10,FALSE)),"")</f>
        <v>32</v>
      </c>
      <c r="I25" s="42" t="str">
        <f>+IFERROR((VLOOKUP(A25,Hoja4!$A$2:$AA$1051,11,FALSE)),"")</f>
        <v>-</v>
      </c>
      <c r="J25" s="42">
        <f>+IFERROR((VLOOKUP(A25,Hoja4!$A$2:$AA$1051,12,FALSE)),"")</f>
        <v>54</v>
      </c>
      <c r="K25" s="149">
        <f>+IFERROR((VLOOKUP(A25,Hoja4!$A$2:$AA$1051,13,FALSE)),"")</f>
        <v>42</v>
      </c>
      <c r="L25" s="144">
        <f>+IFERROR((VLOOKUP(A25,Hoja4!$A$2:$AA$1051,14,FALSE)),"")</f>
        <v>1</v>
      </c>
    </row>
    <row r="26" spans="1:12" x14ac:dyDescent="0.25">
      <c r="A26" s="145">
        <v>15</v>
      </c>
      <c r="B26" s="41">
        <f>+IFERROR((VLOOKUP(A26,Hoja4!$A$2:$M$1051,4,FALSE)),"")</f>
        <v>19355</v>
      </c>
      <c r="C26" s="41" t="str">
        <f>+IFERROR((VLOOKUP(A26,Hoja4!$A$2:$M$1051,5,FALSE)),"")</f>
        <v>INZA</v>
      </c>
      <c r="D26" s="42">
        <f>+IFERROR((VLOOKUP(A26,Hoja4!$A$2:$AA$1051,6,FALSE)),"")</f>
        <v>95</v>
      </c>
      <c r="E26" s="42">
        <f>+IFERROR((VLOOKUP(A26,Hoja4!$A$2:$AA$1051,7,FALSE)),"")</f>
        <v>92</v>
      </c>
      <c r="F26" s="42">
        <f>+IFERROR((VLOOKUP(A26,Hoja4!$A$2:$AA$1051,8,FALSE)),"")</f>
        <v>88</v>
      </c>
      <c r="G26" s="42">
        <f>+IFERROR((VLOOKUP(A26,Hoja4!$A$2:$AA$1051,9,FALSE)),"")</f>
        <v>74</v>
      </c>
      <c r="H26" s="42">
        <f>+IFERROR((VLOOKUP(A26,Hoja4!$A$2:$AA$1051,10,FALSE)),"")</f>
        <v>16</v>
      </c>
      <c r="I26" s="42">
        <f>+IFERROR((VLOOKUP(A26,Hoja4!$A$2:$AA$1051,11,FALSE)),"")</f>
        <v>1</v>
      </c>
      <c r="J26" s="42" t="str">
        <f>+IFERROR((VLOOKUP(A26,Hoja4!$A$2:$AA$1051,12,FALSE)),"")</f>
        <v>-</v>
      </c>
      <c r="K26" s="149" t="str">
        <f>+IFERROR((VLOOKUP(A26,Hoja4!$A$2:$AA$1051,13,FALSE)),"")</f>
        <v>-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19364</v>
      </c>
      <c r="C27" s="41" t="str">
        <f>+IFERROR((VLOOKUP(A27,Hoja4!$A$2:$M$1051,5,FALSE)),"")</f>
        <v>JAMBALO</v>
      </c>
      <c r="D27" s="42">
        <f>+IFERROR((VLOOKUP(A27,Hoja4!$A$2:$AA$1051,6,FALSE)),"")</f>
        <v>1</v>
      </c>
      <c r="E27" s="42" t="str">
        <f>+IFERROR((VLOOKUP(A27,Hoja4!$A$2:$AA$1051,7,FALSE)),"")</f>
        <v>-</v>
      </c>
      <c r="F27" s="42" t="str">
        <f>+IFERROR((VLOOKUP(A27,Hoja4!$A$2:$AA$1051,8,FALSE)),"")</f>
        <v>-</v>
      </c>
      <c r="G27" s="42" t="str">
        <f>+IFERROR((VLOOKUP(A27,Hoja4!$A$2:$AA$1051,9,FALSE)),"")</f>
        <v>-</v>
      </c>
      <c r="H27" s="42" t="str">
        <f>+IFERROR((VLOOKUP(A27,Hoja4!$A$2:$AA$1051,10,FALSE)),"")</f>
        <v>-</v>
      </c>
      <c r="I27" s="42" t="str">
        <f>+IFERROR((VLOOKUP(A27,Hoja4!$A$2:$AA$1051,11,FALSE)),"")</f>
        <v>-</v>
      </c>
      <c r="J27" s="42" t="str">
        <f>+IFERROR((VLOOKUP(A27,Hoja4!$A$2:$AA$1051,12,FALSE)),"")</f>
        <v>-</v>
      </c>
      <c r="K27" s="149" t="str">
        <f>+IFERROR((VLOOKUP(A27,Hoja4!$A$2:$AA$1051,13,FALSE)),"")</f>
        <v>-</v>
      </c>
      <c r="L27" s="144">
        <f>+IFERROR((VLOOKUP(A27,Hoja4!$A$2:$AA$1051,14,FALSE)),"")</f>
        <v>0</v>
      </c>
    </row>
    <row r="28" spans="1:12" x14ac:dyDescent="0.25">
      <c r="A28" s="145">
        <v>17</v>
      </c>
      <c r="B28" s="41">
        <f>+IFERROR((VLOOKUP(A28,Hoja4!$A$2:$M$1051,4,FALSE)),"")</f>
        <v>19392</v>
      </c>
      <c r="C28" s="41" t="str">
        <f>+IFERROR((VLOOKUP(A28,Hoja4!$A$2:$M$1051,5,FALSE)),"")</f>
        <v>LA SIERRA</v>
      </c>
      <c r="D28" s="42">
        <f>+IFERROR((VLOOKUP(A28,Hoja4!$A$2:$AA$1051,6,FALSE)),"")</f>
        <v>100</v>
      </c>
      <c r="E28" s="42">
        <f>+IFERROR((VLOOKUP(A28,Hoja4!$A$2:$AA$1051,7,FALSE)),"")</f>
        <v>78</v>
      </c>
      <c r="F28" s="42">
        <f>+IFERROR((VLOOKUP(A28,Hoja4!$A$2:$AA$1051,8,FALSE)),"")</f>
        <v>44</v>
      </c>
      <c r="G28" s="42">
        <f>+IFERROR((VLOOKUP(A28,Hoja4!$A$2:$AA$1051,9,FALSE)),"")</f>
        <v>42</v>
      </c>
      <c r="H28" s="42" t="str">
        <f>+IFERROR((VLOOKUP(A28,Hoja4!$A$2:$AA$1051,10,FALSE)),"")</f>
        <v>-</v>
      </c>
      <c r="I28" s="42" t="str">
        <f>+IFERROR((VLOOKUP(A28,Hoja4!$A$2:$AA$1051,11,FALSE)),"")</f>
        <v>-</v>
      </c>
      <c r="J28" s="42" t="str">
        <f>+IFERROR((VLOOKUP(A28,Hoja4!$A$2:$AA$1051,12,FALSE)),"")</f>
        <v>-</v>
      </c>
      <c r="K28" s="149" t="str">
        <f>+IFERROR((VLOOKUP(A28,Hoja4!$A$2:$AA$1051,13,FALSE)),"")</f>
        <v>-</v>
      </c>
      <c r="L28" s="144">
        <f>+IFERROR((VLOOKUP(A28,Hoja4!$A$2:$AA$1051,14,FALSE)),"")</f>
        <v>0</v>
      </c>
    </row>
    <row r="29" spans="1:12" x14ac:dyDescent="0.25">
      <c r="A29" s="145">
        <v>18</v>
      </c>
      <c r="B29" s="41">
        <f>+IFERROR((VLOOKUP(A29,Hoja4!$A$2:$M$1051,4,FALSE)),"")</f>
        <v>19397</v>
      </c>
      <c r="C29" s="41" t="str">
        <f>+IFERROR((VLOOKUP(A29,Hoja4!$A$2:$M$1051,5,FALSE)),"")</f>
        <v>LA VEGA</v>
      </c>
      <c r="D29" s="42">
        <f>+IFERROR((VLOOKUP(A29,Hoja4!$A$2:$AA$1051,6,FALSE)),"")</f>
        <v>95</v>
      </c>
      <c r="E29" s="42">
        <f>+IFERROR((VLOOKUP(A29,Hoja4!$A$2:$AA$1051,7,FALSE)),"")</f>
        <v>88</v>
      </c>
      <c r="F29" s="42">
        <f>+IFERROR((VLOOKUP(A29,Hoja4!$A$2:$AA$1051,8,FALSE)),"")</f>
        <v>40</v>
      </c>
      <c r="G29" s="42" t="str">
        <f>+IFERROR((VLOOKUP(A29,Hoja4!$A$2:$AA$1051,9,FALSE)),"")</f>
        <v>-</v>
      </c>
      <c r="H29" s="42" t="str">
        <f>+IFERROR((VLOOKUP(A29,Hoja4!$A$2:$AA$1051,10,FALSE)),"")</f>
        <v>-</v>
      </c>
      <c r="I29" s="42" t="str">
        <f>+IFERROR((VLOOKUP(A29,Hoja4!$A$2:$AA$1051,11,FALSE)),"")</f>
        <v>-</v>
      </c>
      <c r="J29" s="42" t="str">
        <f>+IFERROR((VLOOKUP(A29,Hoja4!$A$2:$AA$1051,12,FALSE)),"")</f>
        <v>-</v>
      </c>
      <c r="K29" s="149" t="str">
        <f>+IFERROR((VLOOKUP(A29,Hoja4!$A$2:$AA$1051,13,FALSE)),"")</f>
        <v>-</v>
      </c>
      <c r="L29" s="144">
        <f>+IFERROR((VLOOKUP(A29,Hoja4!$A$2:$AA$1051,14,FALSE)),"")</f>
        <v>0</v>
      </c>
    </row>
    <row r="30" spans="1:12" x14ac:dyDescent="0.25">
      <c r="A30" s="145">
        <v>19</v>
      </c>
      <c r="B30" s="41">
        <f>+IFERROR((VLOOKUP(A30,Hoja4!$A$2:$M$1051,4,FALSE)),"")</f>
        <v>19418</v>
      </c>
      <c r="C30" s="41" t="str">
        <f>+IFERROR((VLOOKUP(A30,Hoja4!$A$2:$M$1051,5,FALSE)),"")</f>
        <v>LOPEZ</v>
      </c>
      <c r="D30" s="42">
        <f>+IFERROR((VLOOKUP(A30,Hoja4!$A$2:$AA$1051,6,FALSE)),"")</f>
        <v>78</v>
      </c>
      <c r="E30" s="42">
        <f>+IFERROR((VLOOKUP(A30,Hoja4!$A$2:$AA$1051,7,FALSE)),"")</f>
        <v>78</v>
      </c>
      <c r="F30" s="42">
        <f>+IFERROR((VLOOKUP(A30,Hoja4!$A$2:$AA$1051,8,FALSE)),"")</f>
        <v>45</v>
      </c>
      <c r="G30" s="42" t="str">
        <f>+IFERROR((VLOOKUP(A30,Hoja4!$A$2:$AA$1051,9,FALSE)),"")</f>
        <v>-</v>
      </c>
      <c r="H30" s="42" t="str">
        <f>+IFERROR((VLOOKUP(A30,Hoja4!$A$2:$AA$1051,10,FALSE)),"")</f>
        <v>-</v>
      </c>
      <c r="I30" s="42" t="str">
        <f>+IFERROR((VLOOKUP(A30,Hoja4!$A$2:$AA$1051,11,FALSE)),"")</f>
        <v>-</v>
      </c>
      <c r="J30" s="42" t="str">
        <f>+IFERROR((VLOOKUP(A30,Hoja4!$A$2:$AA$1051,12,FALSE)),"")</f>
        <v>-</v>
      </c>
      <c r="K30" s="149" t="str">
        <f>+IFERROR((VLOOKUP(A30,Hoja4!$A$2:$AA$1051,13,FALSE)),"")</f>
        <v>-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19450</v>
      </c>
      <c r="C31" s="41" t="str">
        <f>+IFERROR((VLOOKUP(A31,Hoja4!$A$2:$M$1051,5,FALSE)),"")</f>
        <v>MERCADERES</v>
      </c>
      <c r="D31" s="42">
        <f>+IFERROR((VLOOKUP(A31,Hoja4!$A$2:$AA$1051,6,FALSE)),"")</f>
        <v>99</v>
      </c>
      <c r="E31" s="42">
        <f>+IFERROR((VLOOKUP(A31,Hoja4!$A$2:$AA$1051,7,FALSE)),"")</f>
        <v>132</v>
      </c>
      <c r="F31" s="42">
        <f>+IFERROR((VLOOKUP(A31,Hoja4!$A$2:$AA$1051,8,FALSE)),"")</f>
        <v>100</v>
      </c>
      <c r="G31" s="42">
        <f>+IFERROR((VLOOKUP(A31,Hoja4!$A$2:$AA$1051,9,FALSE)),"")</f>
        <v>59</v>
      </c>
      <c r="H31" s="42">
        <f>+IFERROR((VLOOKUP(A31,Hoja4!$A$2:$AA$1051,10,FALSE)),"")</f>
        <v>10</v>
      </c>
      <c r="I31" s="42">
        <f>+IFERROR((VLOOKUP(A31,Hoja4!$A$2:$AA$1051,11,FALSE)),"")</f>
        <v>7</v>
      </c>
      <c r="J31" s="42">
        <f>+IFERROR((VLOOKUP(A31,Hoja4!$A$2:$AA$1051,12,FALSE)),"")</f>
        <v>7</v>
      </c>
      <c r="K31" s="149">
        <f>+IFERROR((VLOOKUP(A31,Hoja4!$A$2:$AA$1051,13,FALSE)),"")</f>
        <v>6</v>
      </c>
      <c r="L31" s="144">
        <f>+IFERROR((VLOOKUP(A31,Hoja4!$A$2:$AA$1051,14,FALSE)),"")</f>
        <v>6</v>
      </c>
    </row>
    <row r="32" spans="1:12" x14ac:dyDescent="0.25">
      <c r="A32" s="145">
        <v>21</v>
      </c>
      <c r="B32" s="41">
        <f>+IFERROR((VLOOKUP(A32,Hoja4!$A$2:$M$1051,4,FALSE)),"")</f>
        <v>19455</v>
      </c>
      <c r="C32" s="41" t="str">
        <f>+IFERROR((VLOOKUP(A32,Hoja4!$A$2:$M$1051,5,FALSE)),"")</f>
        <v>MIRANDA</v>
      </c>
      <c r="D32" s="42">
        <f>+IFERROR((VLOOKUP(A32,Hoja4!$A$2:$AA$1051,6,FALSE)),"")</f>
        <v>606</v>
      </c>
      <c r="E32" s="42">
        <f>+IFERROR((VLOOKUP(A32,Hoja4!$A$2:$AA$1051,7,FALSE)),"")</f>
        <v>753</v>
      </c>
      <c r="F32" s="42">
        <f>+IFERROR((VLOOKUP(A32,Hoja4!$A$2:$AA$1051,8,FALSE)),"")</f>
        <v>487</v>
      </c>
      <c r="G32" s="42">
        <f>+IFERROR((VLOOKUP(A32,Hoja4!$A$2:$AA$1051,9,FALSE)),"")</f>
        <v>524</v>
      </c>
      <c r="H32" s="42">
        <f>+IFERROR((VLOOKUP(A32,Hoja4!$A$2:$AA$1051,10,FALSE)),"")</f>
        <v>520</v>
      </c>
      <c r="I32" s="42">
        <f>+IFERROR((VLOOKUP(A32,Hoja4!$A$2:$AA$1051,11,FALSE)),"")</f>
        <v>466</v>
      </c>
      <c r="J32" s="42">
        <f>+IFERROR((VLOOKUP(A32,Hoja4!$A$2:$AA$1051,12,FALSE)),"")</f>
        <v>436</v>
      </c>
      <c r="K32" s="149">
        <f>+IFERROR((VLOOKUP(A32,Hoja4!$A$2:$AA$1051,13,FALSE)),"")</f>
        <v>294</v>
      </c>
      <c r="L32" s="144">
        <f>+IFERROR((VLOOKUP(A32,Hoja4!$A$2:$AA$1051,14,FALSE)),"")</f>
        <v>236</v>
      </c>
    </row>
    <row r="33" spans="1:12" x14ac:dyDescent="0.25">
      <c r="A33" s="145">
        <v>22</v>
      </c>
      <c r="B33" s="41">
        <f>+IFERROR((VLOOKUP(A33,Hoja4!$A$2:$M$1051,4,FALSE)),"")</f>
        <v>19473</v>
      </c>
      <c r="C33" s="41" t="str">
        <f>+IFERROR((VLOOKUP(A33,Hoja4!$A$2:$M$1051,5,FALSE)),"")</f>
        <v>MORALES</v>
      </c>
      <c r="D33" s="42">
        <f>+IFERROR((VLOOKUP(A33,Hoja4!$A$2:$AA$1051,6,FALSE)),"")</f>
        <v>85</v>
      </c>
      <c r="E33" s="42">
        <f>+IFERROR((VLOOKUP(A33,Hoja4!$A$2:$AA$1051,7,FALSE)),"")</f>
        <v>80</v>
      </c>
      <c r="F33" s="42">
        <f>+IFERROR((VLOOKUP(A33,Hoja4!$A$2:$AA$1051,8,FALSE)),"")</f>
        <v>82</v>
      </c>
      <c r="G33" s="42">
        <f>+IFERROR((VLOOKUP(A33,Hoja4!$A$2:$AA$1051,9,FALSE)),"")</f>
        <v>78</v>
      </c>
      <c r="H33" s="42">
        <f>+IFERROR((VLOOKUP(A33,Hoja4!$A$2:$AA$1051,10,FALSE)),"")</f>
        <v>58</v>
      </c>
      <c r="I33" s="42" t="str">
        <f>+IFERROR((VLOOKUP(A33,Hoja4!$A$2:$AA$1051,11,FALSE)),"")</f>
        <v>-</v>
      </c>
      <c r="J33" s="42" t="str">
        <f>+IFERROR((VLOOKUP(A33,Hoja4!$A$2:$AA$1051,12,FALSE)),"")</f>
        <v>-</v>
      </c>
      <c r="K33" s="149" t="str">
        <f>+IFERROR((VLOOKUP(A33,Hoja4!$A$2:$AA$1051,13,FALSE)),"")</f>
        <v>-</v>
      </c>
      <c r="L33" s="144">
        <f>+IFERROR((VLOOKUP(A33,Hoja4!$A$2:$AA$1051,14,FALSE)),"")</f>
        <v>0</v>
      </c>
    </row>
    <row r="34" spans="1:12" x14ac:dyDescent="0.25">
      <c r="A34" s="145">
        <v>23</v>
      </c>
      <c r="B34" s="41">
        <f>+IFERROR((VLOOKUP(A34,Hoja4!$A$2:$M$1051,4,FALSE)),"")</f>
        <v>19513</v>
      </c>
      <c r="C34" s="41" t="str">
        <f>+IFERROR((VLOOKUP(A34,Hoja4!$A$2:$M$1051,5,FALSE)),"")</f>
        <v>PADILLA</v>
      </c>
      <c r="D34" s="42">
        <f>+IFERROR((VLOOKUP(A34,Hoja4!$A$2:$AA$1051,6,FALSE)),"")</f>
        <v>74</v>
      </c>
      <c r="E34" s="42">
        <f>+IFERROR((VLOOKUP(A34,Hoja4!$A$2:$AA$1051,7,FALSE)),"")</f>
        <v>58</v>
      </c>
      <c r="F34" s="42">
        <f>+IFERROR((VLOOKUP(A34,Hoja4!$A$2:$AA$1051,8,FALSE)),"")</f>
        <v>33</v>
      </c>
      <c r="G34" s="42">
        <f>+IFERROR((VLOOKUP(A34,Hoja4!$A$2:$AA$1051,9,FALSE)),"")</f>
        <v>22</v>
      </c>
      <c r="H34" s="42" t="str">
        <f>+IFERROR((VLOOKUP(A34,Hoja4!$A$2:$AA$1051,10,FALSE)),"")</f>
        <v>-</v>
      </c>
      <c r="I34" s="42">
        <f>+IFERROR((VLOOKUP(A34,Hoja4!$A$2:$AA$1051,11,FALSE)),"")</f>
        <v>1</v>
      </c>
      <c r="J34" s="42">
        <f>+IFERROR((VLOOKUP(A34,Hoja4!$A$2:$AA$1051,12,FALSE)),"")</f>
        <v>1</v>
      </c>
      <c r="K34" s="149" t="str">
        <f>+IFERROR((VLOOKUP(A34,Hoja4!$A$2:$AA$1051,13,FALSE)),"")</f>
        <v>-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>
        <f>+IFERROR((VLOOKUP(A35,Hoja4!$A$2:$M$1051,4,FALSE)),"")</f>
        <v>19517</v>
      </c>
      <c r="C35" s="41" t="str">
        <f>+IFERROR((VLOOKUP(A35,Hoja4!$A$2:$M$1051,5,FALSE)),"")</f>
        <v>PAEZ</v>
      </c>
      <c r="D35" s="42">
        <f>+IFERROR((VLOOKUP(A35,Hoja4!$A$2:$AA$1051,6,FALSE)),"")</f>
        <v>89</v>
      </c>
      <c r="E35" s="42">
        <f>+IFERROR((VLOOKUP(A35,Hoja4!$A$2:$AA$1051,7,FALSE)),"")</f>
        <v>38</v>
      </c>
      <c r="F35" s="42">
        <f>+IFERROR((VLOOKUP(A35,Hoja4!$A$2:$AA$1051,8,FALSE)),"")</f>
        <v>33</v>
      </c>
      <c r="G35" s="42">
        <f>+IFERROR((VLOOKUP(A35,Hoja4!$A$2:$AA$1051,9,FALSE)),"")</f>
        <v>33</v>
      </c>
      <c r="H35" s="42">
        <f>+IFERROR((VLOOKUP(A35,Hoja4!$A$2:$AA$1051,10,FALSE)),"")</f>
        <v>29</v>
      </c>
      <c r="I35" s="42" t="str">
        <f>+IFERROR((VLOOKUP(A35,Hoja4!$A$2:$AA$1051,11,FALSE)),"")</f>
        <v>-</v>
      </c>
      <c r="J35" s="42" t="str">
        <f>+IFERROR((VLOOKUP(A35,Hoja4!$A$2:$AA$1051,12,FALSE)),"")</f>
        <v>-</v>
      </c>
      <c r="K35" s="149" t="str">
        <f>+IFERROR((VLOOKUP(A35,Hoja4!$A$2:$AA$1051,13,FALSE)),"")</f>
        <v>-</v>
      </c>
      <c r="L35" s="144">
        <f>+IFERROR((VLOOKUP(A35,Hoja4!$A$2:$AA$1051,14,FALSE)),"")</f>
        <v>0</v>
      </c>
    </row>
    <row r="36" spans="1:12" x14ac:dyDescent="0.25">
      <c r="A36" s="145">
        <v>25</v>
      </c>
      <c r="B36" s="41">
        <f>+IFERROR((VLOOKUP(A36,Hoja4!$A$2:$M$1051,4,FALSE)),"")</f>
        <v>19532</v>
      </c>
      <c r="C36" s="41" t="str">
        <f>+IFERROR((VLOOKUP(A36,Hoja4!$A$2:$M$1051,5,FALSE)),"")</f>
        <v>PATIA</v>
      </c>
      <c r="D36" s="42">
        <f>+IFERROR((VLOOKUP(A36,Hoja4!$A$2:$AA$1051,6,FALSE)),"")</f>
        <v>187</v>
      </c>
      <c r="E36" s="42">
        <f>+IFERROR((VLOOKUP(A36,Hoja4!$A$2:$AA$1051,7,FALSE)),"")</f>
        <v>195</v>
      </c>
      <c r="F36" s="42">
        <f>+IFERROR((VLOOKUP(A36,Hoja4!$A$2:$AA$1051,8,FALSE)),"")</f>
        <v>284</v>
      </c>
      <c r="G36" s="42">
        <f>+IFERROR((VLOOKUP(A36,Hoja4!$A$2:$AA$1051,9,FALSE)),"")</f>
        <v>309</v>
      </c>
      <c r="H36" s="42">
        <f>+IFERROR((VLOOKUP(A36,Hoja4!$A$2:$AA$1051,10,FALSE)),"")</f>
        <v>370</v>
      </c>
      <c r="I36" s="42">
        <f>+IFERROR((VLOOKUP(A36,Hoja4!$A$2:$AA$1051,11,FALSE)),"")</f>
        <v>271</v>
      </c>
      <c r="J36" s="42">
        <f>+IFERROR((VLOOKUP(A36,Hoja4!$A$2:$AA$1051,12,FALSE)),"")</f>
        <v>264</v>
      </c>
      <c r="K36" s="149">
        <f>+IFERROR((VLOOKUP(A36,Hoja4!$A$2:$AA$1051,13,FALSE)),"")</f>
        <v>313</v>
      </c>
      <c r="L36" s="144">
        <f>+IFERROR((VLOOKUP(A36,Hoja4!$A$2:$AA$1051,14,FALSE)),"")</f>
        <v>329</v>
      </c>
    </row>
    <row r="37" spans="1:12" x14ac:dyDescent="0.25">
      <c r="A37" s="145">
        <v>26</v>
      </c>
      <c r="B37" s="41">
        <f>+IFERROR((VLOOKUP(A37,Hoja4!$A$2:$M$1051,4,FALSE)),"")</f>
        <v>19533</v>
      </c>
      <c r="C37" s="41" t="str">
        <f>+IFERROR((VLOOKUP(A37,Hoja4!$A$2:$M$1051,5,FALSE)),"")</f>
        <v>PIAMONTE</v>
      </c>
      <c r="D37" s="42">
        <f>+IFERROR((VLOOKUP(A37,Hoja4!$A$2:$AA$1051,6,FALSE)),"")</f>
        <v>2</v>
      </c>
      <c r="E37" s="42">
        <f>+IFERROR((VLOOKUP(A37,Hoja4!$A$2:$AA$1051,7,FALSE)),"")</f>
        <v>36</v>
      </c>
      <c r="F37" s="42">
        <f>+IFERROR((VLOOKUP(A37,Hoja4!$A$2:$AA$1051,8,FALSE)),"")</f>
        <v>58</v>
      </c>
      <c r="G37" s="42">
        <f>+IFERROR((VLOOKUP(A37,Hoja4!$A$2:$AA$1051,9,FALSE)),"")</f>
        <v>46</v>
      </c>
      <c r="H37" s="42">
        <f>+IFERROR((VLOOKUP(A37,Hoja4!$A$2:$AA$1051,10,FALSE)),"")</f>
        <v>18</v>
      </c>
      <c r="I37" s="42" t="str">
        <f>+IFERROR((VLOOKUP(A37,Hoja4!$A$2:$AA$1051,11,FALSE)),"")</f>
        <v>-</v>
      </c>
      <c r="J37" s="42">
        <f>+IFERROR((VLOOKUP(A37,Hoja4!$A$2:$AA$1051,12,FALSE)),"")</f>
        <v>24</v>
      </c>
      <c r="K37" s="149">
        <f>+IFERROR((VLOOKUP(A37,Hoja4!$A$2:$AA$1051,13,FALSE)),"")</f>
        <v>31</v>
      </c>
      <c r="L37" s="144">
        <f>+IFERROR((VLOOKUP(A37,Hoja4!$A$2:$AA$1051,14,FALSE)),"")</f>
        <v>0</v>
      </c>
    </row>
    <row r="38" spans="1:12" x14ac:dyDescent="0.25">
      <c r="A38" s="145">
        <v>27</v>
      </c>
      <c r="B38" s="41">
        <f>+IFERROR((VLOOKUP(A38,Hoja4!$A$2:$M$1051,4,FALSE)),"")</f>
        <v>19548</v>
      </c>
      <c r="C38" s="41" t="str">
        <f>+IFERROR((VLOOKUP(A38,Hoja4!$A$2:$M$1051,5,FALSE)),"")</f>
        <v>PIENDAMO</v>
      </c>
      <c r="D38" s="42">
        <f>+IFERROR((VLOOKUP(A38,Hoja4!$A$2:$AA$1051,6,FALSE)),"")</f>
        <v>361</v>
      </c>
      <c r="E38" s="42">
        <f>+IFERROR((VLOOKUP(A38,Hoja4!$A$2:$AA$1051,7,FALSE)),"")</f>
        <v>169</v>
      </c>
      <c r="F38" s="42">
        <f>+IFERROR((VLOOKUP(A38,Hoja4!$A$2:$AA$1051,8,FALSE)),"")</f>
        <v>211</v>
      </c>
      <c r="G38" s="42">
        <f>+IFERROR((VLOOKUP(A38,Hoja4!$A$2:$AA$1051,9,FALSE)),"")</f>
        <v>214</v>
      </c>
      <c r="H38" s="42">
        <f>+IFERROR((VLOOKUP(A38,Hoja4!$A$2:$AA$1051,10,FALSE)),"")</f>
        <v>129</v>
      </c>
      <c r="I38" s="42" t="str">
        <f>+IFERROR((VLOOKUP(A38,Hoja4!$A$2:$AA$1051,11,FALSE)),"")</f>
        <v>-</v>
      </c>
      <c r="J38" s="42" t="str">
        <f>+IFERROR((VLOOKUP(A38,Hoja4!$A$2:$AA$1051,12,FALSE)),"")</f>
        <v>-</v>
      </c>
      <c r="K38" s="149" t="str">
        <f>+IFERROR((VLOOKUP(A38,Hoja4!$A$2:$AA$1051,13,FALSE)),"")</f>
        <v>-</v>
      </c>
      <c r="L38" s="144">
        <f>+IFERROR((VLOOKUP(A38,Hoja4!$A$2:$AA$1051,14,FALSE)),"")</f>
        <v>0</v>
      </c>
    </row>
    <row r="39" spans="1:12" x14ac:dyDescent="0.25">
      <c r="A39" s="145">
        <v>28</v>
      </c>
      <c r="B39" s="41">
        <f>+IFERROR((VLOOKUP(A39,Hoja4!$A$2:$M$1051,4,FALSE)),"")</f>
        <v>19573</v>
      </c>
      <c r="C39" s="41" t="str">
        <f>+IFERROR((VLOOKUP(A39,Hoja4!$A$2:$M$1051,5,FALSE)),"")</f>
        <v>PUERTO TEJADA</v>
      </c>
      <c r="D39" s="42">
        <f>+IFERROR((VLOOKUP(A39,Hoja4!$A$2:$AA$1051,6,FALSE)),"")</f>
        <v>1496</v>
      </c>
      <c r="E39" s="42">
        <f>+IFERROR((VLOOKUP(A39,Hoja4!$A$2:$AA$1051,7,FALSE)),"")</f>
        <v>1001</v>
      </c>
      <c r="F39" s="42">
        <f>+IFERROR((VLOOKUP(A39,Hoja4!$A$2:$AA$1051,8,FALSE)),"")</f>
        <v>703</v>
      </c>
      <c r="G39" s="42">
        <f>+IFERROR((VLOOKUP(A39,Hoja4!$A$2:$AA$1051,9,FALSE)),"")</f>
        <v>543</v>
      </c>
      <c r="H39" s="42">
        <f>+IFERROR((VLOOKUP(A39,Hoja4!$A$2:$AA$1051,10,FALSE)),"")</f>
        <v>374</v>
      </c>
      <c r="I39" s="42">
        <f>+IFERROR((VLOOKUP(A39,Hoja4!$A$2:$AA$1051,11,FALSE)),"")</f>
        <v>272</v>
      </c>
      <c r="J39" s="42">
        <f>+IFERROR((VLOOKUP(A39,Hoja4!$A$2:$AA$1051,12,FALSE)),"")</f>
        <v>212</v>
      </c>
      <c r="K39" s="149">
        <f>+IFERROR((VLOOKUP(A39,Hoja4!$A$2:$AA$1051,13,FALSE)),"")</f>
        <v>49</v>
      </c>
      <c r="L39" s="144">
        <f>+IFERROR((VLOOKUP(A39,Hoja4!$A$2:$AA$1051,14,FALSE)),"")</f>
        <v>28</v>
      </c>
    </row>
    <row r="40" spans="1:12" x14ac:dyDescent="0.25">
      <c r="A40" s="145">
        <v>29</v>
      </c>
      <c r="B40" s="41">
        <f>+IFERROR((VLOOKUP(A40,Hoja4!$A$2:$M$1051,4,FALSE)),"")</f>
        <v>19585</v>
      </c>
      <c r="C40" s="41" t="str">
        <f>+IFERROR((VLOOKUP(A40,Hoja4!$A$2:$M$1051,5,FALSE)),"")</f>
        <v>PURACE</v>
      </c>
      <c r="D40" s="42">
        <f>+IFERROR((VLOOKUP(A40,Hoja4!$A$2:$AA$1051,6,FALSE)),"")</f>
        <v>112</v>
      </c>
      <c r="E40" s="42">
        <f>+IFERROR((VLOOKUP(A40,Hoja4!$A$2:$AA$1051,7,FALSE)),"")</f>
        <v>102</v>
      </c>
      <c r="F40" s="42" t="str">
        <f>+IFERROR((VLOOKUP(A40,Hoja4!$A$2:$AA$1051,8,FALSE)),"")</f>
        <v>-</v>
      </c>
      <c r="G40" s="42" t="str">
        <f>+IFERROR((VLOOKUP(A40,Hoja4!$A$2:$AA$1051,9,FALSE)),"")</f>
        <v>-</v>
      </c>
      <c r="H40" s="42" t="str">
        <f>+IFERROR((VLOOKUP(A40,Hoja4!$A$2:$AA$1051,10,FALSE)),"")</f>
        <v>-</v>
      </c>
      <c r="I40" s="42" t="str">
        <f>+IFERROR((VLOOKUP(A40,Hoja4!$A$2:$AA$1051,11,FALSE)),"")</f>
        <v>-</v>
      </c>
      <c r="J40" s="42" t="str">
        <f>+IFERROR((VLOOKUP(A40,Hoja4!$A$2:$AA$1051,12,FALSE)),"")</f>
        <v>-</v>
      </c>
      <c r="K40" s="149" t="str">
        <f>+IFERROR((VLOOKUP(A40,Hoja4!$A$2:$AA$1051,13,FALSE)),"")</f>
        <v>-</v>
      </c>
      <c r="L40" s="144">
        <f>+IFERROR((VLOOKUP(A40,Hoja4!$A$2:$AA$1051,14,FALSE)),"")</f>
        <v>0</v>
      </c>
    </row>
    <row r="41" spans="1:12" x14ac:dyDescent="0.25">
      <c r="A41" s="145">
        <v>30</v>
      </c>
      <c r="B41" s="41">
        <f>+IFERROR((VLOOKUP(A41,Hoja4!$A$2:$M$1051,4,FALSE)),"")</f>
        <v>19622</v>
      </c>
      <c r="C41" s="41" t="str">
        <f>+IFERROR((VLOOKUP(A41,Hoja4!$A$2:$M$1051,5,FALSE)),"")</f>
        <v>ROSAS</v>
      </c>
      <c r="D41" s="42">
        <f>+IFERROR((VLOOKUP(A41,Hoja4!$A$2:$AA$1051,6,FALSE)),"")</f>
        <v>43</v>
      </c>
      <c r="E41" s="42">
        <f>+IFERROR((VLOOKUP(A41,Hoja4!$A$2:$AA$1051,7,FALSE)),"")</f>
        <v>47</v>
      </c>
      <c r="F41" s="42" t="str">
        <f>+IFERROR((VLOOKUP(A41,Hoja4!$A$2:$AA$1051,8,FALSE)),"")</f>
        <v>-</v>
      </c>
      <c r="G41" s="42" t="str">
        <f>+IFERROR((VLOOKUP(A41,Hoja4!$A$2:$AA$1051,9,FALSE)),"")</f>
        <v>-</v>
      </c>
      <c r="H41" s="42" t="str">
        <f>+IFERROR((VLOOKUP(A41,Hoja4!$A$2:$AA$1051,10,FALSE)),"")</f>
        <v>-</v>
      </c>
      <c r="I41" s="42" t="str">
        <f>+IFERROR((VLOOKUP(A41,Hoja4!$A$2:$AA$1051,11,FALSE)),"")</f>
        <v>-</v>
      </c>
      <c r="J41" s="42" t="str">
        <f>+IFERROR((VLOOKUP(A41,Hoja4!$A$2:$AA$1051,12,FALSE)),"")</f>
        <v>-</v>
      </c>
      <c r="K41" s="149" t="str">
        <f>+IFERROR((VLOOKUP(A41,Hoja4!$A$2:$AA$1051,13,FALSE)),"")</f>
        <v>-</v>
      </c>
      <c r="L41" s="144">
        <f>+IFERROR((VLOOKUP(A41,Hoja4!$A$2:$AA$1051,14,FALSE)),"")</f>
        <v>31</v>
      </c>
    </row>
    <row r="42" spans="1:12" x14ac:dyDescent="0.25">
      <c r="A42" s="145">
        <v>31</v>
      </c>
      <c r="B42" s="41">
        <f>+IFERROR((VLOOKUP(A42,Hoja4!$A$2:$M$1051,4,FALSE)),"")</f>
        <v>19693</v>
      </c>
      <c r="C42" s="41" t="str">
        <f>+IFERROR((VLOOKUP(A42,Hoja4!$A$2:$M$1051,5,FALSE)),"")</f>
        <v>SAN SEBASTIAN</v>
      </c>
      <c r="D42" s="42">
        <f>+IFERROR((VLOOKUP(A42,Hoja4!$A$2:$AA$1051,6,FALSE)),"")</f>
        <v>166</v>
      </c>
      <c r="E42" s="42">
        <f>+IFERROR((VLOOKUP(A42,Hoja4!$A$2:$AA$1051,7,FALSE)),"")</f>
        <v>90</v>
      </c>
      <c r="F42" s="42" t="str">
        <f>+IFERROR((VLOOKUP(A42,Hoja4!$A$2:$AA$1051,8,FALSE)),"")</f>
        <v>-</v>
      </c>
      <c r="G42" s="42" t="str">
        <f>+IFERROR((VLOOKUP(A42,Hoja4!$A$2:$AA$1051,9,FALSE)),"")</f>
        <v>-</v>
      </c>
      <c r="H42" s="42" t="str">
        <f>+IFERROR((VLOOKUP(A42,Hoja4!$A$2:$AA$1051,10,FALSE)),"")</f>
        <v>-</v>
      </c>
      <c r="I42" s="42" t="str">
        <f>+IFERROR((VLOOKUP(A42,Hoja4!$A$2:$AA$1051,11,FALSE)),"")</f>
        <v>-</v>
      </c>
      <c r="J42" s="42" t="str">
        <f>+IFERROR((VLOOKUP(A42,Hoja4!$A$2:$AA$1051,12,FALSE)),"")</f>
        <v>-</v>
      </c>
      <c r="K42" s="149" t="str">
        <f>+IFERROR((VLOOKUP(A42,Hoja4!$A$2:$AA$1051,13,FALSE)),"")</f>
        <v>-</v>
      </c>
      <c r="L42" s="144">
        <f>+IFERROR((VLOOKUP(A42,Hoja4!$A$2:$AA$1051,14,FALSE)),"")</f>
        <v>0</v>
      </c>
    </row>
    <row r="43" spans="1:12" x14ac:dyDescent="0.25">
      <c r="A43" s="145">
        <v>32</v>
      </c>
      <c r="B43" s="41">
        <f>+IFERROR((VLOOKUP(A43,Hoja4!$A$2:$M$1051,4,FALSE)),"")</f>
        <v>19698</v>
      </c>
      <c r="C43" s="41" t="str">
        <f>+IFERROR((VLOOKUP(A43,Hoja4!$A$2:$M$1051,5,FALSE)),"")</f>
        <v>SANTANDER DE QUILICHAO</v>
      </c>
      <c r="D43" s="42">
        <f>+IFERROR((VLOOKUP(A43,Hoja4!$A$2:$AA$1051,6,FALSE)),"")</f>
        <v>2938</v>
      </c>
      <c r="E43" s="42">
        <f>+IFERROR((VLOOKUP(A43,Hoja4!$A$2:$AA$1051,7,FALSE)),"")</f>
        <v>2893</v>
      </c>
      <c r="F43" s="42">
        <f>+IFERROR((VLOOKUP(A43,Hoja4!$A$2:$AA$1051,8,FALSE)),"")</f>
        <v>2918</v>
      </c>
      <c r="G43" s="42">
        <f>+IFERROR((VLOOKUP(A43,Hoja4!$A$2:$AA$1051,9,FALSE)),"")</f>
        <v>2918</v>
      </c>
      <c r="H43" s="42">
        <f>+IFERROR((VLOOKUP(A43,Hoja4!$A$2:$AA$1051,10,FALSE)),"")</f>
        <v>2650</v>
      </c>
      <c r="I43" s="42">
        <f>+IFERROR((VLOOKUP(A43,Hoja4!$A$2:$AA$1051,11,FALSE)),"")</f>
        <v>3375</v>
      </c>
      <c r="J43" s="42">
        <f>+IFERROR((VLOOKUP(A43,Hoja4!$A$2:$AA$1051,12,FALSE)),"")</f>
        <v>4545</v>
      </c>
      <c r="K43" s="149">
        <f>+IFERROR((VLOOKUP(A43,Hoja4!$A$2:$AA$1051,13,FALSE)),"")</f>
        <v>5252</v>
      </c>
      <c r="L43" s="144">
        <f>+IFERROR((VLOOKUP(A43,Hoja4!$A$2:$AA$1051,14,FALSE)),"")</f>
        <v>5682</v>
      </c>
    </row>
    <row r="44" spans="1:12" x14ac:dyDescent="0.25">
      <c r="A44" s="145">
        <v>33</v>
      </c>
      <c r="B44" s="41">
        <f>+IFERROR((VLOOKUP(A44,Hoja4!$A$2:$M$1051,4,FALSE)),"")</f>
        <v>19701</v>
      </c>
      <c r="C44" s="41" t="str">
        <f>+IFERROR((VLOOKUP(A44,Hoja4!$A$2:$M$1051,5,FALSE)),"")</f>
        <v>SANTA ROSA</v>
      </c>
      <c r="D44" s="42">
        <f>+IFERROR((VLOOKUP(A44,Hoja4!$A$2:$AA$1051,6,FALSE)),"")</f>
        <v>98</v>
      </c>
      <c r="E44" s="42">
        <f>+IFERROR((VLOOKUP(A44,Hoja4!$A$2:$AA$1051,7,FALSE)),"")</f>
        <v>64</v>
      </c>
      <c r="F44" s="42" t="str">
        <f>+IFERROR((VLOOKUP(A44,Hoja4!$A$2:$AA$1051,8,FALSE)),"")</f>
        <v>-</v>
      </c>
      <c r="G44" s="42" t="str">
        <f>+IFERROR((VLOOKUP(A44,Hoja4!$A$2:$AA$1051,9,FALSE)),"")</f>
        <v>-</v>
      </c>
      <c r="H44" s="42" t="str">
        <f>+IFERROR((VLOOKUP(A44,Hoja4!$A$2:$AA$1051,10,FALSE)),"")</f>
        <v>-</v>
      </c>
      <c r="I44" s="42" t="str">
        <f>+IFERROR((VLOOKUP(A44,Hoja4!$A$2:$AA$1051,11,FALSE)),"")</f>
        <v>-</v>
      </c>
      <c r="J44" s="42" t="str">
        <f>+IFERROR((VLOOKUP(A44,Hoja4!$A$2:$AA$1051,12,FALSE)),"")</f>
        <v>-</v>
      </c>
      <c r="K44" s="149" t="str">
        <f>+IFERROR((VLOOKUP(A44,Hoja4!$A$2:$AA$1051,13,FALSE)),"")</f>
        <v>-</v>
      </c>
      <c r="L44" s="144">
        <f>+IFERROR((VLOOKUP(A44,Hoja4!$A$2:$AA$1051,14,FALSE)),"")</f>
        <v>0</v>
      </c>
    </row>
    <row r="45" spans="1:12" x14ac:dyDescent="0.25">
      <c r="A45" s="145">
        <v>34</v>
      </c>
      <c r="B45" s="41">
        <f>+IFERROR((VLOOKUP(A45,Hoja4!$A$2:$M$1051,4,FALSE)),"")</f>
        <v>19743</v>
      </c>
      <c r="C45" s="41" t="str">
        <f>+IFERROR((VLOOKUP(A45,Hoja4!$A$2:$M$1051,5,FALSE)),"")</f>
        <v>SILVIA</v>
      </c>
      <c r="D45" s="42">
        <f>+IFERROR((VLOOKUP(A45,Hoja4!$A$2:$AA$1051,6,FALSE)),"")</f>
        <v>96</v>
      </c>
      <c r="E45" s="42">
        <f>+IFERROR((VLOOKUP(A45,Hoja4!$A$2:$AA$1051,7,FALSE)),"")</f>
        <v>120</v>
      </c>
      <c r="F45" s="42">
        <f>+IFERROR((VLOOKUP(A45,Hoja4!$A$2:$AA$1051,8,FALSE)),"")</f>
        <v>75</v>
      </c>
      <c r="G45" s="42">
        <f>+IFERROR((VLOOKUP(A45,Hoja4!$A$2:$AA$1051,9,FALSE)),"")</f>
        <v>67</v>
      </c>
      <c r="H45" s="42">
        <f>+IFERROR((VLOOKUP(A45,Hoja4!$A$2:$AA$1051,10,FALSE)),"")</f>
        <v>40</v>
      </c>
      <c r="I45" s="42" t="str">
        <f>+IFERROR((VLOOKUP(A45,Hoja4!$A$2:$AA$1051,11,FALSE)),"")</f>
        <v>-</v>
      </c>
      <c r="J45" s="42" t="str">
        <f>+IFERROR((VLOOKUP(A45,Hoja4!$A$2:$AA$1051,12,FALSE)),"")</f>
        <v>-</v>
      </c>
      <c r="K45" s="149" t="str">
        <f>+IFERROR((VLOOKUP(A45,Hoja4!$A$2:$AA$1051,13,FALSE)),"")</f>
        <v>-</v>
      </c>
      <c r="L45" s="144">
        <f>+IFERROR((VLOOKUP(A45,Hoja4!$A$2:$AA$1051,14,FALSE)),"")</f>
        <v>32</v>
      </c>
    </row>
    <row r="46" spans="1:12" x14ac:dyDescent="0.25">
      <c r="A46" s="145">
        <v>35</v>
      </c>
      <c r="B46" s="41">
        <f>+IFERROR((VLOOKUP(A46,Hoja4!$A$2:$M$1051,4,FALSE)),"")</f>
        <v>19760</v>
      </c>
      <c r="C46" s="41" t="str">
        <f>+IFERROR((VLOOKUP(A46,Hoja4!$A$2:$M$1051,5,FALSE)),"")</f>
        <v>SOTARA</v>
      </c>
      <c r="D46" s="42">
        <f>+IFERROR((VLOOKUP(A46,Hoja4!$A$2:$AA$1051,6,FALSE)),"")</f>
        <v>83</v>
      </c>
      <c r="E46" s="42">
        <f>+IFERROR((VLOOKUP(A46,Hoja4!$A$2:$AA$1051,7,FALSE)),"")</f>
        <v>76</v>
      </c>
      <c r="F46" s="42">
        <f>+IFERROR((VLOOKUP(A46,Hoja4!$A$2:$AA$1051,8,FALSE)),"")</f>
        <v>35</v>
      </c>
      <c r="G46" s="42">
        <f>+IFERROR((VLOOKUP(A46,Hoja4!$A$2:$AA$1051,9,FALSE)),"")</f>
        <v>27</v>
      </c>
      <c r="H46" s="42">
        <f>+IFERROR((VLOOKUP(A46,Hoja4!$A$2:$AA$1051,10,FALSE)),"")</f>
        <v>27</v>
      </c>
      <c r="I46" s="42" t="str">
        <f>+IFERROR((VLOOKUP(A46,Hoja4!$A$2:$AA$1051,11,FALSE)),"")</f>
        <v>-</v>
      </c>
      <c r="J46" s="42" t="str">
        <f>+IFERROR((VLOOKUP(A46,Hoja4!$A$2:$AA$1051,12,FALSE)),"")</f>
        <v>-</v>
      </c>
      <c r="K46" s="149" t="str">
        <f>+IFERROR((VLOOKUP(A46,Hoja4!$A$2:$AA$1051,13,FALSE)),"")</f>
        <v>-</v>
      </c>
      <c r="L46" s="144">
        <f>+IFERROR((VLOOKUP(A46,Hoja4!$A$2:$AA$1051,14,FALSE)),"")</f>
        <v>0</v>
      </c>
    </row>
    <row r="47" spans="1:12" x14ac:dyDescent="0.25">
      <c r="A47" s="145">
        <v>36</v>
      </c>
      <c r="B47" s="41">
        <f>+IFERROR((VLOOKUP(A47,Hoja4!$A$2:$M$1051,4,FALSE)),"")</f>
        <v>19780</v>
      </c>
      <c r="C47" s="41" t="str">
        <f>+IFERROR((VLOOKUP(A47,Hoja4!$A$2:$M$1051,5,FALSE)),"")</f>
        <v>SUAREZ</v>
      </c>
      <c r="D47" s="42">
        <f>+IFERROR((VLOOKUP(A47,Hoja4!$A$2:$AA$1051,6,FALSE)),"")</f>
        <v>2</v>
      </c>
      <c r="E47" s="42">
        <f>+IFERROR((VLOOKUP(A47,Hoja4!$A$2:$AA$1051,7,FALSE)),"")</f>
        <v>47</v>
      </c>
      <c r="F47" s="42">
        <f>+IFERROR((VLOOKUP(A47,Hoja4!$A$2:$AA$1051,8,FALSE)),"")</f>
        <v>49</v>
      </c>
      <c r="G47" s="42">
        <f>+IFERROR((VLOOKUP(A47,Hoja4!$A$2:$AA$1051,9,FALSE)),"")</f>
        <v>48</v>
      </c>
      <c r="H47" s="42" t="str">
        <f>+IFERROR((VLOOKUP(A47,Hoja4!$A$2:$AA$1051,10,FALSE)),"")</f>
        <v>-</v>
      </c>
      <c r="I47" s="42" t="str">
        <f>+IFERROR((VLOOKUP(A47,Hoja4!$A$2:$AA$1051,11,FALSE)),"")</f>
        <v>-</v>
      </c>
      <c r="J47" s="42" t="str">
        <f>+IFERROR((VLOOKUP(A47,Hoja4!$A$2:$AA$1051,12,FALSE)),"")</f>
        <v>-</v>
      </c>
      <c r="K47" s="149" t="str">
        <f>+IFERROR((VLOOKUP(A47,Hoja4!$A$2:$AA$1051,13,FALSE)),"")</f>
        <v>-</v>
      </c>
      <c r="L47" s="144">
        <f>+IFERROR((VLOOKUP(A47,Hoja4!$A$2:$AA$1051,14,FALSE)),"")</f>
        <v>0</v>
      </c>
    </row>
    <row r="48" spans="1:12" x14ac:dyDescent="0.25">
      <c r="A48" s="145">
        <v>37</v>
      </c>
      <c r="B48" s="41">
        <f>+IFERROR((VLOOKUP(A48,Hoja4!$A$2:$M$1051,4,FALSE)),"")</f>
        <v>19785</v>
      </c>
      <c r="C48" s="41" t="str">
        <f>+IFERROR((VLOOKUP(A48,Hoja4!$A$2:$M$1051,5,FALSE)),"")</f>
        <v>SUCRE</v>
      </c>
      <c r="D48" s="42">
        <f>+IFERROR((VLOOKUP(A48,Hoja4!$A$2:$AA$1051,6,FALSE)),"")</f>
        <v>68</v>
      </c>
      <c r="E48" s="42">
        <f>+IFERROR((VLOOKUP(A48,Hoja4!$A$2:$AA$1051,7,FALSE)),"")</f>
        <v>67</v>
      </c>
      <c r="F48" s="42" t="str">
        <f>+IFERROR((VLOOKUP(A48,Hoja4!$A$2:$AA$1051,8,FALSE)),"")</f>
        <v>-</v>
      </c>
      <c r="G48" s="42" t="str">
        <f>+IFERROR((VLOOKUP(A48,Hoja4!$A$2:$AA$1051,9,FALSE)),"")</f>
        <v>-</v>
      </c>
      <c r="H48" s="42" t="str">
        <f>+IFERROR((VLOOKUP(A48,Hoja4!$A$2:$AA$1051,10,FALSE)),"")</f>
        <v>-</v>
      </c>
      <c r="I48" s="42">
        <f>+IFERROR((VLOOKUP(A48,Hoja4!$A$2:$AA$1051,11,FALSE)),"")</f>
        <v>1</v>
      </c>
      <c r="J48" s="42" t="str">
        <f>+IFERROR((VLOOKUP(A48,Hoja4!$A$2:$AA$1051,12,FALSE)),"")</f>
        <v>-</v>
      </c>
      <c r="K48" s="149" t="str">
        <f>+IFERROR((VLOOKUP(A48,Hoja4!$A$2:$AA$1051,13,FALSE)),"")</f>
        <v>-</v>
      </c>
      <c r="L48" s="144">
        <f>+IFERROR((VLOOKUP(A48,Hoja4!$A$2:$AA$1051,14,FALSE)),"")</f>
        <v>0</v>
      </c>
    </row>
    <row r="49" spans="1:12" x14ac:dyDescent="0.25">
      <c r="A49" s="145">
        <v>38</v>
      </c>
      <c r="B49" s="41">
        <f>+IFERROR((VLOOKUP(A49,Hoja4!$A$2:$M$1051,4,FALSE)),"")</f>
        <v>19807</v>
      </c>
      <c r="C49" s="41" t="str">
        <f>+IFERROR((VLOOKUP(A49,Hoja4!$A$2:$M$1051,5,FALSE)),"")</f>
        <v>TIMBIO</v>
      </c>
      <c r="D49" s="42">
        <f>+IFERROR((VLOOKUP(A49,Hoja4!$A$2:$AA$1051,6,FALSE)),"")</f>
        <v>297</v>
      </c>
      <c r="E49" s="42">
        <f>+IFERROR((VLOOKUP(A49,Hoja4!$A$2:$AA$1051,7,FALSE)),"")</f>
        <v>209</v>
      </c>
      <c r="F49" s="42">
        <f>+IFERROR((VLOOKUP(A49,Hoja4!$A$2:$AA$1051,8,FALSE)),"")</f>
        <v>146</v>
      </c>
      <c r="G49" s="42">
        <f>+IFERROR((VLOOKUP(A49,Hoja4!$A$2:$AA$1051,9,FALSE)),"")</f>
        <v>136</v>
      </c>
      <c r="H49" s="42">
        <f>+IFERROR((VLOOKUP(A49,Hoja4!$A$2:$AA$1051,10,FALSE)),"")</f>
        <v>75</v>
      </c>
      <c r="I49" s="42" t="str">
        <f>+IFERROR((VLOOKUP(A49,Hoja4!$A$2:$AA$1051,11,FALSE)),"")</f>
        <v>-</v>
      </c>
      <c r="J49" s="42" t="str">
        <f>+IFERROR((VLOOKUP(A49,Hoja4!$A$2:$AA$1051,12,FALSE)),"")</f>
        <v>-</v>
      </c>
      <c r="K49" s="149" t="str">
        <f>+IFERROR((VLOOKUP(A49,Hoja4!$A$2:$AA$1051,13,FALSE)),"")</f>
        <v>-</v>
      </c>
      <c r="L49" s="144">
        <f>+IFERROR((VLOOKUP(A49,Hoja4!$A$2:$AA$1051,14,FALSE)),"")</f>
        <v>0</v>
      </c>
    </row>
    <row r="50" spans="1:12" x14ac:dyDescent="0.25">
      <c r="A50" s="145">
        <v>39</v>
      </c>
      <c r="B50" s="41">
        <f>+IFERROR((VLOOKUP(A50,Hoja4!$A$2:$M$1051,4,FALSE)),"")</f>
        <v>19809</v>
      </c>
      <c r="C50" s="41" t="str">
        <f>+IFERROR((VLOOKUP(A50,Hoja4!$A$2:$M$1051,5,FALSE)),"")</f>
        <v>TIMBIQUI</v>
      </c>
      <c r="D50" s="42">
        <f>+IFERROR((VLOOKUP(A50,Hoja4!$A$2:$AA$1051,6,FALSE)),"")</f>
        <v>140</v>
      </c>
      <c r="E50" s="42">
        <f>+IFERROR((VLOOKUP(A50,Hoja4!$A$2:$AA$1051,7,FALSE)),"")</f>
        <v>77</v>
      </c>
      <c r="F50" s="42" t="str">
        <f>+IFERROR((VLOOKUP(A50,Hoja4!$A$2:$AA$1051,8,FALSE)),"")</f>
        <v>-</v>
      </c>
      <c r="G50" s="42" t="str">
        <f>+IFERROR((VLOOKUP(A50,Hoja4!$A$2:$AA$1051,9,FALSE)),"")</f>
        <v>-</v>
      </c>
      <c r="H50" s="42" t="str">
        <f>+IFERROR((VLOOKUP(A50,Hoja4!$A$2:$AA$1051,10,FALSE)),"")</f>
        <v>-</v>
      </c>
      <c r="I50" s="42" t="str">
        <f>+IFERROR((VLOOKUP(A50,Hoja4!$A$2:$AA$1051,11,FALSE)),"")</f>
        <v>-</v>
      </c>
      <c r="J50" s="42" t="str">
        <f>+IFERROR((VLOOKUP(A50,Hoja4!$A$2:$AA$1051,12,FALSE)),"")</f>
        <v>-</v>
      </c>
      <c r="K50" s="149" t="str">
        <f>+IFERROR((VLOOKUP(A50,Hoja4!$A$2:$AA$1051,13,FALSE)),"")</f>
        <v>-</v>
      </c>
      <c r="L50" s="144">
        <f>+IFERROR((VLOOKUP(A50,Hoja4!$A$2:$AA$1051,14,FALSE)),"")</f>
        <v>0</v>
      </c>
    </row>
    <row r="51" spans="1:12" x14ac:dyDescent="0.25">
      <c r="A51" s="145">
        <v>40</v>
      </c>
      <c r="B51" s="41">
        <f>+IFERROR((VLOOKUP(A51,Hoja4!$A$2:$M$1051,4,FALSE)),"")</f>
        <v>19821</v>
      </c>
      <c r="C51" s="41" t="str">
        <f>+IFERROR((VLOOKUP(A51,Hoja4!$A$2:$M$1051,5,FALSE)),"")</f>
        <v>TORIBIO</v>
      </c>
      <c r="D51" s="42" t="str">
        <f>+IFERROR((VLOOKUP(A51,Hoja4!$A$2:$AA$1051,6,FALSE)),"")</f>
        <v>-</v>
      </c>
      <c r="E51" s="42">
        <f>+IFERROR((VLOOKUP(A51,Hoja4!$A$2:$AA$1051,7,FALSE)),"")</f>
        <v>281</v>
      </c>
      <c r="F51" s="42">
        <f>+IFERROR((VLOOKUP(A51,Hoja4!$A$2:$AA$1051,8,FALSE)),"")</f>
        <v>323</v>
      </c>
      <c r="G51" s="42">
        <f>+IFERROR((VLOOKUP(A51,Hoja4!$A$2:$AA$1051,9,FALSE)),"")</f>
        <v>294</v>
      </c>
      <c r="H51" s="42">
        <f>+IFERROR((VLOOKUP(A51,Hoja4!$A$2:$AA$1051,10,FALSE)),"")</f>
        <v>207</v>
      </c>
      <c r="I51" s="42">
        <f>+IFERROR((VLOOKUP(A51,Hoja4!$A$2:$AA$1051,11,FALSE)),"")</f>
        <v>86</v>
      </c>
      <c r="J51" s="42">
        <f>+IFERROR((VLOOKUP(A51,Hoja4!$A$2:$AA$1051,12,FALSE)),"")</f>
        <v>76</v>
      </c>
      <c r="K51" s="149">
        <f>+IFERROR((VLOOKUP(A51,Hoja4!$A$2:$AA$1051,13,FALSE)),"")</f>
        <v>5</v>
      </c>
      <c r="L51" s="144">
        <f>+IFERROR((VLOOKUP(A51,Hoja4!$A$2:$AA$1051,14,FALSE)),"")</f>
        <v>73</v>
      </c>
    </row>
    <row r="52" spans="1:12" x14ac:dyDescent="0.25">
      <c r="A52" s="145">
        <v>41</v>
      </c>
      <c r="B52" s="41">
        <f>+IFERROR((VLOOKUP(A52,Hoja4!$A$2:$M$1051,4,FALSE)),"")</f>
        <v>19824</v>
      </c>
      <c r="C52" s="41" t="str">
        <f>+IFERROR((VLOOKUP(A52,Hoja4!$A$2:$M$1051,5,FALSE)),"")</f>
        <v>TOTORO</v>
      </c>
      <c r="D52" s="42">
        <f>+IFERROR((VLOOKUP(A52,Hoja4!$A$2:$AA$1051,6,FALSE)),"")</f>
        <v>41</v>
      </c>
      <c r="E52" s="42">
        <f>+IFERROR((VLOOKUP(A52,Hoja4!$A$2:$AA$1051,7,FALSE)),"")</f>
        <v>61</v>
      </c>
      <c r="F52" s="42">
        <f>+IFERROR((VLOOKUP(A52,Hoja4!$A$2:$AA$1051,8,FALSE)),"")</f>
        <v>20</v>
      </c>
      <c r="G52" s="42">
        <f>+IFERROR((VLOOKUP(A52,Hoja4!$A$2:$AA$1051,9,FALSE)),"")</f>
        <v>16</v>
      </c>
      <c r="H52" s="42" t="str">
        <f>+IFERROR((VLOOKUP(A52,Hoja4!$A$2:$AA$1051,10,FALSE)),"")</f>
        <v>-</v>
      </c>
      <c r="I52" s="42" t="str">
        <f>+IFERROR((VLOOKUP(A52,Hoja4!$A$2:$AA$1051,11,FALSE)),"")</f>
        <v>-</v>
      </c>
      <c r="J52" s="42" t="str">
        <f>+IFERROR((VLOOKUP(A52,Hoja4!$A$2:$AA$1051,12,FALSE)),"")</f>
        <v>-</v>
      </c>
      <c r="K52" s="149" t="str">
        <f>+IFERROR((VLOOKUP(A52,Hoja4!$A$2:$AA$1051,13,FALSE)),"")</f>
        <v>-</v>
      </c>
      <c r="L52" s="144">
        <f>+IFERROR((VLOOKUP(A52,Hoja4!$A$2:$AA$1051,14,FALSE)),"")</f>
        <v>0</v>
      </c>
    </row>
    <row r="53" spans="1:12" x14ac:dyDescent="0.25">
      <c r="A53" s="145">
        <v>42</v>
      </c>
      <c r="B53" s="41">
        <f>+IFERROR((VLOOKUP(A53,Hoja4!$A$2:$M$1051,4,FALSE)),"")</f>
        <v>19845</v>
      </c>
      <c r="C53" s="41" t="str">
        <f>+IFERROR((VLOOKUP(A53,Hoja4!$A$2:$M$1051,5,FALSE)),"")</f>
        <v>VILLA RICA</v>
      </c>
      <c r="D53" s="42">
        <f>+IFERROR((VLOOKUP(A53,Hoja4!$A$2:$AA$1051,6,FALSE)),"")</f>
        <v>144</v>
      </c>
      <c r="E53" s="42">
        <f>+IFERROR((VLOOKUP(A53,Hoja4!$A$2:$AA$1051,7,FALSE)),"")</f>
        <v>95</v>
      </c>
      <c r="F53" s="42">
        <f>+IFERROR((VLOOKUP(A53,Hoja4!$A$2:$AA$1051,8,FALSE)),"")</f>
        <v>130</v>
      </c>
      <c r="G53" s="42">
        <f>+IFERROR((VLOOKUP(A53,Hoja4!$A$2:$AA$1051,9,FALSE)),"")</f>
        <v>162</v>
      </c>
      <c r="H53" s="42">
        <f>+IFERROR((VLOOKUP(A53,Hoja4!$A$2:$AA$1051,10,FALSE)),"")</f>
        <v>120</v>
      </c>
      <c r="I53" s="42" t="str">
        <f>+IFERROR((VLOOKUP(A53,Hoja4!$A$2:$AA$1051,11,FALSE)),"")</f>
        <v>-</v>
      </c>
      <c r="J53" s="42" t="str">
        <f>+IFERROR((VLOOKUP(A53,Hoja4!$A$2:$AA$1051,12,FALSE)),"")</f>
        <v>-</v>
      </c>
      <c r="K53" s="149" t="str">
        <f>+IFERROR((VLOOKUP(A53,Hoja4!$A$2:$AA$1051,13,FALSE)),"")</f>
        <v>-</v>
      </c>
      <c r="L53" s="144">
        <f>+IFERROR((VLOOKUP(A53,Hoja4!$A$2:$AA$1051,14,FALSE)),"")</f>
        <v>0</v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CAUCA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19001</v>
      </c>
      <c r="C12" s="39" t="str">
        <f>+IFERROR(VLOOKUP($A12,Hoja5!$A$2:$M$2116,4,FALSE),"")</f>
        <v>POPAYAN</v>
      </c>
      <c r="D12" s="163">
        <f>+IFERROR(VLOOKUP($A12,Hoja5!$A$2:$M$2116,5,FALSE),"")</f>
        <v>1.0599290039674254</v>
      </c>
      <c r="E12" s="163">
        <f>+IFERROR(VLOOKUP($A12,Hoja5!$A$2:$M$2116,6,FALSE),"")</f>
        <v>1.129331709161171</v>
      </c>
      <c r="F12" s="163">
        <f>+IFERROR(VLOOKUP($A12,Hoja5!$A$2:$M$2116,7,FALSE),"")</f>
        <v>1.0562294667677534</v>
      </c>
      <c r="G12" s="163">
        <f>+IFERROR(VLOOKUP($A12,Hoja5!$A$2:$M$2116,8,FALSE),"")</f>
        <v>1.2807624188243232</v>
      </c>
      <c r="H12" s="163">
        <f>+IFERROR(VLOOKUP($A12,Hoja5!$A$2:$M$2116,9,FALSE),"")</f>
        <v>1.4412895593019817</v>
      </c>
      <c r="I12" s="163">
        <f>+IFERROR(VLOOKUP($A12,Hoja5!$A$2:$M$2116,10,FALSE),"")</f>
        <v>1.5932102694674306</v>
      </c>
      <c r="J12" s="163">
        <f>+IFERROR(VLOOKUP($A12,Hoja5!$A$2:$M$2116,11,FALSE),"")</f>
        <v>1.6956168831168832</v>
      </c>
      <c r="K12" s="164">
        <f>+IFERROR(VLOOKUP($A12,Hoja5!$A$2:$M$2116,12,FALSE),"")</f>
        <v>1.8514219134337375</v>
      </c>
      <c r="L12" s="165">
        <f>+IFERROR(VLOOKUP($A12,Hoja5!$A$2:$M$2116,13,FALSE),"")</f>
        <v>1.7542792102613491</v>
      </c>
    </row>
    <row r="13" spans="1:12" x14ac:dyDescent="0.25">
      <c r="A13" s="145">
        <v>2</v>
      </c>
      <c r="B13" s="41">
        <f>+IFERROR(VLOOKUP($A13,Hoja5!$A$2:$M$2116,3,FALSE),"")</f>
        <v>19022</v>
      </c>
      <c r="C13" s="41" t="str">
        <f>+IFERROR(VLOOKUP($A13,Hoja5!$A$2:$M$2116,4,FALSE),"")</f>
        <v>ALMAGUER</v>
      </c>
      <c r="D13" s="166">
        <f>+IFERROR(VLOOKUP($A13,Hoja5!$A$2:$M$2116,5,FALSE),"")</f>
        <v>0</v>
      </c>
      <c r="E13" s="166">
        <f>+IFERROR(VLOOKUP($A13,Hoja5!$A$2:$M$2116,6,FALSE),"")</f>
        <v>0</v>
      </c>
      <c r="F13" s="166">
        <f>+IFERROR(VLOOKUP($A13,Hoja5!$A$2:$M$2116,7,FALSE),"")</f>
        <v>0</v>
      </c>
      <c r="G13" s="166">
        <f>+IFERROR(VLOOKUP($A13,Hoja5!$A$2:$M$2116,8,FALSE),"")</f>
        <v>0</v>
      </c>
      <c r="H13" s="166">
        <f>+IFERROR(VLOOKUP($A13,Hoja5!$A$2:$M$2116,9,FALSE),"")</f>
        <v>0</v>
      </c>
      <c r="I13" s="166">
        <f>+IFERROR(VLOOKUP($A13,Hoja5!$A$2:$M$2116,10,FALSE),"")</f>
        <v>0</v>
      </c>
      <c r="J13" s="166">
        <f>+IFERROR(VLOOKUP($A13,Hoja5!$A$2:$M$2116,11,FALSE),"")</f>
        <v>0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19050</v>
      </c>
      <c r="C14" s="41" t="str">
        <f>+IFERROR(VLOOKUP($A14,Hoja5!$A$2:$M$2116,4,FALSE),"")</f>
        <v>ARGELIA</v>
      </c>
      <c r="D14" s="166">
        <f>+IFERROR(VLOOKUP($A14,Hoja5!$A$2:$M$2116,5,FALSE),"")</f>
        <v>3.8804811796662784E-4</v>
      </c>
      <c r="E14" s="166">
        <f>+IFERROR(VLOOKUP($A14,Hoja5!$A$2:$M$2116,6,FALSE),"")</f>
        <v>1.1467889908256881E-2</v>
      </c>
      <c r="F14" s="166">
        <f>+IFERROR(VLOOKUP($A14,Hoja5!$A$2:$M$2116,7,FALSE),"")</f>
        <v>8.3112958065734797E-3</v>
      </c>
      <c r="G14" s="166">
        <f>+IFERROR(VLOOKUP($A14,Hoja5!$A$2:$M$2116,8,FALSE),"")</f>
        <v>6.3765941485371342E-3</v>
      </c>
      <c r="H14" s="166">
        <f>+IFERROR(VLOOKUP($A14,Hoja5!$A$2:$M$2116,9,FALSE),"")</f>
        <v>0</v>
      </c>
      <c r="I14" s="166">
        <f>+IFERROR(VLOOKUP($A14,Hoja5!$A$2:$M$2116,10,FALSE),"")</f>
        <v>0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19075</v>
      </c>
      <c r="C15" s="41" t="str">
        <f>+IFERROR(VLOOKUP($A15,Hoja5!$A$2:$M$2116,4,FALSE),"")</f>
        <v>BALBOA</v>
      </c>
      <c r="D15" s="166">
        <f>+IFERROR(VLOOKUP($A15,Hoja5!$A$2:$M$2116,5,FALSE),"")</f>
        <v>3.0482641828958511E-2</v>
      </c>
      <c r="E15" s="166">
        <f>+IFERROR(VLOOKUP($A15,Hoja5!$A$2:$M$2116,6,FALSE),"")</f>
        <v>0</v>
      </c>
      <c r="F15" s="166">
        <f>+IFERROR(VLOOKUP($A15,Hoja5!$A$2:$M$2116,7,FALSE),"")</f>
        <v>1.6764459346186086E-2</v>
      </c>
      <c r="G15" s="166">
        <f>+IFERROR(VLOOKUP($A15,Hoja5!$A$2:$M$2116,8,FALSE),"")</f>
        <v>1.6694490818030049E-2</v>
      </c>
      <c r="H15" s="166">
        <f>+IFERROR(VLOOKUP($A15,Hoja5!$A$2:$M$2116,9,FALSE),"")</f>
        <v>1.12876254180602E-2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19100</v>
      </c>
      <c r="C16" s="41" t="str">
        <f>+IFERROR(VLOOKUP($A16,Hoja5!$A$2:$M$2116,4,FALSE),"")</f>
        <v>BOLIVAR</v>
      </c>
      <c r="D16" s="166">
        <f>+IFERROR(VLOOKUP($A16,Hoja5!$A$2:$M$2116,5,FALSE),"")</f>
        <v>3.6298076923076926E-2</v>
      </c>
      <c r="E16" s="166">
        <f>+IFERROR(VLOOKUP($A16,Hoja5!$A$2:$M$2116,6,FALSE),"")</f>
        <v>2.8030666027791088E-2</v>
      </c>
      <c r="F16" s="166">
        <f>+IFERROR(VLOOKUP($A16,Hoja5!$A$2:$M$2116,7,FALSE),"")</f>
        <v>2.2466539196940728E-2</v>
      </c>
      <c r="G16" s="166">
        <f>+IFERROR(VLOOKUP($A16,Hoja5!$A$2:$M$2116,8,FALSE),"")</f>
        <v>1.9621919119406556E-2</v>
      </c>
      <c r="H16" s="166">
        <f>+IFERROR(VLOOKUP($A16,Hoja5!$A$2:$M$2116,9,FALSE),"")</f>
        <v>1.3949013949013949E-2</v>
      </c>
      <c r="I16" s="166">
        <f>+IFERROR(VLOOKUP($A16,Hoja5!$A$2:$M$2116,10,FALSE),"")</f>
        <v>0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19110</v>
      </c>
      <c r="C17" s="41" t="str">
        <f>+IFERROR(VLOOKUP($A17,Hoja5!$A$2:$M$2116,4,FALSE),"")</f>
        <v>BUENOS AIRES</v>
      </c>
      <c r="D17" s="166">
        <f>+IFERROR(VLOOKUP($A17,Hoja5!$A$2:$M$2116,5,FALSE),"")</f>
        <v>1.8932874354561102E-2</v>
      </c>
      <c r="E17" s="166">
        <f>+IFERROR(VLOOKUP($A17,Hoja5!$A$2:$M$2116,6,FALSE),"")</f>
        <v>7.7807848443843027E-3</v>
      </c>
      <c r="F17" s="166">
        <f>+IFERROR(VLOOKUP($A17,Hoja5!$A$2:$M$2116,7,FALSE),"")</f>
        <v>1.3218770654329147E-3</v>
      </c>
      <c r="G17" s="166">
        <f>+IFERROR(VLOOKUP($A17,Hoja5!$A$2:$M$2116,8,FALSE),"")</f>
        <v>9.6618357487922703E-4</v>
      </c>
      <c r="H17" s="166">
        <f>+IFERROR(VLOOKUP($A17,Hoja5!$A$2:$M$2116,9,FALSE),"")</f>
        <v>0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19130</v>
      </c>
      <c r="C18" s="41" t="str">
        <f>+IFERROR(VLOOKUP($A18,Hoja5!$A$2:$M$2116,4,FALSE),"")</f>
        <v>CAJIBIO</v>
      </c>
      <c r="D18" s="166">
        <f>+IFERROR(VLOOKUP($A18,Hoja5!$A$2:$M$2116,5,FALSE),"")</f>
        <v>2.0367751060820366E-2</v>
      </c>
      <c r="E18" s="166">
        <f>+IFERROR(VLOOKUP($A18,Hoja5!$A$2:$M$2116,6,FALSE),"")</f>
        <v>1.834862385321101E-2</v>
      </c>
      <c r="F18" s="166">
        <f>+IFERROR(VLOOKUP($A18,Hoja5!$A$2:$M$2116,7,FALSE),"")</f>
        <v>2.6077408729069447E-2</v>
      </c>
      <c r="G18" s="166">
        <f>+IFERROR(VLOOKUP($A18,Hoja5!$A$2:$M$2116,8,FALSE),"")</f>
        <v>1.4153511159499184E-2</v>
      </c>
      <c r="H18" s="166">
        <f>+IFERROR(VLOOKUP($A18,Hoja5!$A$2:$M$2116,9,FALSE),"")</f>
        <v>1.0863661053775122E-2</v>
      </c>
      <c r="I18" s="166">
        <f>+IFERROR(VLOOKUP($A18,Hoja5!$A$2:$M$2116,10,FALSE),"")</f>
        <v>0</v>
      </c>
      <c r="J18" s="166">
        <f>+IFERROR(VLOOKUP($A18,Hoja5!$A$2:$M$2116,11,FALSE),"")</f>
        <v>0</v>
      </c>
      <c r="K18" s="164">
        <f>+IFERROR(VLOOKUP($A18,Hoja5!$A$2:$M$2116,12,FALSE),"")</f>
        <v>0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19137</v>
      </c>
      <c r="C19" s="41" t="str">
        <f>+IFERROR(VLOOKUP($A19,Hoja5!$A$2:$M$2116,4,FALSE),"")</f>
        <v>CALDONO</v>
      </c>
      <c r="D19" s="166">
        <f>+IFERROR(VLOOKUP($A19,Hoja5!$A$2:$M$2116,5,FALSE),"")</f>
        <v>4.8842372343799553E-2</v>
      </c>
      <c r="E19" s="166">
        <f>+IFERROR(VLOOKUP($A19,Hoja5!$A$2:$M$2116,6,FALSE),"")</f>
        <v>6.8429237947122863E-3</v>
      </c>
      <c r="F19" s="166">
        <f>+IFERROR(VLOOKUP($A19,Hoja5!$A$2:$M$2116,7,FALSE),"")</f>
        <v>2.7786259541984732E-2</v>
      </c>
      <c r="G19" s="166">
        <f>+IFERROR(VLOOKUP($A19,Hoja5!$A$2:$M$2116,8,FALSE),"")</f>
        <v>2.3451593505712569E-2</v>
      </c>
      <c r="H19" s="166">
        <f>+IFERROR(VLOOKUP($A19,Hoja5!$A$2:$M$2116,9,FALSE),"")</f>
        <v>1.755952380952381E-2</v>
      </c>
      <c r="I19" s="166">
        <f>+IFERROR(VLOOKUP($A19,Hoja5!$A$2:$M$2116,10,FALSE),"")</f>
        <v>0</v>
      </c>
      <c r="J19" s="166">
        <f>+IFERROR(VLOOKUP($A19,Hoja5!$A$2:$M$2116,11,FALSE),"")</f>
        <v>0</v>
      </c>
      <c r="K19" s="164">
        <f>+IFERROR(VLOOKUP($A19,Hoja5!$A$2:$M$2116,12,FALSE),"")</f>
        <v>0</v>
      </c>
      <c r="L19" s="165">
        <f>+IFERROR(VLOOKUP($A19,Hoja5!$A$2:$M$2116,13,FALSE),"")</f>
        <v>8.795074758135445E-3</v>
      </c>
    </row>
    <row r="20" spans="1:12" x14ac:dyDescent="0.25">
      <c r="A20" s="145">
        <v>9</v>
      </c>
      <c r="B20" s="41">
        <f>+IFERROR(VLOOKUP($A20,Hoja5!$A$2:$M$2116,3,FALSE),"")</f>
        <v>19142</v>
      </c>
      <c r="C20" s="41" t="str">
        <f>+IFERROR(VLOOKUP($A20,Hoja5!$A$2:$M$2116,4,FALSE),"")</f>
        <v>CALOTO</v>
      </c>
      <c r="D20" s="166">
        <f>+IFERROR(VLOOKUP($A20,Hoja5!$A$2:$M$2116,5,FALSE),"")</f>
        <v>0.125</v>
      </c>
      <c r="E20" s="166">
        <f>+IFERROR(VLOOKUP($A20,Hoja5!$A$2:$M$2116,6,FALSE),"")</f>
        <v>0.10832383124287344</v>
      </c>
      <c r="F20" s="166">
        <f>+IFERROR(VLOOKUP($A20,Hoja5!$A$2:$M$2116,7,FALSE),"")</f>
        <v>9.1473743647656688E-2</v>
      </c>
      <c r="G20" s="166">
        <f>+IFERROR(VLOOKUP($A20,Hoja5!$A$2:$M$2116,8,FALSE),"")</f>
        <v>5.4054054054054057E-2</v>
      </c>
      <c r="H20" s="166">
        <f>+IFERROR(VLOOKUP($A20,Hoja5!$A$2:$M$2116,9,FALSE),"")</f>
        <v>1.2408347433728144E-2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19212</v>
      </c>
      <c r="C21" s="41" t="str">
        <f>+IFERROR(VLOOKUP($A21,Hoja5!$A$2:$M$2116,4,FALSE),"")</f>
        <v>CORINTO</v>
      </c>
      <c r="D21" s="166">
        <f>+IFERROR(VLOOKUP($A21,Hoja5!$A$2:$M$2116,5,FALSE),"")</f>
        <v>5.595315549772284E-2</v>
      </c>
      <c r="E21" s="166">
        <f>+IFERROR(VLOOKUP($A21,Hoja5!$A$2:$M$2116,6,FALSE),"")</f>
        <v>3.2963549920760699E-2</v>
      </c>
      <c r="F21" s="166">
        <f>+IFERROR(VLOOKUP($A21,Hoja5!$A$2:$M$2116,7,FALSE),"")</f>
        <v>1.8856259659969087E-2</v>
      </c>
      <c r="G21" s="166">
        <f>+IFERROR(VLOOKUP($A21,Hoja5!$A$2:$M$2116,8,FALSE),"")</f>
        <v>1.3607499244027819E-2</v>
      </c>
      <c r="H21" s="166">
        <f>+IFERROR(VLOOKUP($A21,Hoja5!$A$2:$M$2116,9,FALSE),"")</f>
        <v>5.9329575793533075E-3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19256</v>
      </c>
      <c r="C22" s="41" t="str">
        <f>+IFERROR(VLOOKUP($A22,Hoja5!$A$2:$M$2116,4,FALSE),"")</f>
        <v>EL TAMBO</v>
      </c>
      <c r="D22" s="166">
        <f>+IFERROR(VLOOKUP($A22,Hoja5!$A$2:$M$2116,5,FALSE),"")</f>
        <v>4.0553666828557551E-2</v>
      </c>
      <c r="E22" s="166">
        <f>+IFERROR(VLOOKUP($A22,Hoja5!$A$2:$M$2116,6,FALSE),"")</f>
        <v>2.0929666585543929E-2</v>
      </c>
      <c r="F22" s="166">
        <f>+IFERROR(VLOOKUP($A22,Hoja5!$A$2:$M$2116,7,FALSE),"")</f>
        <v>1.2536873156342183E-2</v>
      </c>
      <c r="G22" s="166">
        <f>+IFERROR(VLOOKUP($A22,Hoja5!$A$2:$M$2116,8,FALSE),"")</f>
        <v>1.2018027040560842E-2</v>
      </c>
      <c r="H22" s="166">
        <f>+IFERROR(VLOOKUP($A22,Hoja5!$A$2:$M$2116,9,FALSE),"")</f>
        <v>4.3701799485861186E-3</v>
      </c>
      <c r="I22" s="166">
        <f>+IFERROR(VLOOKUP($A22,Hoja5!$A$2:$M$2116,10,FALSE),"")</f>
        <v>0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19290</v>
      </c>
      <c r="C23" s="41" t="str">
        <f>+IFERROR(VLOOKUP($A23,Hoja5!$A$2:$M$2116,4,FALSE),"")</f>
        <v>FLORENCIA</v>
      </c>
      <c r="D23" s="166">
        <f>+IFERROR(VLOOKUP($A23,Hoja5!$A$2:$M$2116,5,FALSE),"")</f>
        <v>0.12647554806070826</v>
      </c>
      <c r="E23" s="166">
        <f>+IFERROR(VLOOKUP($A23,Hoja5!$A$2:$M$2116,6,FALSE),"")</f>
        <v>2.1812080536912751E-2</v>
      </c>
      <c r="F23" s="166">
        <f>+IFERROR(VLOOKUP($A23,Hoja5!$A$2:$M$2116,7,FALSE),"")</f>
        <v>0</v>
      </c>
      <c r="G23" s="166">
        <f>+IFERROR(VLOOKUP($A23,Hoja5!$A$2:$M$2116,8,FALSE),"")</f>
        <v>0</v>
      </c>
      <c r="H23" s="166">
        <f>+IFERROR(VLOOKUP($A23,Hoja5!$A$2:$M$2116,9,FALSE),"")</f>
        <v>0</v>
      </c>
      <c r="I23" s="166">
        <f>+IFERROR(VLOOKUP($A23,Hoja5!$A$2:$M$2116,10,FALSE),"")</f>
        <v>0</v>
      </c>
      <c r="J23" s="166">
        <f>+IFERROR(VLOOKUP($A23,Hoja5!$A$2:$M$2116,11,FALSE),"")</f>
        <v>2.3008849557522124E-2</v>
      </c>
      <c r="K23" s="164">
        <f>+IFERROR(VLOOKUP($A23,Hoja5!$A$2:$M$2116,12,FALSE),"")</f>
        <v>0.33273056057866185</v>
      </c>
      <c r="L23" s="165">
        <f>+IFERROR(VLOOKUP($A23,Hoja5!$A$2:$M$2116,13,FALSE),"")</f>
        <v>3.6968576709796676E-2</v>
      </c>
    </row>
    <row r="24" spans="1:12" x14ac:dyDescent="0.25">
      <c r="A24" s="145">
        <v>13</v>
      </c>
      <c r="B24" s="41">
        <f>+IFERROR(VLOOKUP($A24,Hoja5!$A$2:$M$2116,3,FALSE),"")</f>
        <v>19300</v>
      </c>
      <c r="C24" s="41" t="str">
        <f>+IFERROR(VLOOKUP($A24,Hoja5!$A$2:$M$2116,4,FALSE),"")</f>
        <v>GUACHENE</v>
      </c>
      <c r="D24" s="166">
        <f>+IFERROR(VLOOKUP($A24,Hoja5!$A$2:$M$2116,5,FALSE),"")</f>
        <v>0</v>
      </c>
      <c r="E24" s="166">
        <f>+IFERROR(VLOOKUP($A24,Hoja5!$A$2:$M$2116,6,FALSE),"")</f>
        <v>3.9097744360902256E-2</v>
      </c>
      <c r="F24" s="166">
        <f>+IFERROR(VLOOKUP($A24,Hoja5!$A$2:$M$2116,7,FALSE),"")</f>
        <v>5.5776892430278883E-2</v>
      </c>
      <c r="G24" s="166">
        <f>+IFERROR(VLOOKUP($A24,Hoja5!$A$2:$M$2116,8,FALSE),"")</f>
        <v>5.3598014888337472E-2</v>
      </c>
      <c r="H24" s="166">
        <f>+IFERROR(VLOOKUP($A24,Hoja5!$A$2:$M$2116,9,FALSE),"")</f>
        <v>1.642608262817322E-2</v>
      </c>
      <c r="I24" s="166">
        <f>+IFERROR(VLOOKUP($A24,Hoja5!$A$2:$M$2116,10,FALSE),"")</f>
        <v>0</v>
      </c>
      <c r="J24" s="166">
        <f>+IFERROR(VLOOKUP($A24,Hoja5!$A$2:$M$2116,11,FALSE),"")</f>
        <v>5.6032306915699139E-2</v>
      </c>
      <c r="K24" s="164">
        <f>+IFERROR(VLOOKUP($A24,Hoja5!$A$2:$M$2116,12,FALSE),"")</f>
        <v>1.6853932584269662E-2</v>
      </c>
      <c r="L24" s="165">
        <f>+IFERROR(VLOOKUP($A24,Hoja5!$A$2:$M$2116,13,FALSE),"")</f>
        <v>1.0330578512396695E-3</v>
      </c>
    </row>
    <row r="25" spans="1:12" x14ac:dyDescent="0.25">
      <c r="A25" s="145">
        <v>14</v>
      </c>
      <c r="B25" s="41">
        <f>+IFERROR(VLOOKUP($A25,Hoja5!$A$2:$M$2116,3,FALSE),"")</f>
        <v>19318</v>
      </c>
      <c r="C25" s="41" t="str">
        <f>+IFERROR(VLOOKUP($A25,Hoja5!$A$2:$M$2116,4,FALSE),"")</f>
        <v>GUAPI</v>
      </c>
      <c r="D25" s="166">
        <f>+IFERROR(VLOOKUP($A25,Hoja5!$A$2:$M$2116,5,FALSE),"")</f>
        <v>1.8696728072587297E-2</v>
      </c>
      <c r="E25" s="166">
        <f>+IFERROR(VLOOKUP($A25,Hoja5!$A$2:$M$2116,6,FALSE),"")</f>
        <v>4.6810840405146457E-2</v>
      </c>
      <c r="F25" s="166">
        <f>+IFERROR(VLOOKUP($A25,Hoja5!$A$2:$M$2116,7,FALSE),"")</f>
        <v>2.0285087719298246E-2</v>
      </c>
      <c r="G25" s="166">
        <f>+IFERROR(VLOOKUP($A25,Hoja5!$A$2:$M$2116,8,FALSE),"")</f>
        <v>2.2934512296214425E-2</v>
      </c>
      <c r="H25" s="166">
        <f>+IFERROR(VLOOKUP($A25,Hoja5!$A$2:$M$2116,9,FALSE),"")</f>
        <v>8.9560593338930874E-3</v>
      </c>
      <c r="I25" s="166">
        <f>+IFERROR(VLOOKUP($A25,Hoja5!$A$2:$M$2116,10,FALSE),"")</f>
        <v>0</v>
      </c>
      <c r="J25" s="166">
        <f>+IFERROR(VLOOKUP($A25,Hoja5!$A$2:$M$2116,11,FALSE),"")</f>
        <v>0</v>
      </c>
      <c r="K25" s="164">
        <f>+IFERROR(VLOOKUP($A25,Hoja5!$A$2:$M$2116,12,FALSE),"")</f>
        <v>2.8885037550548814E-4</v>
      </c>
      <c r="L25" s="165">
        <f>+IFERROR(VLOOKUP($A25,Hoja5!$A$2:$M$2116,13,FALSE),"")</f>
        <v>2.9171528588098014E-4</v>
      </c>
    </row>
    <row r="26" spans="1:12" x14ac:dyDescent="0.25">
      <c r="A26" s="145">
        <v>15</v>
      </c>
      <c r="B26" s="41">
        <f>+IFERROR(VLOOKUP($A26,Hoja5!$A$2:$M$2116,3,FALSE),"")</f>
        <v>19355</v>
      </c>
      <c r="C26" s="41" t="str">
        <f>+IFERROR(VLOOKUP($A26,Hoja5!$A$2:$M$2116,4,FALSE),"")</f>
        <v>INZA</v>
      </c>
      <c r="D26" s="166">
        <f>+IFERROR(VLOOKUP($A26,Hoja5!$A$2:$M$2116,5,FALSE),"")</f>
        <v>2.3602915654286707E-2</v>
      </c>
      <c r="E26" s="166">
        <f>+IFERROR(VLOOKUP($A26,Hoja5!$A$2:$M$2116,6,FALSE),"")</f>
        <v>3.0841434797184042E-2</v>
      </c>
      <c r="F26" s="166">
        <f>+IFERROR(VLOOKUP($A26,Hoja5!$A$2:$M$2116,7,FALSE),"")</f>
        <v>2.8543626337982485E-2</v>
      </c>
      <c r="G26" s="166">
        <f>+IFERROR(VLOOKUP($A26,Hoja5!$A$2:$M$2116,8,FALSE),"")</f>
        <v>2.3329129886506934E-2</v>
      </c>
      <c r="H26" s="166">
        <f>+IFERROR(VLOOKUP($A26,Hoja5!$A$2:$M$2116,9,FALSE),"")</f>
        <v>4.9321824907521579E-3</v>
      </c>
      <c r="I26" s="166">
        <f>+IFERROR(VLOOKUP($A26,Hoja5!$A$2:$M$2116,10,FALSE),"")</f>
        <v>3.0349013657056146E-4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19364</v>
      </c>
      <c r="C27" s="41" t="str">
        <f>+IFERROR(VLOOKUP($A27,Hoja5!$A$2:$M$2116,4,FALSE),"")</f>
        <v>JAMBALO</v>
      </c>
      <c r="D27" s="166">
        <f>+IFERROR(VLOOKUP($A27,Hoja5!$A$2:$M$2116,5,FALSE),"")</f>
        <v>5.9559261465157837E-4</v>
      </c>
      <c r="E27" s="166">
        <f>+IFERROR(VLOOKUP($A27,Hoja5!$A$2:$M$2116,6,FALSE),"")</f>
        <v>0</v>
      </c>
      <c r="F27" s="166">
        <f>+IFERROR(VLOOKUP($A27,Hoja5!$A$2:$M$2116,7,FALSE),"")</f>
        <v>0</v>
      </c>
      <c r="G27" s="166">
        <f>+IFERROR(VLOOKUP($A27,Hoja5!$A$2:$M$2116,8,FALSE),"")</f>
        <v>0</v>
      </c>
      <c r="H27" s="166">
        <f>+IFERROR(VLOOKUP($A27,Hoja5!$A$2:$M$2116,9,FALSE),"")</f>
        <v>0</v>
      </c>
      <c r="I27" s="166">
        <f>+IFERROR(VLOOKUP($A27,Hoja5!$A$2:$M$2116,10,FALSE),"")</f>
        <v>0</v>
      </c>
      <c r="J27" s="166">
        <f>+IFERROR(VLOOKUP($A27,Hoja5!$A$2:$M$2116,11,FALSE),"")</f>
        <v>0</v>
      </c>
      <c r="K27" s="164">
        <f>+IFERROR(VLOOKUP($A27,Hoja5!$A$2:$M$2116,12,FALSE),"")</f>
        <v>0</v>
      </c>
      <c r="L27" s="165">
        <f>+IFERROR(VLOOKUP($A27,Hoja5!$A$2:$M$2116,13,FALSE),"")</f>
        <v>0</v>
      </c>
    </row>
    <row r="28" spans="1:12" x14ac:dyDescent="0.25">
      <c r="A28" s="145">
        <v>17</v>
      </c>
      <c r="B28" s="41">
        <f>+IFERROR(VLOOKUP($A28,Hoja5!$A$2:$M$2116,3,FALSE),"")</f>
        <v>19392</v>
      </c>
      <c r="C28" s="41" t="str">
        <f>+IFERROR(VLOOKUP($A28,Hoja5!$A$2:$M$2116,4,FALSE),"")</f>
        <v>LA SIERRA</v>
      </c>
      <c r="D28" s="166">
        <f>+IFERROR(VLOOKUP($A28,Hoja5!$A$2:$M$2116,5,FALSE),"")</f>
        <v>9.532888465204957E-2</v>
      </c>
      <c r="E28" s="166">
        <f>+IFERROR(VLOOKUP($A28,Hoja5!$A$2:$M$2116,6,FALSE),"")</f>
        <v>7.4285714285714288E-2</v>
      </c>
      <c r="F28" s="166">
        <f>+IFERROR(VLOOKUP($A28,Hoja5!$A$2:$M$2116,7,FALSE),"")</f>
        <v>4.1944709246901808E-2</v>
      </c>
      <c r="G28" s="166">
        <f>+IFERROR(VLOOKUP($A28,Hoja5!$A$2:$M$2116,8,FALSE),"")</f>
        <v>4.0345821325648415E-2</v>
      </c>
      <c r="H28" s="166">
        <f>+IFERROR(VLOOKUP($A28,Hoja5!$A$2:$M$2116,9,FALSE),"")</f>
        <v>0</v>
      </c>
      <c r="I28" s="166">
        <f>+IFERROR(VLOOKUP($A28,Hoja5!$A$2:$M$2116,10,FALSE),"")</f>
        <v>0</v>
      </c>
      <c r="J28" s="166">
        <f>+IFERROR(VLOOKUP($A28,Hoja5!$A$2:$M$2116,11,FALSE),"")</f>
        <v>0</v>
      </c>
      <c r="K28" s="164">
        <f>+IFERROR(VLOOKUP($A28,Hoja5!$A$2:$M$2116,12,FALSE),"")</f>
        <v>0</v>
      </c>
      <c r="L28" s="165">
        <f>+IFERROR(VLOOKUP($A28,Hoja5!$A$2:$M$2116,13,FALSE),"")</f>
        <v>0</v>
      </c>
    </row>
    <row r="29" spans="1:12" x14ac:dyDescent="0.25">
      <c r="A29" s="145">
        <v>18</v>
      </c>
      <c r="B29" s="41">
        <f>+IFERROR(VLOOKUP($A29,Hoja5!$A$2:$M$2116,3,FALSE),"")</f>
        <v>19397</v>
      </c>
      <c r="C29" s="41" t="str">
        <f>+IFERROR(VLOOKUP($A29,Hoja5!$A$2:$M$2116,4,FALSE),"")</f>
        <v>LA VEGA</v>
      </c>
      <c r="D29" s="166">
        <f>+IFERROR(VLOOKUP($A29,Hoja5!$A$2:$M$2116,5,FALSE),"")</f>
        <v>2.6896942242355604E-2</v>
      </c>
      <c r="E29" s="166">
        <f>+IFERROR(VLOOKUP($A29,Hoja5!$A$2:$M$2116,6,FALSE),"")</f>
        <v>2.3815967523680648E-2</v>
      </c>
      <c r="F29" s="166">
        <f>+IFERROR(VLOOKUP($A29,Hoja5!$A$2:$M$2116,7,FALSE),"")</f>
        <v>1.038961038961039E-2</v>
      </c>
      <c r="G29" s="166">
        <f>+IFERROR(VLOOKUP($A29,Hoja5!$A$2:$M$2116,8,FALSE),"")</f>
        <v>0</v>
      </c>
      <c r="H29" s="166">
        <f>+IFERROR(VLOOKUP($A29,Hoja5!$A$2:$M$2116,9,FALSE),"")</f>
        <v>0</v>
      </c>
      <c r="I29" s="166">
        <f>+IFERROR(VLOOKUP($A29,Hoja5!$A$2:$M$2116,10,FALSE),"")</f>
        <v>0</v>
      </c>
      <c r="J29" s="166">
        <f>+IFERROR(VLOOKUP($A29,Hoja5!$A$2:$M$2116,11,FALSE),"")</f>
        <v>0</v>
      </c>
      <c r="K29" s="164">
        <f>+IFERROR(VLOOKUP($A29,Hoja5!$A$2:$M$2116,12,FALSE),"")</f>
        <v>0</v>
      </c>
      <c r="L29" s="165">
        <f>+IFERROR(VLOOKUP($A29,Hoja5!$A$2:$M$2116,13,FALSE),"")</f>
        <v>0</v>
      </c>
    </row>
    <row r="30" spans="1:12" x14ac:dyDescent="0.25">
      <c r="A30" s="145">
        <v>19</v>
      </c>
      <c r="B30" s="41">
        <f>+IFERROR(VLOOKUP($A30,Hoja5!$A$2:$M$2116,3,FALSE),"")</f>
        <v>19418</v>
      </c>
      <c r="C30" s="41" t="str">
        <f>+IFERROR(VLOOKUP($A30,Hoja5!$A$2:$M$2116,4,FALSE),"")</f>
        <v>LOPEZ</v>
      </c>
      <c r="D30" s="166">
        <f>+IFERROR(VLOOKUP($A30,Hoja5!$A$2:$M$2116,5,FALSE),"")</f>
        <v>3.6879432624113473E-2</v>
      </c>
      <c r="E30" s="166">
        <f>+IFERROR(VLOOKUP($A30,Hoja5!$A$2:$M$2116,6,FALSE),"")</f>
        <v>3.5961272475795295E-2</v>
      </c>
      <c r="F30" s="166">
        <f>+IFERROR(VLOOKUP($A30,Hoja5!$A$2:$M$2116,7,FALSE),"")</f>
        <v>2.020655590480467E-2</v>
      </c>
      <c r="G30" s="166">
        <f>+IFERROR(VLOOKUP($A30,Hoja5!$A$2:$M$2116,8,FALSE),"")</f>
        <v>0</v>
      </c>
      <c r="H30" s="166">
        <f>+IFERROR(VLOOKUP($A30,Hoja5!$A$2:$M$2116,9,FALSE),"")</f>
        <v>0</v>
      </c>
      <c r="I30" s="166">
        <f>+IFERROR(VLOOKUP($A30,Hoja5!$A$2:$M$2116,10,FALSE),"")</f>
        <v>0</v>
      </c>
      <c r="J30" s="166">
        <f>+IFERROR(VLOOKUP($A30,Hoja5!$A$2:$M$2116,11,FALSE),"")</f>
        <v>0</v>
      </c>
      <c r="K30" s="164">
        <f>+IFERROR(VLOOKUP($A30,Hoja5!$A$2:$M$2116,12,FALSE),"")</f>
        <v>0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19450</v>
      </c>
      <c r="C31" s="41" t="str">
        <f>+IFERROR(VLOOKUP($A31,Hoja5!$A$2:$M$2116,4,FALSE),"")</f>
        <v>MERCADERES</v>
      </c>
      <c r="D31" s="166">
        <f>+IFERROR(VLOOKUP($A31,Hoja5!$A$2:$M$2116,5,FALSE),"")</f>
        <v>6.1073411474398522E-2</v>
      </c>
      <c r="E31" s="166">
        <f>+IFERROR(VLOOKUP($A31,Hoja5!$A$2:$M$2116,6,FALSE),"")</f>
        <v>8.1280788177339899E-2</v>
      </c>
      <c r="F31" s="166">
        <f>+IFERROR(VLOOKUP($A31,Hoja5!$A$2:$M$2116,7,FALSE),"")</f>
        <v>6.1312078479460456E-2</v>
      </c>
      <c r="G31" s="166">
        <f>+IFERROR(VLOOKUP($A31,Hoja5!$A$2:$M$2116,8,FALSE),"")</f>
        <v>3.5975609756097558E-2</v>
      </c>
      <c r="H31" s="166">
        <f>+IFERROR(VLOOKUP($A31,Hoja5!$A$2:$M$2116,9,FALSE),"")</f>
        <v>6.0716454159077107E-3</v>
      </c>
      <c r="I31" s="166">
        <f>+IFERROR(VLOOKUP($A31,Hoja5!$A$2:$M$2116,10,FALSE),"")</f>
        <v>4.2604990870359098E-3</v>
      </c>
      <c r="J31" s="166">
        <f>+IFERROR(VLOOKUP($A31,Hoja5!$A$2:$M$2116,11,FALSE),"")</f>
        <v>3.6652412950519244E-3</v>
      </c>
      <c r="K31" s="164">
        <f>+IFERROR(VLOOKUP($A31,Hoja5!$A$2:$M$2116,12,FALSE),"")</f>
        <v>3.6809815950920245E-3</v>
      </c>
      <c r="L31" s="165">
        <f>+IFERROR(VLOOKUP($A31,Hoja5!$A$2:$M$2116,13,FALSE),"")</f>
        <v>3.7220843672456576E-3</v>
      </c>
    </row>
    <row r="32" spans="1:12" x14ac:dyDescent="0.25">
      <c r="A32" s="145">
        <v>21</v>
      </c>
      <c r="B32" s="41">
        <f>+IFERROR(VLOOKUP($A32,Hoja5!$A$2:$M$2116,3,FALSE),"")</f>
        <v>19455</v>
      </c>
      <c r="C32" s="41" t="str">
        <f>+IFERROR(VLOOKUP($A32,Hoja5!$A$2:$M$2116,4,FALSE),"")</f>
        <v>MIRANDA</v>
      </c>
      <c r="D32" s="166">
        <f>+IFERROR(VLOOKUP($A32,Hoja5!$A$2:$M$2116,5,FALSE),"")</f>
        <v>0.16422764227642275</v>
      </c>
      <c r="E32" s="166">
        <f>+IFERROR(VLOOKUP($A32,Hoja5!$A$2:$M$2116,6,FALSE),"")</f>
        <v>0.19794952681388012</v>
      </c>
      <c r="F32" s="166">
        <f>+IFERROR(VLOOKUP($A32,Hoja5!$A$2:$M$2116,7,FALSE),"")</f>
        <v>0.12464806757102637</v>
      </c>
      <c r="G32" s="166">
        <f>+IFERROR(VLOOKUP($A32,Hoja5!$A$2:$M$2116,8,FALSE),"")</f>
        <v>0.13119679519278918</v>
      </c>
      <c r="H32" s="166">
        <f>+IFERROR(VLOOKUP($A32,Hoja5!$A$2:$M$2116,9,FALSE),"")</f>
        <v>0.12830002467308166</v>
      </c>
      <c r="I32" s="166">
        <f>+IFERROR(VLOOKUP($A32,Hoja5!$A$2:$M$2116,10,FALSE),"")</f>
        <v>0.11396429444852042</v>
      </c>
      <c r="J32" s="166">
        <f>+IFERROR(VLOOKUP($A32,Hoja5!$A$2:$M$2116,11,FALSE),"")</f>
        <v>0.10574824157167112</v>
      </c>
      <c r="K32" s="164">
        <f>+IFERROR(VLOOKUP($A32,Hoja5!$A$2:$M$2116,12,FALSE),"")</f>
        <v>7.1048815853069117E-2</v>
      </c>
      <c r="L32" s="165">
        <f>+IFERROR(VLOOKUP($A32,Hoja5!$A$2:$M$2116,13,FALSE),"")</f>
        <v>5.6991064960154554E-2</v>
      </c>
    </row>
    <row r="33" spans="1:12" x14ac:dyDescent="0.25">
      <c r="A33" s="145">
        <v>22</v>
      </c>
      <c r="B33" s="41">
        <f>+IFERROR(VLOOKUP($A33,Hoja5!$A$2:$M$2116,3,FALSE),"")</f>
        <v>19473</v>
      </c>
      <c r="C33" s="41" t="str">
        <f>+IFERROR(VLOOKUP($A33,Hoja5!$A$2:$M$2116,4,FALSE),"")</f>
        <v>MORALES</v>
      </c>
      <c r="D33" s="166">
        <f>+IFERROR(VLOOKUP($A33,Hoja5!$A$2:$M$2116,5,FALSE),"")</f>
        <v>3.3517350157728706E-2</v>
      </c>
      <c r="E33" s="166">
        <f>+IFERROR(VLOOKUP($A33,Hoja5!$A$2:$M$2116,6,FALSE),"")</f>
        <v>3.0710172744721688E-2</v>
      </c>
      <c r="F33" s="166">
        <f>+IFERROR(VLOOKUP($A33,Hoja5!$A$2:$M$2116,7,FALSE),"")</f>
        <v>3.0711610486891385E-2</v>
      </c>
      <c r="G33" s="166">
        <f>+IFERROR(VLOOKUP($A33,Hoja5!$A$2:$M$2116,8,FALSE),"")</f>
        <v>2.8655400440852314E-2</v>
      </c>
      <c r="H33" s="166">
        <f>+IFERROR(VLOOKUP($A33,Hoja5!$A$2:$M$2116,9,FALSE),"")</f>
        <v>2.1006881564650488E-2</v>
      </c>
      <c r="I33" s="166">
        <f>+IFERROR(VLOOKUP($A33,Hoja5!$A$2:$M$2116,10,FALSE),"")</f>
        <v>0</v>
      </c>
      <c r="J33" s="166">
        <f>+IFERROR(VLOOKUP($A33,Hoja5!$A$2:$M$2116,11,FALSE),"")</f>
        <v>0</v>
      </c>
      <c r="K33" s="164">
        <f>+IFERROR(VLOOKUP($A33,Hoja5!$A$2:$M$2116,12,FALSE),"")</f>
        <v>0</v>
      </c>
      <c r="L33" s="165">
        <f>+IFERROR(VLOOKUP($A33,Hoja5!$A$2:$M$2116,13,FALSE),"")</f>
        <v>0</v>
      </c>
    </row>
    <row r="34" spans="1:12" x14ac:dyDescent="0.25">
      <c r="A34" s="145">
        <v>23</v>
      </c>
      <c r="B34" s="41">
        <f>+IFERROR(VLOOKUP($A34,Hoja5!$A$2:$M$2116,3,FALSE),"")</f>
        <v>19513</v>
      </c>
      <c r="C34" s="41" t="str">
        <f>+IFERROR(VLOOKUP($A34,Hoja5!$A$2:$M$2116,4,FALSE),"")</f>
        <v>PADILLA</v>
      </c>
      <c r="D34" s="166">
        <f>+IFERROR(VLOOKUP($A34,Hoja5!$A$2:$M$2116,5,FALSE),"")</f>
        <v>9.2731829573934832E-2</v>
      </c>
      <c r="E34" s="166">
        <f>+IFERROR(VLOOKUP($A34,Hoja5!$A$2:$M$2116,6,FALSE),"")</f>
        <v>7.2681704260651625E-2</v>
      </c>
      <c r="F34" s="166">
        <f>+IFERROR(VLOOKUP($A34,Hoja5!$A$2:$M$2116,7,FALSE),"")</f>
        <v>4.1614123581336697E-2</v>
      </c>
      <c r="G34" s="166">
        <f>+IFERROR(VLOOKUP($A34,Hoja5!$A$2:$M$2116,8,FALSE),"")</f>
        <v>2.795425667090216E-2</v>
      </c>
      <c r="H34" s="166">
        <f>+IFERROR(VLOOKUP($A34,Hoja5!$A$2:$M$2116,9,FALSE),"")</f>
        <v>0</v>
      </c>
      <c r="I34" s="166">
        <f>+IFERROR(VLOOKUP($A34,Hoja5!$A$2:$M$2116,10,FALSE),"")</f>
        <v>1.3245033112582781E-3</v>
      </c>
      <c r="J34" s="166">
        <f>+IFERROR(VLOOKUP($A34,Hoja5!$A$2:$M$2116,11,FALSE),"")</f>
        <v>1.3568521031207597E-3</v>
      </c>
      <c r="K34" s="164">
        <f>+IFERROR(VLOOKUP($A34,Hoja5!$A$2:$M$2116,12,FALSE),"")</f>
        <v>0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>
        <f>+IFERROR(VLOOKUP($A35,Hoja5!$A$2:$M$2116,3,FALSE),"")</f>
        <v>19517</v>
      </c>
      <c r="C35" s="41" t="str">
        <f>+IFERROR(VLOOKUP($A35,Hoja5!$A$2:$M$2116,4,FALSE),"")</f>
        <v>PAEZ</v>
      </c>
      <c r="D35" s="166">
        <f>+IFERROR(VLOOKUP($A35,Hoja5!$A$2:$M$2116,5,FALSE),"")</f>
        <v>2.6417334520629266E-2</v>
      </c>
      <c r="E35" s="166">
        <f>+IFERROR(VLOOKUP($A35,Hoja5!$A$2:$M$2116,6,FALSE),"")</f>
        <v>1.0954165465552033E-2</v>
      </c>
      <c r="F35" s="166">
        <f>+IFERROR(VLOOKUP($A35,Hoja5!$A$2:$M$2116,7,FALSE),"")</f>
        <v>9.2256080514397532E-3</v>
      </c>
      <c r="G35" s="166">
        <f>+IFERROR(VLOOKUP($A35,Hoja5!$A$2:$M$2116,8,FALSE),"")</f>
        <v>8.979591836734694E-3</v>
      </c>
      <c r="H35" s="166">
        <f>+IFERROR(VLOOKUP($A35,Hoja5!$A$2:$M$2116,9,FALSE),"")</f>
        <v>7.7230359520639152E-3</v>
      </c>
      <c r="I35" s="166">
        <f>+IFERROR(VLOOKUP($A35,Hoja5!$A$2:$M$2116,10,FALSE),"")</f>
        <v>0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19532</v>
      </c>
      <c r="C36" s="41" t="str">
        <f>+IFERROR(VLOOKUP($A36,Hoja5!$A$2:$M$2116,4,FALSE),"")</f>
        <v>PATIA</v>
      </c>
      <c r="D36" s="166">
        <f>+IFERROR(VLOOKUP($A36,Hoja5!$A$2:$M$2116,5,FALSE),"")</f>
        <v>5.2780129833474458E-2</v>
      </c>
      <c r="E36" s="166">
        <f>+IFERROR(VLOOKUP($A36,Hoja5!$A$2:$M$2116,6,FALSE),"")</f>
        <v>5.3733810967208598E-2</v>
      </c>
      <c r="F36" s="166">
        <f>+IFERROR(VLOOKUP($A36,Hoja5!$A$2:$M$2116,7,FALSE),"")</f>
        <v>7.5080731969860065E-2</v>
      </c>
      <c r="G36" s="166">
        <f>+IFERROR(VLOOKUP($A36,Hoja5!$A$2:$M$2116,8,FALSE),"")</f>
        <v>8.0632411067193682E-2</v>
      </c>
      <c r="H36" s="166">
        <f>+IFERROR(VLOOKUP($A36,Hoja5!$A$2:$M$2116,9,FALSE),"")</f>
        <v>9.4892403422348975E-2</v>
      </c>
      <c r="I36" s="166">
        <f>+IFERROR(VLOOKUP($A36,Hoja5!$A$2:$M$2116,10,FALSE),"")</f>
        <v>6.8514241724403388E-2</v>
      </c>
      <c r="J36" s="166">
        <f>+IFERROR(VLOOKUP($A36,Hoja5!$A$2:$M$2116,11,FALSE),"")</f>
        <v>6.5506653019447289E-2</v>
      </c>
      <c r="K36" s="164">
        <f>+IFERROR(VLOOKUP($A36,Hoja5!$A$2:$M$2116,12,FALSE),"")</f>
        <v>7.7972207925887799E-2</v>
      </c>
      <c r="L36" s="165">
        <f>+IFERROR(VLOOKUP($A36,Hoja5!$A$2:$M$2116,13,FALSE),"")</f>
        <v>8.5073068893528184E-2</v>
      </c>
    </row>
    <row r="37" spans="1:12" x14ac:dyDescent="0.25">
      <c r="A37" s="145">
        <v>26</v>
      </c>
      <c r="B37" s="41">
        <f>+IFERROR(VLOOKUP($A37,Hoja5!$A$2:$M$2116,3,FALSE),"")</f>
        <v>19533</v>
      </c>
      <c r="C37" s="41" t="str">
        <f>+IFERROR(VLOOKUP($A37,Hoja5!$A$2:$M$2116,4,FALSE),"")</f>
        <v>PIAMONTE</v>
      </c>
      <c r="D37" s="166">
        <f>+IFERROR(VLOOKUP($A37,Hoja5!$A$2:$M$2116,5,FALSE),"")</f>
        <v>2.7972027972027972E-3</v>
      </c>
      <c r="E37" s="166">
        <f>+IFERROR(VLOOKUP($A37,Hoja5!$A$2:$M$2116,6,FALSE),"")</f>
        <v>4.9450549450549448E-2</v>
      </c>
      <c r="F37" s="166">
        <f>+IFERROR(VLOOKUP($A37,Hoja5!$A$2:$M$2116,7,FALSE),"")</f>
        <v>7.7436582109479304E-2</v>
      </c>
      <c r="G37" s="166">
        <f>+IFERROR(VLOOKUP($A37,Hoja5!$A$2:$M$2116,8,FALSE),"")</f>
        <v>5.9662775616083012E-2</v>
      </c>
      <c r="H37" s="166">
        <f>+IFERROR(VLOOKUP($A37,Hoja5!$A$2:$M$2116,9,FALSE),"")</f>
        <v>2.2727272727272728E-2</v>
      </c>
      <c r="I37" s="166">
        <f>+IFERROR(VLOOKUP($A37,Hoja5!$A$2:$M$2116,10,FALSE),"")</f>
        <v>0</v>
      </c>
      <c r="J37" s="166">
        <f>+IFERROR(VLOOKUP($A37,Hoja5!$A$2:$M$2116,11,FALSE),"")</f>
        <v>2.9304029304029304E-2</v>
      </c>
      <c r="K37" s="164">
        <f>+IFERROR(VLOOKUP($A37,Hoja5!$A$2:$M$2116,12,FALSE),"")</f>
        <v>3.7804878048780487E-2</v>
      </c>
      <c r="L37" s="165">
        <f>+IFERROR(VLOOKUP($A37,Hoja5!$A$2:$M$2116,13,FALSE),"")</f>
        <v>0</v>
      </c>
    </row>
    <row r="38" spans="1:12" x14ac:dyDescent="0.25">
      <c r="A38" s="145">
        <v>27</v>
      </c>
      <c r="B38" s="41">
        <f>+IFERROR(VLOOKUP($A38,Hoja5!$A$2:$M$2116,3,FALSE),"")</f>
        <v>19548</v>
      </c>
      <c r="C38" s="41" t="str">
        <f>+IFERROR(VLOOKUP($A38,Hoja5!$A$2:$M$2116,4,FALSE),"")</f>
        <v>PIENDAMO</v>
      </c>
      <c r="D38" s="166">
        <f>+IFERROR(VLOOKUP($A38,Hoja5!$A$2:$M$2116,5,FALSE),"")</f>
        <v>9.4379084967320268E-2</v>
      </c>
      <c r="E38" s="166">
        <f>+IFERROR(VLOOKUP($A38,Hoja5!$A$2:$M$2116,6,FALSE),"")</f>
        <v>4.3002544529262089E-2</v>
      </c>
      <c r="F38" s="166">
        <f>+IFERROR(VLOOKUP($A38,Hoja5!$A$2:$M$2116,7,FALSE),"")</f>
        <v>5.2474508828649589E-2</v>
      </c>
      <c r="G38" s="166">
        <f>+IFERROR(VLOOKUP($A38,Hoja5!$A$2:$M$2116,8,FALSE),"")</f>
        <v>5.2220595412396292E-2</v>
      </c>
      <c r="H38" s="166">
        <f>+IFERROR(VLOOKUP($A38,Hoja5!$A$2:$M$2116,9,FALSE),"")</f>
        <v>3.1039461020211743E-2</v>
      </c>
      <c r="I38" s="166">
        <f>+IFERROR(VLOOKUP($A38,Hoja5!$A$2:$M$2116,10,FALSE),"")</f>
        <v>0</v>
      </c>
      <c r="J38" s="166">
        <f>+IFERROR(VLOOKUP($A38,Hoja5!$A$2:$M$2116,11,FALSE),"")</f>
        <v>0</v>
      </c>
      <c r="K38" s="164">
        <f>+IFERROR(VLOOKUP($A38,Hoja5!$A$2:$M$2116,12,FALSE),"")</f>
        <v>0</v>
      </c>
      <c r="L38" s="165">
        <f>+IFERROR(VLOOKUP($A38,Hoja5!$A$2:$M$2116,13,FALSE),"")</f>
        <v>0</v>
      </c>
    </row>
    <row r="39" spans="1:12" x14ac:dyDescent="0.25">
      <c r="A39" s="145">
        <v>28</v>
      </c>
      <c r="B39" s="41">
        <f>+IFERROR(VLOOKUP($A39,Hoja5!$A$2:$M$2116,3,FALSE),"")</f>
        <v>19573</v>
      </c>
      <c r="C39" s="41" t="str">
        <f>+IFERROR(VLOOKUP($A39,Hoja5!$A$2:$M$2116,4,FALSE),"")</f>
        <v>PUERTO TEJADA</v>
      </c>
      <c r="D39" s="166">
        <f>+IFERROR(VLOOKUP($A39,Hoja5!$A$2:$M$2116,5,FALSE),"")</f>
        <v>0.32472082329756952</v>
      </c>
      <c r="E39" s="166">
        <f>+IFERROR(VLOOKUP($A39,Hoja5!$A$2:$M$2116,6,FALSE),"")</f>
        <v>0.21605870925965898</v>
      </c>
      <c r="F39" s="166">
        <f>+IFERROR(VLOOKUP($A39,Hoja5!$A$2:$M$2116,7,FALSE),"")</f>
        <v>0.14989339019189765</v>
      </c>
      <c r="G39" s="166">
        <f>+IFERROR(VLOOKUP($A39,Hoja5!$A$2:$M$2116,8,FALSE),"")</f>
        <v>0.1152376910016978</v>
      </c>
      <c r="H39" s="166">
        <f>+IFERROR(VLOOKUP($A39,Hoja5!$A$2:$M$2116,9,FALSE),"")</f>
        <v>7.9693160025570003E-2</v>
      </c>
      <c r="I39" s="166">
        <f>+IFERROR(VLOOKUP($A39,Hoja5!$A$2:$M$2116,10,FALSE),"")</f>
        <v>5.8696590418644799E-2</v>
      </c>
      <c r="J39" s="166">
        <f>+IFERROR(VLOOKUP($A39,Hoja5!$A$2:$M$2116,11,FALSE),"")</f>
        <v>4.6583168534388049E-2</v>
      </c>
      <c r="K39" s="164">
        <f>+IFERROR(VLOOKUP($A39,Hoja5!$A$2:$M$2116,12,FALSE),"")</f>
        <v>1.104847801578354E-2</v>
      </c>
      <c r="L39" s="165">
        <f>+IFERROR(VLOOKUP($A39,Hoja5!$A$2:$M$2116,13,FALSE),"")</f>
        <v>6.5207265952491851E-3</v>
      </c>
    </row>
    <row r="40" spans="1:12" x14ac:dyDescent="0.25">
      <c r="A40" s="145">
        <v>29</v>
      </c>
      <c r="B40" s="41">
        <f>+IFERROR(VLOOKUP($A40,Hoja5!$A$2:$M$2116,3,FALSE),"")</f>
        <v>19585</v>
      </c>
      <c r="C40" s="41" t="str">
        <f>+IFERROR(VLOOKUP($A40,Hoja5!$A$2:$M$2116,4,FALSE),"")</f>
        <v>PURACE</v>
      </c>
      <c r="D40" s="166">
        <f>+IFERROR(VLOOKUP($A40,Hoja5!$A$2:$M$2116,5,FALSE),"")</f>
        <v>6.9093152375077113E-2</v>
      </c>
      <c r="E40" s="166">
        <f>+IFERROR(VLOOKUP($A40,Hoja5!$A$2:$M$2116,6,FALSE),"")</f>
        <v>6.1594202898550728E-2</v>
      </c>
      <c r="F40" s="166">
        <f>+IFERROR(VLOOKUP($A40,Hoja5!$A$2:$M$2116,7,FALSE),"")</f>
        <v>0</v>
      </c>
      <c r="G40" s="166">
        <f>+IFERROR(VLOOKUP($A40,Hoja5!$A$2:$M$2116,8,FALSE),"")</f>
        <v>0</v>
      </c>
      <c r="H40" s="166">
        <f>+IFERROR(VLOOKUP($A40,Hoja5!$A$2:$M$2116,9,FALSE),"")</f>
        <v>0</v>
      </c>
      <c r="I40" s="166">
        <f>+IFERROR(VLOOKUP($A40,Hoja5!$A$2:$M$2116,10,FALSE),"")</f>
        <v>0</v>
      </c>
      <c r="J40" s="166">
        <f>+IFERROR(VLOOKUP($A40,Hoja5!$A$2:$M$2116,11,FALSE),"")</f>
        <v>0</v>
      </c>
      <c r="K40" s="164">
        <f>+IFERROR(VLOOKUP($A40,Hoja5!$A$2:$M$2116,12,FALSE),"")</f>
        <v>0</v>
      </c>
      <c r="L40" s="165">
        <f>+IFERROR(VLOOKUP($A40,Hoja5!$A$2:$M$2116,13,FALSE),"")</f>
        <v>0</v>
      </c>
    </row>
    <row r="41" spans="1:12" x14ac:dyDescent="0.25">
      <c r="A41" s="145">
        <v>30</v>
      </c>
      <c r="B41" s="41">
        <f>+IFERROR(VLOOKUP($A41,Hoja5!$A$2:$M$2116,3,FALSE),"")</f>
        <v>19622</v>
      </c>
      <c r="C41" s="41" t="str">
        <f>+IFERROR(VLOOKUP($A41,Hoja5!$A$2:$M$2116,4,FALSE),"")</f>
        <v>ROSAS</v>
      </c>
      <c r="D41" s="166">
        <f>+IFERROR(VLOOKUP($A41,Hoja5!$A$2:$M$2116,5,FALSE),"")</f>
        <v>3.7423846823324627E-2</v>
      </c>
      <c r="E41" s="166">
        <f>+IFERROR(VLOOKUP($A41,Hoja5!$A$2:$M$2116,6,FALSE),"")</f>
        <v>1.804123711340206E-2</v>
      </c>
      <c r="F41" s="166">
        <f>+IFERROR(VLOOKUP($A41,Hoja5!$A$2:$M$2116,7,FALSE),"")</f>
        <v>0</v>
      </c>
      <c r="G41" s="166">
        <f>+IFERROR(VLOOKUP($A41,Hoja5!$A$2:$M$2116,8,FALSE),"")</f>
        <v>0</v>
      </c>
      <c r="H41" s="166">
        <f>+IFERROR(VLOOKUP($A41,Hoja5!$A$2:$M$2116,9,FALSE),"")</f>
        <v>0</v>
      </c>
      <c r="I41" s="166">
        <f>+IFERROR(VLOOKUP($A41,Hoja5!$A$2:$M$2116,10,FALSE),"")</f>
        <v>0</v>
      </c>
      <c r="J41" s="166">
        <f>+IFERROR(VLOOKUP($A41,Hoja5!$A$2:$M$2116,11,FALSE),"")</f>
        <v>0</v>
      </c>
      <c r="K41" s="164">
        <f>+IFERROR(VLOOKUP($A41,Hoja5!$A$2:$M$2116,12,FALSE),"")</f>
        <v>0</v>
      </c>
      <c r="L41" s="165">
        <f>+IFERROR(VLOOKUP($A41,Hoja5!$A$2:$M$2116,13,FALSE),"")</f>
        <v>2.7777777777777776E-2</v>
      </c>
    </row>
    <row r="42" spans="1:12" x14ac:dyDescent="0.25">
      <c r="A42" s="145">
        <v>31</v>
      </c>
      <c r="B42" s="41">
        <f>+IFERROR(VLOOKUP($A42,Hoja5!$A$2:$M$2116,3,FALSE),"")</f>
        <v>19693</v>
      </c>
      <c r="C42" s="41" t="str">
        <f>+IFERROR(VLOOKUP($A42,Hoja5!$A$2:$M$2116,4,FALSE),"")</f>
        <v>SAN SEBASTIAN</v>
      </c>
      <c r="D42" s="166">
        <f>+IFERROR(VLOOKUP($A42,Hoja5!$A$2:$M$2116,5,FALSE),"")</f>
        <v>0.11059293804130579</v>
      </c>
      <c r="E42" s="166">
        <f>+IFERROR(VLOOKUP($A42,Hoja5!$A$2:$M$2116,6,FALSE),"")</f>
        <v>5.9445178335535004E-2</v>
      </c>
      <c r="F42" s="166">
        <f>+IFERROR(VLOOKUP($A42,Hoja5!$A$2:$M$2116,7,FALSE),"")</f>
        <v>0</v>
      </c>
      <c r="G42" s="166">
        <f>+IFERROR(VLOOKUP($A42,Hoja5!$A$2:$M$2116,8,FALSE),"")</f>
        <v>0</v>
      </c>
      <c r="H42" s="166">
        <f>+IFERROR(VLOOKUP($A42,Hoja5!$A$2:$M$2116,9,FALSE),"")</f>
        <v>0</v>
      </c>
      <c r="I42" s="166">
        <f>+IFERROR(VLOOKUP($A42,Hoja5!$A$2:$M$2116,10,FALSE),"")</f>
        <v>0</v>
      </c>
      <c r="J42" s="166">
        <f>+IFERROR(VLOOKUP($A42,Hoja5!$A$2:$M$2116,11,FALSE),"")</f>
        <v>0</v>
      </c>
      <c r="K42" s="164">
        <f>+IFERROR(VLOOKUP($A42,Hoja5!$A$2:$M$2116,12,FALSE),"")</f>
        <v>0</v>
      </c>
      <c r="L42" s="165">
        <f>+IFERROR(VLOOKUP($A42,Hoja5!$A$2:$M$2116,13,FALSE),"")</f>
        <v>0</v>
      </c>
    </row>
    <row r="43" spans="1:12" x14ac:dyDescent="0.25">
      <c r="A43" s="145">
        <v>32</v>
      </c>
      <c r="B43" s="41">
        <f>+IFERROR(VLOOKUP($A43,Hoja5!$A$2:$M$2116,3,FALSE),"")</f>
        <v>19698</v>
      </c>
      <c r="C43" s="41" t="str">
        <f>+IFERROR(VLOOKUP($A43,Hoja5!$A$2:$M$2116,4,FALSE),"")</f>
        <v>SANTANDER DE QUILICHAO</v>
      </c>
      <c r="D43" s="166">
        <f>+IFERROR(VLOOKUP($A43,Hoja5!$A$2:$M$2116,5,FALSE),"")</f>
        <v>0.34052424031547207</v>
      </c>
      <c r="E43" s="166">
        <f>+IFERROR(VLOOKUP($A43,Hoja5!$A$2:$M$2116,6,FALSE),"")</f>
        <v>0.32669683257918553</v>
      </c>
      <c r="F43" s="166">
        <f>+IFERROR(VLOOKUP($A43,Hoja5!$A$2:$M$2116,7,FALSE),"")</f>
        <v>0.31426358304747148</v>
      </c>
      <c r="G43" s="166">
        <f>+IFERROR(VLOOKUP($A43,Hoja5!$A$2:$M$2116,8,FALSE),"")</f>
        <v>0.30463144161774297</v>
      </c>
      <c r="H43" s="166">
        <f>+IFERROR(VLOOKUP($A43,Hoja5!$A$2:$M$2116,9,FALSE),"")</f>
        <v>0.28350182835018284</v>
      </c>
      <c r="I43" s="166">
        <f>+IFERROR(VLOOKUP($A43,Hoja5!$A$2:$M$2116,10,FALSE),"")</f>
        <v>0.36002569318060162</v>
      </c>
      <c r="J43" s="166">
        <f>+IFERROR(VLOOKUP($A43,Hoja5!$A$2:$M$2116,11,FALSE),"")</f>
        <v>0.47370675805933382</v>
      </c>
      <c r="K43" s="164">
        <f>+IFERROR(VLOOKUP($A43,Hoja5!$A$2:$M$2116,12,FALSE),"")</f>
        <v>0.54940071266601875</v>
      </c>
      <c r="L43" s="165">
        <f>+IFERROR(VLOOKUP($A43,Hoja5!$A$2:$M$2116,13,FALSE),"")</f>
        <v>0.60091994305114449</v>
      </c>
    </row>
    <row r="44" spans="1:12" x14ac:dyDescent="0.25">
      <c r="A44" s="145">
        <v>33</v>
      </c>
      <c r="B44" s="41">
        <f>+IFERROR(VLOOKUP($A44,Hoja5!$A$2:$M$2116,3,FALSE),"")</f>
        <v>19701</v>
      </c>
      <c r="C44" s="41" t="str">
        <f>+IFERROR(VLOOKUP($A44,Hoja5!$A$2:$M$2116,4,FALSE),"")</f>
        <v>SANTA ROSA</v>
      </c>
      <c r="D44" s="166">
        <f>+IFERROR(VLOOKUP($A44,Hoja5!$A$2:$M$2116,5,FALSE),"")</f>
        <v>0.1031578947368421</v>
      </c>
      <c r="E44" s="166">
        <f>+IFERROR(VLOOKUP($A44,Hoja5!$A$2:$M$2116,6,FALSE),"")</f>
        <v>6.6321243523316059E-2</v>
      </c>
      <c r="F44" s="166">
        <f>+IFERROR(VLOOKUP($A44,Hoja5!$A$2:$M$2116,7,FALSE),"")</f>
        <v>0</v>
      </c>
      <c r="G44" s="166">
        <f>+IFERROR(VLOOKUP($A44,Hoja5!$A$2:$M$2116,8,FALSE),"")</f>
        <v>0</v>
      </c>
      <c r="H44" s="166">
        <f>+IFERROR(VLOOKUP($A44,Hoja5!$A$2:$M$2116,9,FALSE),"")</f>
        <v>0</v>
      </c>
      <c r="I44" s="166">
        <f>+IFERROR(VLOOKUP($A44,Hoja5!$A$2:$M$2116,10,FALSE),"")</f>
        <v>0</v>
      </c>
      <c r="J44" s="166">
        <f>+IFERROR(VLOOKUP($A44,Hoja5!$A$2:$M$2116,11,FALSE),"")</f>
        <v>0</v>
      </c>
      <c r="K44" s="164">
        <f>+IFERROR(VLOOKUP($A44,Hoja5!$A$2:$M$2116,12,FALSE),"")</f>
        <v>0</v>
      </c>
      <c r="L44" s="165">
        <f>+IFERROR(VLOOKUP($A44,Hoja5!$A$2:$M$2116,13,FALSE),"")</f>
        <v>0</v>
      </c>
    </row>
    <row r="45" spans="1:12" x14ac:dyDescent="0.25">
      <c r="A45" s="145">
        <v>34</v>
      </c>
      <c r="B45" s="41">
        <f>+IFERROR(VLOOKUP($A45,Hoja5!$A$2:$M$2116,3,FALSE),"")</f>
        <v>19743</v>
      </c>
      <c r="C45" s="41" t="str">
        <f>+IFERROR(VLOOKUP($A45,Hoja5!$A$2:$M$2116,4,FALSE),"")</f>
        <v>SILVIA</v>
      </c>
      <c r="D45" s="166">
        <f>+IFERROR(VLOOKUP($A45,Hoja5!$A$2:$M$2116,5,FALSE),"")</f>
        <v>3.019817552689525E-2</v>
      </c>
      <c r="E45" s="166">
        <f>+IFERROR(VLOOKUP($A45,Hoja5!$A$2:$M$2116,6,FALSE),"")</f>
        <v>2.6952526799387443E-2</v>
      </c>
      <c r="F45" s="166">
        <f>+IFERROR(VLOOKUP($A45,Hoja5!$A$2:$M$2116,7,FALSE),"")</f>
        <v>2.24081266806095E-2</v>
      </c>
      <c r="G45" s="166">
        <f>+IFERROR(VLOOKUP($A45,Hoja5!$A$2:$M$2116,8,FALSE),"")</f>
        <v>1.9607843137254902E-2</v>
      </c>
      <c r="H45" s="166">
        <f>+IFERROR(VLOOKUP($A45,Hoja5!$A$2:$M$2116,9,FALSE),"")</f>
        <v>1.1520737327188941E-2</v>
      </c>
      <c r="I45" s="166">
        <f>+IFERROR(VLOOKUP($A45,Hoja5!$A$2:$M$2116,10,FALSE),"")</f>
        <v>0</v>
      </c>
      <c r="J45" s="166">
        <f>+IFERROR(VLOOKUP($A45,Hoja5!$A$2:$M$2116,11,FALSE),"")</f>
        <v>0</v>
      </c>
      <c r="K45" s="164">
        <f>+IFERROR(VLOOKUP($A45,Hoja5!$A$2:$M$2116,12,FALSE),"")</f>
        <v>0</v>
      </c>
      <c r="L45" s="165">
        <f>+IFERROR(VLOOKUP($A45,Hoja5!$A$2:$M$2116,13,FALSE),"")</f>
        <v>9.3896713615023476E-3</v>
      </c>
    </row>
    <row r="46" spans="1:12" x14ac:dyDescent="0.25">
      <c r="A46" s="145">
        <v>35</v>
      </c>
      <c r="B46" s="41">
        <f>+IFERROR(VLOOKUP($A46,Hoja5!$A$2:$M$2116,3,FALSE),"")</f>
        <v>19760</v>
      </c>
      <c r="C46" s="41" t="str">
        <f>+IFERROR(VLOOKUP($A46,Hoja5!$A$2:$M$2116,4,FALSE),"")</f>
        <v>SOTARA</v>
      </c>
      <c r="D46" s="166">
        <f>+IFERROR(VLOOKUP($A46,Hoja5!$A$2:$M$2116,5,FALSE),"")</f>
        <v>5.5333333333333332E-2</v>
      </c>
      <c r="E46" s="166">
        <f>+IFERROR(VLOOKUP($A46,Hoja5!$A$2:$M$2116,6,FALSE),"")</f>
        <v>4.9446974625894598E-2</v>
      </c>
      <c r="F46" s="166">
        <f>+IFERROR(VLOOKUP($A46,Hoja5!$A$2:$M$2116,7,FALSE),"")</f>
        <v>2.2208121827411168E-2</v>
      </c>
      <c r="G46" s="166">
        <f>+IFERROR(VLOOKUP($A46,Hoja5!$A$2:$M$2116,8,FALSE),"")</f>
        <v>1.6801493466085875E-2</v>
      </c>
      <c r="H46" s="166">
        <f>+IFERROR(VLOOKUP($A46,Hoja5!$A$2:$M$2116,9,FALSE),"")</f>
        <v>1.6574585635359115E-2</v>
      </c>
      <c r="I46" s="166">
        <f>+IFERROR(VLOOKUP($A46,Hoja5!$A$2:$M$2116,10,FALSE),"")</f>
        <v>0</v>
      </c>
      <c r="J46" s="166">
        <f>+IFERROR(VLOOKUP($A46,Hoja5!$A$2:$M$2116,11,FALSE),"")</f>
        <v>0</v>
      </c>
      <c r="K46" s="164">
        <f>+IFERROR(VLOOKUP($A46,Hoja5!$A$2:$M$2116,12,FALSE),"")</f>
        <v>0</v>
      </c>
      <c r="L46" s="165">
        <f>+IFERROR(VLOOKUP($A46,Hoja5!$A$2:$M$2116,13,FALSE),"")</f>
        <v>0</v>
      </c>
    </row>
    <row r="47" spans="1:12" x14ac:dyDescent="0.25">
      <c r="A47" s="145">
        <v>36</v>
      </c>
      <c r="B47" s="41">
        <f>+IFERROR(VLOOKUP($A47,Hoja5!$A$2:$M$2116,3,FALSE),"")</f>
        <v>19780</v>
      </c>
      <c r="C47" s="41" t="str">
        <f>+IFERROR(VLOOKUP($A47,Hoja5!$A$2:$M$2116,4,FALSE),"")</f>
        <v>SUAREZ</v>
      </c>
      <c r="D47" s="166">
        <f>+IFERROR(VLOOKUP($A47,Hoja5!$A$2:$M$2116,5,FALSE),"")</f>
        <v>1.0465724751439038E-3</v>
      </c>
      <c r="E47" s="166">
        <f>+IFERROR(VLOOKUP($A47,Hoja5!$A$2:$M$2116,6,FALSE),"")</f>
        <v>2.428940568475452E-2</v>
      </c>
      <c r="F47" s="166">
        <f>+IFERROR(VLOOKUP($A47,Hoja5!$A$2:$M$2116,7,FALSE),"")</f>
        <v>2.5063938618925832E-2</v>
      </c>
      <c r="G47" s="166">
        <f>+IFERROR(VLOOKUP($A47,Hoja5!$A$2:$M$2116,8,FALSE),"")</f>
        <v>2.4377856780091418E-2</v>
      </c>
      <c r="H47" s="166">
        <f>+IFERROR(VLOOKUP($A47,Hoja5!$A$2:$M$2116,9,FALSE),"")</f>
        <v>0</v>
      </c>
      <c r="I47" s="166">
        <f>+IFERROR(VLOOKUP($A47,Hoja5!$A$2:$M$2116,10,FALSE),"")</f>
        <v>0</v>
      </c>
      <c r="J47" s="166">
        <f>+IFERROR(VLOOKUP($A47,Hoja5!$A$2:$M$2116,11,FALSE),"")</f>
        <v>0</v>
      </c>
      <c r="K47" s="164">
        <f>+IFERROR(VLOOKUP($A47,Hoja5!$A$2:$M$2116,12,FALSE),"")</f>
        <v>0</v>
      </c>
      <c r="L47" s="165">
        <f>+IFERROR(VLOOKUP($A47,Hoja5!$A$2:$M$2116,13,FALSE),"")</f>
        <v>0</v>
      </c>
    </row>
    <row r="48" spans="1:12" x14ac:dyDescent="0.25">
      <c r="A48" s="145">
        <v>37</v>
      </c>
      <c r="B48" s="41">
        <f>+IFERROR(VLOOKUP($A48,Hoja5!$A$2:$M$2116,3,FALSE),"")</f>
        <v>19785</v>
      </c>
      <c r="C48" s="41" t="str">
        <f>+IFERROR(VLOOKUP($A48,Hoja5!$A$2:$M$2116,4,FALSE),"")</f>
        <v>SUCRE</v>
      </c>
      <c r="D48" s="166">
        <f>+IFERROR(VLOOKUP($A48,Hoja5!$A$2:$M$2116,5,FALSE),"")</f>
        <v>8.1242532855436075E-2</v>
      </c>
      <c r="E48" s="166">
        <f>+IFERROR(VLOOKUP($A48,Hoja5!$A$2:$M$2116,6,FALSE),"")</f>
        <v>7.9761904761904756E-2</v>
      </c>
      <c r="F48" s="166">
        <f>+IFERROR(VLOOKUP($A48,Hoja5!$A$2:$M$2116,7,FALSE),"")</f>
        <v>0</v>
      </c>
      <c r="G48" s="166">
        <f>+IFERROR(VLOOKUP($A48,Hoja5!$A$2:$M$2116,8,FALSE),"")</f>
        <v>0</v>
      </c>
      <c r="H48" s="166">
        <f>+IFERROR(VLOOKUP($A48,Hoja5!$A$2:$M$2116,9,FALSE),"")</f>
        <v>0</v>
      </c>
      <c r="I48" s="166">
        <f>+IFERROR(VLOOKUP($A48,Hoja5!$A$2:$M$2116,10,FALSE),"")</f>
        <v>1.2195121951219512E-3</v>
      </c>
      <c r="J48" s="166">
        <f>+IFERROR(VLOOKUP($A48,Hoja5!$A$2:$M$2116,11,FALSE),"")</f>
        <v>0</v>
      </c>
      <c r="K48" s="164">
        <f>+IFERROR(VLOOKUP($A48,Hoja5!$A$2:$M$2116,12,FALSE),"")</f>
        <v>0</v>
      </c>
      <c r="L48" s="165">
        <f>+IFERROR(VLOOKUP($A48,Hoja5!$A$2:$M$2116,13,FALSE),"")</f>
        <v>0</v>
      </c>
    </row>
    <row r="49" spans="1:12" x14ac:dyDescent="0.25">
      <c r="A49" s="145">
        <v>38</v>
      </c>
      <c r="B49" s="41">
        <f>+IFERROR(VLOOKUP($A49,Hoja5!$A$2:$M$2116,3,FALSE),"")</f>
        <v>19807</v>
      </c>
      <c r="C49" s="41" t="str">
        <f>+IFERROR(VLOOKUP($A49,Hoja5!$A$2:$M$2116,4,FALSE),"")</f>
        <v>TIMBIO</v>
      </c>
      <c r="D49" s="166">
        <f>+IFERROR(VLOOKUP($A49,Hoja5!$A$2:$M$2116,5,FALSE),"")</f>
        <v>9.8409542743538761E-2</v>
      </c>
      <c r="E49" s="166">
        <f>+IFERROR(VLOOKUP($A49,Hoja5!$A$2:$M$2116,6,FALSE),"")</f>
        <v>6.8011714936544093E-2</v>
      </c>
      <c r="F49" s="166">
        <f>+IFERROR(VLOOKUP($A49,Hoja5!$A$2:$M$2116,7,FALSE),"")</f>
        <v>4.6960437439691222E-2</v>
      </c>
      <c r="G49" s="166">
        <f>+IFERROR(VLOOKUP($A49,Hoja5!$A$2:$M$2116,8,FALSE),"")</f>
        <v>4.3520000000000003E-2</v>
      </c>
      <c r="H49" s="166">
        <f>+IFERROR(VLOOKUP($A49,Hoja5!$A$2:$M$2116,9,FALSE),"")</f>
        <v>2.4069319640564826E-2</v>
      </c>
      <c r="I49" s="166">
        <f>+IFERROR(VLOOKUP($A49,Hoja5!$A$2:$M$2116,10,FALSE),"")</f>
        <v>0</v>
      </c>
      <c r="J49" s="166">
        <f>+IFERROR(VLOOKUP($A49,Hoja5!$A$2:$M$2116,11,FALSE),"")</f>
        <v>0</v>
      </c>
      <c r="K49" s="164">
        <f>+IFERROR(VLOOKUP($A49,Hoja5!$A$2:$M$2116,12,FALSE),"")</f>
        <v>0</v>
      </c>
      <c r="L49" s="165">
        <f>+IFERROR(VLOOKUP($A49,Hoja5!$A$2:$M$2116,13,FALSE),"")</f>
        <v>0</v>
      </c>
    </row>
    <row r="50" spans="1:12" x14ac:dyDescent="0.25">
      <c r="A50" s="145">
        <v>39</v>
      </c>
      <c r="B50" s="41">
        <f>+IFERROR(VLOOKUP($A50,Hoja5!$A$2:$M$2116,3,FALSE),"")</f>
        <v>19809</v>
      </c>
      <c r="C50" s="41" t="str">
        <f>+IFERROR(VLOOKUP($A50,Hoja5!$A$2:$M$2116,4,FALSE),"")</f>
        <v>TIMBIQUI</v>
      </c>
      <c r="D50" s="166">
        <f>+IFERROR(VLOOKUP($A50,Hoja5!$A$2:$M$2116,5,FALSE),"")</f>
        <v>6.0527453523562473E-2</v>
      </c>
      <c r="E50" s="166">
        <f>+IFERROR(VLOOKUP($A50,Hoja5!$A$2:$M$2116,6,FALSE),"")</f>
        <v>3.255813953488372E-2</v>
      </c>
      <c r="F50" s="166">
        <f>+IFERROR(VLOOKUP($A50,Hoja5!$A$2:$M$2116,7,FALSE),"")</f>
        <v>0</v>
      </c>
      <c r="G50" s="166">
        <f>+IFERROR(VLOOKUP($A50,Hoja5!$A$2:$M$2116,8,FALSE),"")</f>
        <v>0</v>
      </c>
      <c r="H50" s="166">
        <f>+IFERROR(VLOOKUP($A50,Hoja5!$A$2:$M$2116,9,FALSE),"")</f>
        <v>0</v>
      </c>
      <c r="I50" s="166">
        <f>+IFERROR(VLOOKUP($A50,Hoja5!$A$2:$M$2116,10,FALSE),"")</f>
        <v>0</v>
      </c>
      <c r="J50" s="166">
        <f>+IFERROR(VLOOKUP($A50,Hoja5!$A$2:$M$2116,11,FALSE),"")</f>
        <v>0</v>
      </c>
      <c r="K50" s="164">
        <f>+IFERROR(VLOOKUP($A50,Hoja5!$A$2:$M$2116,12,FALSE),"")</f>
        <v>0</v>
      </c>
      <c r="L50" s="165">
        <f>+IFERROR(VLOOKUP($A50,Hoja5!$A$2:$M$2116,13,FALSE),"")</f>
        <v>0</v>
      </c>
    </row>
    <row r="51" spans="1:12" x14ac:dyDescent="0.25">
      <c r="A51" s="145">
        <v>40</v>
      </c>
      <c r="B51" s="41">
        <f>+IFERROR(VLOOKUP($A51,Hoja5!$A$2:$M$2116,3,FALSE),"")</f>
        <v>19821</v>
      </c>
      <c r="C51" s="41" t="str">
        <f>+IFERROR(VLOOKUP($A51,Hoja5!$A$2:$M$2116,4,FALSE),"")</f>
        <v>TORIBIO</v>
      </c>
      <c r="D51" s="166">
        <f>+IFERROR(VLOOKUP($A51,Hoja5!$A$2:$M$2116,5,FALSE),"")</f>
        <v>0</v>
      </c>
      <c r="E51" s="166">
        <f>+IFERROR(VLOOKUP($A51,Hoja5!$A$2:$M$2116,6,FALSE),"")</f>
        <v>9.1501139693910785E-2</v>
      </c>
      <c r="F51" s="166">
        <f>+IFERROR(VLOOKUP($A51,Hoja5!$A$2:$M$2116,7,FALSE),"")</f>
        <v>0.10352564102564103</v>
      </c>
      <c r="G51" s="166">
        <f>+IFERROR(VLOOKUP($A51,Hoja5!$A$2:$M$2116,8,FALSE),"")</f>
        <v>9.306742640075974E-2</v>
      </c>
      <c r="H51" s="166">
        <f>+IFERROR(VLOOKUP($A51,Hoja5!$A$2:$M$2116,9,FALSE),"")</f>
        <v>6.4869946725164523E-2</v>
      </c>
      <c r="I51" s="166">
        <f>+IFERROR(VLOOKUP($A51,Hoja5!$A$2:$M$2116,10,FALSE),"")</f>
        <v>2.679962605172951E-2</v>
      </c>
      <c r="J51" s="166">
        <f>+IFERROR(VLOOKUP($A51,Hoja5!$A$2:$M$2116,11,FALSE),"")</f>
        <v>2.3595156783607574E-2</v>
      </c>
      <c r="K51" s="164">
        <f>+IFERROR(VLOOKUP($A51,Hoja5!$A$2:$M$2116,12,FALSE),"")</f>
        <v>1.554243083618278E-3</v>
      </c>
      <c r="L51" s="165">
        <f>+IFERROR(VLOOKUP($A51,Hoja5!$A$2:$M$2116,13,FALSE),"")</f>
        <v>2.2869674185463658E-2</v>
      </c>
    </row>
    <row r="52" spans="1:12" x14ac:dyDescent="0.25">
      <c r="A52" s="145">
        <v>41</v>
      </c>
      <c r="B52" s="41">
        <f>+IFERROR(VLOOKUP($A52,Hoja5!$A$2:$M$2116,3,FALSE),"")</f>
        <v>19824</v>
      </c>
      <c r="C52" s="41" t="str">
        <f>+IFERROR(VLOOKUP($A52,Hoja5!$A$2:$M$2116,4,FALSE),"")</f>
        <v>TOTORO</v>
      </c>
      <c r="D52" s="166">
        <f>+IFERROR(VLOOKUP($A52,Hoja5!$A$2:$M$2116,5,FALSE),"")</f>
        <v>2.2752497225305215E-2</v>
      </c>
      <c r="E52" s="166">
        <f>+IFERROR(VLOOKUP($A52,Hoja5!$A$2:$M$2116,6,FALSE),"")</f>
        <v>3.3152173913043481E-2</v>
      </c>
      <c r="F52" s="166">
        <f>+IFERROR(VLOOKUP($A52,Hoja5!$A$2:$M$2116,7,FALSE),"")</f>
        <v>1.0621348911311737E-2</v>
      </c>
      <c r="G52" s="166">
        <f>+IFERROR(VLOOKUP($A52,Hoja5!$A$2:$M$2116,8,FALSE),"")</f>
        <v>8.2901554404145074E-3</v>
      </c>
      <c r="H52" s="166">
        <f>+IFERROR(VLOOKUP($A52,Hoja5!$A$2:$M$2116,9,FALSE),"")</f>
        <v>0</v>
      </c>
      <c r="I52" s="166">
        <f>+IFERROR(VLOOKUP($A52,Hoja5!$A$2:$M$2116,10,FALSE),"")</f>
        <v>0</v>
      </c>
      <c r="J52" s="166">
        <f>+IFERROR(VLOOKUP($A52,Hoja5!$A$2:$M$2116,11,FALSE),"")</f>
        <v>0</v>
      </c>
      <c r="K52" s="164">
        <f>+IFERROR(VLOOKUP($A52,Hoja5!$A$2:$M$2116,12,FALSE),"")</f>
        <v>0</v>
      </c>
      <c r="L52" s="165">
        <f>+IFERROR(VLOOKUP($A52,Hoja5!$A$2:$M$2116,13,FALSE),"")</f>
        <v>0</v>
      </c>
    </row>
    <row r="53" spans="1:12" x14ac:dyDescent="0.25">
      <c r="A53" s="145">
        <v>42</v>
      </c>
      <c r="B53" s="41">
        <f>+IFERROR(VLOOKUP($A53,Hoja5!$A$2:$M$2116,3,FALSE),"")</f>
        <v>19845</v>
      </c>
      <c r="C53" s="41" t="str">
        <f>+IFERROR(VLOOKUP($A53,Hoja5!$A$2:$M$2116,4,FALSE),"")</f>
        <v>VILLA RICA</v>
      </c>
      <c r="D53" s="166">
        <f>+IFERROR(VLOOKUP($A53,Hoja5!$A$2:$M$2116,5,FALSE),"")</f>
        <v>9.8427887901572114E-2</v>
      </c>
      <c r="E53" s="166">
        <f>+IFERROR(VLOOKUP($A53,Hoja5!$A$2:$M$2116,6,FALSE),"")</f>
        <v>6.3417890520694256E-2</v>
      </c>
      <c r="F53" s="166">
        <f>+IFERROR(VLOOKUP($A53,Hoja5!$A$2:$M$2116,7,FALSE),"")</f>
        <v>8.4856396866840725E-2</v>
      </c>
      <c r="G53" s="166">
        <f>+IFERROR(VLOOKUP($A53,Hoja5!$A$2:$M$2116,8,FALSE),"")</f>
        <v>0.10344827586206896</v>
      </c>
      <c r="H53" s="166">
        <f>+IFERROR(VLOOKUP($A53,Hoja5!$A$2:$M$2116,9,FALSE),"")</f>
        <v>7.5471698113207544E-2</v>
      </c>
      <c r="I53" s="166">
        <f>+IFERROR(VLOOKUP($A53,Hoja5!$A$2:$M$2116,10,FALSE),"")</f>
        <v>0</v>
      </c>
      <c r="J53" s="166">
        <f>+IFERROR(VLOOKUP($A53,Hoja5!$A$2:$M$2116,11,FALSE),"")</f>
        <v>0</v>
      </c>
      <c r="K53" s="164">
        <f>+IFERROR(VLOOKUP($A53,Hoja5!$A$2:$M$2116,12,FALSE),"")</f>
        <v>0</v>
      </c>
      <c r="L53" s="165">
        <f>+IFERROR(VLOOKUP($A53,Hoja5!$A$2:$M$2116,13,FALSE),"")</f>
        <v>0</v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CAUCA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19001</v>
      </c>
      <c r="C12" s="39" t="str">
        <f>+UPPER(IFERROR(VLOOKUP($A12,Hoja6!$A$3:$P$1124,4,FALSE),""))</f>
        <v>POPAYÁN</v>
      </c>
      <c r="D12" s="40">
        <f>+IFERROR(VLOOKUP($A12,Hoja6!$A$3:$P$1124,8,FALSE),"")</f>
        <v>3434</v>
      </c>
      <c r="E12" s="40">
        <f>+IFERROR(VLOOKUP($A12,Hoja6!$A$3:$P$1124,9,FALSE),"")</f>
        <v>1350</v>
      </c>
      <c r="F12" s="163">
        <f>+IFERROR(VLOOKUP($A12,Hoja6!$A$3:$P$1124,10,FALSE),"")</f>
        <v>0.39312754804892253</v>
      </c>
      <c r="G12" s="40">
        <f>+IFERROR(VLOOKUP($A12,Hoja6!$A$3:$P$1124,11,FALSE),"")</f>
        <v>3371</v>
      </c>
      <c r="H12" s="40">
        <f>+IFERROR(VLOOKUP($A12,Hoja6!$A$3:$P$1124,12,FALSE),"")</f>
        <v>1237</v>
      </c>
      <c r="I12" s="163">
        <f>+IFERROR(VLOOKUP($A12,Hoja6!$A$3:$P$1124,13,FALSE),"")</f>
        <v>0.36695342628300209</v>
      </c>
      <c r="J12" s="40">
        <f>+IFERROR(VLOOKUP($A12,Hoja6!$A$3:$P$1124,14,FALSE),"")</f>
        <v>3394</v>
      </c>
      <c r="K12" s="149">
        <f>+IFERROR(VLOOKUP($A12,Hoja6!$A$3:$P$1124,15,FALSE),"")</f>
        <v>1211</v>
      </c>
      <c r="L12" s="165">
        <f>+IFERROR(VLOOKUP($A12,Hoja6!$A$3:$P$1124,16,FALSE),"")</f>
        <v>0.35680612846199172</v>
      </c>
    </row>
    <row r="13" spans="1:12" x14ac:dyDescent="0.25">
      <c r="A13" s="145">
        <v>2</v>
      </c>
      <c r="B13" s="39">
        <f>+IFERROR(VLOOKUP($A13,Hoja6!$A$3:$P$1124,3,FALSE),"")</f>
        <v>19022</v>
      </c>
      <c r="C13" s="39" t="str">
        <f>+UPPER(IFERROR(VLOOKUP($A13,Hoja6!$A$3:$P$1124,4,FALSE),""))</f>
        <v>ALMAGUER</v>
      </c>
      <c r="D13" s="40">
        <f>+IFERROR(VLOOKUP($A13,Hoja6!$A$3:$P$1124,8,FALSE),"")</f>
        <v>137</v>
      </c>
      <c r="E13" s="40">
        <f>+IFERROR(VLOOKUP($A13,Hoja6!$A$3:$P$1124,9,FALSE),"")</f>
        <v>11</v>
      </c>
      <c r="F13" s="163">
        <f>+IFERROR(VLOOKUP($A13,Hoja6!$A$3:$P$1124,10,FALSE),"")</f>
        <v>8.0291970802919707E-2</v>
      </c>
      <c r="G13" s="40">
        <f>+IFERROR(VLOOKUP($A13,Hoja6!$A$3:$P$1124,11,FALSE),"")</f>
        <v>149</v>
      </c>
      <c r="H13" s="40">
        <f>+IFERROR(VLOOKUP($A13,Hoja6!$A$3:$P$1124,12,FALSE),"")</f>
        <v>9</v>
      </c>
      <c r="I13" s="163">
        <f>+IFERROR(VLOOKUP($A13,Hoja6!$A$3:$P$1124,13,FALSE),"")</f>
        <v>6.0402684563758392E-2</v>
      </c>
      <c r="J13" s="40">
        <f>+IFERROR(VLOOKUP($A13,Hoja6!$A$3:$P$1124,14,FALSE),"")</f>
        <v>129</v>
      </c>
      <c r="K13" s="149">
        <f>+IFERROR(VLOOKUP($A13,Hoja6!$A$3:$P$1124,15,FALSE),"")</f>
        <v>25</v>
      </c>
      <c r="L13" s="165">
        <f>+IFERROR(VLOOKUP($A13,Hoja6!$A$3:$P$1124,16,FALSE),"")</f>
        <v>0.19379844961240311</v>
      </c>
    </row>
    <row r="14" spans="1:12" x14ac:dyDescent="0.25">
      <c r="A14" s="145">
        <v>3</v>
      </c>
      <c r="B14" s="39">
        <f>+IFERROR(VLOOKUP($A14,Hoja6!$A$3:$P$1124,3,FALSE),"")</f>
        <v>19050</v>
      </c>
      <c r="C14" s="39" t="str">
        <f>+UPPER(IFERROR(VLOOKUP($A14,Hoja6!$A$3:$P$1124,4,FALSE),""))</f>
        <v>ARGELIA</v>
      </c>
      <c r="D14" s="40">
        <f>+IFERROR(VLOOKUP($A14,Hoja6!$A$3:$P$1124,8,FALSE),"")</f>
        <v>154</v>
      </c>
      <c r="E14" s="40">
        <f>+IFERROR(VLOOKUP($A14,Hoja6!$A$3:$P$1124,9,FALSE),"")</f>
        <v>27</v>
      </c>
      <c r="F14" s="163">
        <f>+IFERROR(VLOOKUP($A14,Hoja6!$A$3:$P$1124,10,FALSE),"")</f>
        <v>0.17532467532467533</v>
      </c>
      <c r="G14" s="40">
        <f>+IFERROR(VLOOKUP($A14,Hoja6!$A$3:$P$1124,11,FALSE),"")</f>
        <v>133</v>
      </c>
      <c r="H14" s="40">
        <f>+IFERROR(VLOOKUP($A14,Hoja6!$A$3:$P$1124,12,FALSE),"")</f>
        <v>24</v>
      </c>
      <c r="I14" s="163">
        <f>+IFERROR(VLOOKUP($A14,Hoja6!$A$3:$P$1124,13,FALSE),"")</f>
        <v>0.18045112781954886</v>
      </c>
      <c r="J14" s="40">
        <f>+IFERROR(VLOOKUP($A14,Hoja6!$A$3:$P$1124,14,FALSE),"")</f>
        <v>162</v>
      </c>
      <c r="K14" s="149">
        <f>+IFERROR(VLOOKUP($A14,Hoja6!$A$3:$P$1124,15,FALSE),"")</f>
        <v>36</v>
      </c>
      <c r="L14" s="165">
        <f>+IFERROR(VLOOKUP($A14,Hoja6!$A$3:$P$1124,16,FALSE),"")</f>
        <v>0.22222222222222221</v>
      </c>
    </row>
    <row r="15" spans="1:12" x14ac:dyDescent="0.25">
      <c r="A15" s="145">
        <v>4</v>
      </c>
      <c r="B15" s="39">
        <f>+IFERROR(VLOOKUP($A15,Hoja6!$A$3:$P$1124,3,FALSE),"")</f>
        <v>19075</v>
      </c>
      <c r="C15" s="39" t="str">
        <f>+UPPER(IFERROR(VLOOKUP($A15,Hoja6!$A$3:$P$1124,4,FALSE),""))</f>
        <v>BALBOA</v>
      </c>
      <c r="D15" s="40">
        <f>+IFERROR(VLOOKUP($A15,Hoja6!$A$3:$P$1124,8,FALSE),"")</f>
        <v>184</v>
      </c>
      <c r="E15" s="40">
        <f>+IFERROR(VLOOKUP($A15,Hoja6!$A$3:$P$1124,9,FALSE),"")</f>
        <v>43</v>
      </c>
      <c r="F15" s="163">
        <f>+IFERROR(VLOOKUP($A15,Hoja6!$A$3:$P$1124,10,FALSE),"")</f>
        <v>0.23369565217391305</v>
      </c>
      <c r="G15" s="40">
        <f>+IFERROR(VLOOKUP($A15,Hoja6!$A$3:$P$1124,11,FALSE),"")</f>
        <v>186</v>
      </c>
      <c r="H15" s="40">
        <f>+IFERROR(VLOOKUP($A15,Hoja6!$A$3:$P$1124,12,FALSE),"")</f>
        <v>31</v>
      </c>
      <c r="I15" s="163">
        <f>+IFERROR(VLOOKUP($A15,Hoja6!$A$3:$P$1124,13,FALSE),"")</f>
        <v>0.16666666666666666</v>
      </c>
      <c r="J15" s="40">
        <f>+IFERROR(VLOOKUP($A15,Hoja6!$A$3:$P$1124,14,FALSE),"")</f>
        <v>193</v>
      </c>
      <c r="K15" s="149">
        <f>+IFERROR(VLOOKUP($A15,Hoja6!$A$3:$P$1124,15,FALSE),"")</f>
        <v>39</v>
      </c>
      <c r="L15" s="165">
        <f>+IFERROR(VLOOKUP($A15,Hoja6!$A$3:$P$1124,16,FALSE),"")</f>
        <v>0.20207253886010362</v>
      </c>
    </row>
    <row r="16" spans="1:12" x14ac:dyDescent="0.25">
      <c r="A16" s="145">
        <v>5</v>
      </c>
      <c r="B16" s="39">
        <f>+IFERROR(VLOOKUP($A16,Hoja6!$A$3:$P$1124,3,FALSE),"")</f>
        <v>19100</v>
      </c>
      <c r="C16" s="39" t="str">
        <f>+UPPER(IFERROR(VLOOKUP($A16,Hoja6!$A$3:$P$1124,4,FALSE),""))</f>
        <v xml:space="preserve">BOLÍVAR </v>
      </c>
      <c r="D16" s="40">
        <f>+IFERROR(VLOOKUP($A16,Hoja6!$A$3:$P$1124,8,FALSE),"")</f>
        <v>379</v>
      </c>
      <c r="E16" s="40">
        <f>+IFERROR(VLOOKUP($A16,Hoja6!$A$3:$P$1124,9,FALSE),"")</f>
        <v>82</v>
      </c>
      <c r="F16" s="163">
        <f>+IFERROR(VLOOKUP($A16,Hoja6!$A$3:$P$1124,10,FALSE),"")</f>
        <v>0.21635883905013192</v>
      </c>
      <c r="G16" s="40">
        <f>+IFERROR(VLOOKUP($A16,Hoja6!$A$3:$P$1124,11,FALSE),"")</f>
        <v>425</v>
      </c>
      <c r="H16" s="40">
        <f>+IFERROR(VLOOKUP($A16,Hoja6!$A$3:$P$1124,12,FALSE),"")</f>
        <v>91</v>
      </c>
      <c r="I16" s="163">
        <f>+IFERROR(VLOOKUP($A16,Hoja6!$A$3:$P$1124,13,FALSE),"")</f>
        <v>0.21411764705882352</v>
      </c>
      <c r="J16" s="40">
        <f>+IFERROR(VLOOKUP($A16,Hoja6!$A$3:$P$1124,14,FALSE),"")</f>
        <v>383</v>
      </c>
      <c r="K16" s="149">
        <f>+IFERROR(VLOOKUP($A16,Hoja6!$A$3:$P$1124,15,FALSE),"")</f>
        <v>83</v>
      </c>
      <c r="L16" s="165">
        <f>+IFERROR(VLOOKUP($A16,Hoja6!$A$3:$P$1124,16,FALSE),"")</f>
        <v>0.21671018276762402</v>
      </c>
    </row>
    <row r="17" spans="1:12" x14ac:dyDescent="0.25">
      <c r="A17" s="145">
        <v>6</v>
      </c>
      <c r="B17" s="39">
        <f>+IFERROR(VLOOKUP($A17,Hoja6!$A$3:$P$1124,3,FALSE),"")</f>
        <v>19110</v>
      </c>
      <c r="C17" s="39" t="str">
        <f>+UPPER(IFERROR(VLOOKUP($A17,Hoja6!$A$3:$P$1124,4,FALSE),""))</f>
        <v xml:space="preserve">BUENOS AIRES  </v>
      </c>
      <c r="D17" s="40">
        <f>+IFERROR(VLOOKUP($A17,Hoja6!$A$3:$P$1124,8,FALSE),"")</f>
        <v>233</v>
      </c>
      <c r="E17" s="40">
        <f>+IFERROR(VLOOKUP($A17,Hoja6!$A$3:$P$1124,9,FALSE),"")</f>
        <v>21</v>
      </c>
      <c r="F17" s="163">
        <f>+IFERROR(VLOOKUP($A17,Hoja6!$A$3:$P$1124,10,FALSE),"")</f>
        <v>9.012875536480687E-2</v>
      </c>
      <c r="G17" s="40">
        <f>+IFERROR(VLOOKUP($A17,Hoja6!$A$3:$P$1124,11,FALSE),"")</f>
        <v>248</v>
      </c>
      <c r="H17" s="40">
        <f>+IFERROR(VLOOKUP($A17,Hoja6!$A$3:$P$1124,12,FALSE),"")</f>
        <v>17</v>
      </c>
      <c r="I17" s="163">
        <f>+IFERROR(VLOOKUP($A17,Hoja6!$A$3:$P$1124,13,FALSE),"")</f>
        <v>6.8548387096774188E-2</v>
      </c>
      <c r="J17" s="40">
        <f>+IFERROR(VLOOKUP($A17,Hoja6!$A$3:$P$1124,14,FALSE),"")</f>
        <v>254</v>
      </c>
      <c r="K17" s="149">
        <f>+IFERROR(VLOOKUP($A17,Hoja6!$A$3:$P$1124,15,FALSE),"")</f>
        <v>16</v>
      </c>
      <c r="L17" s="165">
        <f>+IFERROR(VLOOKUP($A17,Hoja6!$A$3:$P$1124,16,FALSE),"")</f>
        <v>6.2992125984251968E-2</v>
      </c>
    </row>
    <row r="18" spans="1:12" x14ac:dyDescent="0.25">
      <c r="A18" s="145">
        <v>7</v>
      </c>
      <c r="B18" s="39">
        <f>+IFERROR(VLOOKUP($A18,Hoja6!$A$3:$P$1124,3,FALSE),"")</f>
        <v>19130</v>
      </c>
      <c r="C18" s="39" t="str">
        <f>+UPPER(IFERROR(VLOOKUP($A18,Hoja6!$A$3:$P$1124,4,FALSE),""))</f>
        <v>CAJIBÍO</v>
      </c>
      <c r="D18" s="40">
        <f>+IFERROR(VLOOKUP($A18,Hoja6!$A$3:$P$1124,8,FALSE),"")</f>
        <v>324</v>
      </c>
      <c r="E18" s="40">
        <f>+IFERROR(VLOOKUP($A18,Hoja6!$A$3:$P$1124,9,FALSE),"")</f>
        <v>80</v>
      </c>
      <c r="F18" s="163">
        <f>+IFERROR(VLOOKUP($A18,Hoja6!$A$3:$P$1124,10,FALSE),"")</f>
        <v>0.24691358024691357</v>
      </c>
      <c r="G18" s="40">
        <f>+IFERROR(VLOOKUP($A18,Hoja6!$A$3:$P$1124,11,FALSE),"")</f>
        <v>335</v>
      </c>
      <c r="H18" s="40">
        <f>+IFERROR(VLOOKUP($A18,Hoja6!$A$3:$P$1124,12,FALSE),"")</f>
        <v>81</v>
      </c>
      <c r="I18" s="163">
        <f>+IFERROR(VLOOKUP($A18,Hoja6!$A$3:$P$1124,13,FALSE),"")</f>
        <v>0.2417910447761194</v>
      </c>
      <c r="J18" s="40">
        <f>+IFERROR(VLOOKUP($A18,Hoja6!$A$3:$P$1124,14,FALSE),"")</f>
        <v>361</v>
      </c>
      <c r="K18" s="149">
        <f>+IFERROR(VLOOKUP($A18,Hoja6!$A$3:$P$1124,15,FALSE),"")</f>
        <v>52</v>
      </c>
      <c r="L18" s="165">
        <f>+IFERROR(VLOOKUP($A18,Hoja6!$A$3:$P$1124,16,FALSE),"")</f>
        <v>0.1440443213296399</v>
      </c>
    </row>
    <row r="19" spans="1:12" x14ac:dyDescent="0.25">
      <c r="A19" s="145">
        <v>8</v>
      </c>
      <c r="B19" s="39">
        <f>+IFERROR(VLOOKUP($A19,Hoja6!$A$3:$P$1124,3,FALSE),"")</f>
        <v>19137</v>
      </c>
      <c r="C19" s="39" t="str">
        <f>+UPPER(IFERROR(VLOOKUP($A19,Hoja6!$A$3:$P$1124,4,FALSE),""))</f>
        <v>CALDONO</v>
      </c>
      <c r="D19" s="40">
        <f>+IFERROR(VLOOKUP($A19,Hoja6!$A$3:$P$1124,8,FALSE),"")</f>
        <v>387</v>
      </c>
      <c r="E19" s="40">
        <f>+IFERROR(VLOOKUP($A19,Hoja6!$A$3:$P$1124,9,FALSE),"")</f>
        <v>43</v>
      </c>
      <c r="F19" s="163">
        <f>+IFERROR(VLOOKUP($A19,Hoja6!$A$3:$P$1124,10,FALSE),"")</f>
        <v>0.1111111111111111</v>
      </c>
      <c r="G19" s="40">
        <f>+IFERROR(VLOOKUP($A19,Hoja6!$A$3:$P$1124,11,FALSE),"")</f>
        <v>450</v>
      </c>
      <c r="H19" s="40">
        <f>+IFERROR(VLOOKUP($A19,Hoja6!$A$3:$P$1124,12,FALSE),"")</f>
        <v>50</v>
      </c>
      <c r="I19" s="163">
        <f>+IFERROR(VLOOKUP($A19,Hoja6!$A$3:$P$1124,13,FALSE),"")</f>
        <v>0.1111111111111111</v>
      </c>
      <c r="J19" s="40">
        <f>+IFERROR(VLOOKUP($A19,Hoja6!$A$3:$P$1124,14,FALSE),"")</f>
        <v>416</v>
      </c>
      <c r="K19" s="149">
        <f>+IFERROR(VLOOKUP($A19,Hoja6!$A$3:$P$1124,15,FALSE),"")</f>
        <v>33</v>
      </c>
      <c r="L19" s="165">
        <f>+IFERROR(VLOOKUP($A19,Hoja6!$A$3:$P$1124,16,FALSE),"")</f>
        <v>7.9326923076923073E-2</v>
      </c>
    </row>
    <row r="20" spans="1:12" x14ac:dyDescent="0.25">
      <c r="A20" s="145">
        <v>9</v>
      </c>
      <c r="B20" s="39">
        <f>+IFERROR(VLOOKUP($A20,Hoja6!$A$3:$P$1124,3,FALSE),"")</f>
        <v>19142</v>
      </c>
      <c r="C20" s="39" t="str">
        <f>+UPPER(IFERROR(VLOOKUP($A20,Hoja6!$A$3:$P$1124,4,FALSE),""))</f>
        <v xml:space="preserve">CALOTO   </v>
      </c>
      <c r="D20" s="40">
        <f>+IFERROR(VLOOKUP($A20,Hoja6!$A$3:$P$1124,8,FALSE),"")</f>
        <v>369</v>
      </c>
      <c r="E20" s="40">
        <f>+IFERROR(VLOOKUP($A20,Hoja6!$A$3:$P$1124,9,FALSE),"")</f>
        <v>54</v>
      </c>
      <c r="F20" s="163">
        <f>+IFERROR(VLOOKUP($A20,Hoja6!$A$3:$P$1124,10,FALSE),"")</f>
        <v>0.14634146341463414</v>
      </c>
      <c r="G20" s="40">
        <f>+IFERROR(VLOOKUP($A20,Hoja6!$A$3:$P$1124,11,FALSE),"")</f>
        <v>366</v>
      </c>
      <c r="H20" s="40">
        <f>+IFERROR(VLOOKUP($A20,Hoja6!$A$3:$P$1124,12,FALSE),"")</f>
        <v>55</v>
      </c>
      <c r="I20" s="163">
        <f>+IFERROR(VLOOKUP($A20,Hoja6!$A$3:$P$1124,13,FALSE),"")</f>
        <v>0.15027322404371585</v>
      </c>
      <c r="J20" s="40">
        <f>+IFERROR(VLOOKUP($A20,Hoja6!$A$3:$P$1124,14,FALSE),"")</f>
        <v>371</v>
      </c>
      <c r="K20" s="149">
        <f>+IFERROR(VLOOKUP($A20,Hoja6!$A$3:$P$1124,15,FALSE),"")</f>
        <v>79</v>
      </c>
      <c r="L20" s="165">
        <f>+IFERROR(VLOOKUP($A20,Hoja6!$A$3:$P$1124,16,FALSE),"")</f>
        <v>0.21293800539083557</v>
      </c>
    </row>
    <row r="21" spans="1:12" x14ac:dyDescent="0.25">
      <c r="A21" s="145">
        <v>10</v>
      </c>
      <c r="B21" s="39">
        <f>+IFERROR(VLOOKUP($A21,Hoja6!$A$3:$P$1124,3,FALSE),"")</f>
        <v>19212</v>
      </c>
      <c r="C21" s="39" t="str">
        <f>+UPPER(IFERROR(VLOOKUP($A21,Hoja6!$A$3:$P$1124,4,FALSE),""))</f>
        <v>CORINTO</v>
      </c>
      <c r="D21" s="40">
        <f>+IFERROR(VLOOKUP($A21,Hoja6!$A$3:$P$1124,8,FALSE),"")</f>
        <v>277</v>
      </c>
      <c r="E21" s="40">
        <f>+IFERROR(VLOOKUP($A21,Hoja6!$A$3:$P$1124,9,FALSE),"")</f>
        <v>41</v>
      </c>
      <c r="F21" s="163">
        <f>+IFERROR(VLOOKUP($A21,Hoja6!$A$3:$P$1124,10,FALSE),"")</f>
        <v>0.14801444043321299</v>
      </c>
      <c r="G21" s="40">
        <f>+IFERROR(VLOOKUP($A21,Hoja6!$A$3:$P$1124,11,FALSE),"")</f>
        <v>291</v>
      </c>
      <c r="H21" s="40">
        <f>+IFERROR(VLOOKUP($A21,Hoja6!$A$3:$P$1124,12,FALSE),"")</f>
        <v>44</v>
      </c>
      <c r="I21" s="163">
        <f>+IFERROR(VLOOKUP($A21,Hoja6!$A$3:$P$1124,13,FALSE),"")</f>
        <v>0.15120274914089346</v>
      </c>
      <c r="J21" s="40">
        <f>+IFERROR(VLOOKUP($A21,Hoja6!$A$3:$P$1124,14,FALSE),"")</f>
        <v>284</v>
      </c>
      <c r="K21" s="149">
        <f>+IFERROR(VLOOKUP($A21,Hoja6!$A$3:$P$1124,15,FALSE),"")</f>
        <v>49</v>
      </c>
      <c r="L21" s="165">
        <f>+IFERROR(VLOOKUP($A21,Hoja6!$A$3:$P$1124,16,FALSE),"")</f>
        <v>0.17253521126760563</v>
      </c>
    </row>
    <row r="22" spans="1:12" x14ac:dyDescent="0.25">
      <c r="A22" s="145">
        <v>11</v>
      </c>
      <c r="B22" s="39">
        <f>+IFERROR(VLOOKUP($A22,Hoja6!$A$3:$P$1124,3,FALSE),"")</f>
        <v>19256</v>
      </c>
      <c r="C22" s="39" t="str">
        <f>+UPPER(IFERROR(VLOOKUP($A22,Hoja6!$A$3:$P$1124,4,FALSE),""))</f>
        <v>EL TAMBO</v>
      </c>
      <c r="D22" s="40">
        <f>+IFERROR(VLOOKUP($A22,Hoja6!$A$3:$P$1124,8,FALSE),"")</f>
        <v>401</v>
      </c>
      <c r="E22" s="40">
        <f>+IFERROR(VLOOKUP($A22,Hoja6!$A$3:$P$1124,9,FALSE),"")</f>
        <v>107</v>
      </c>
      <c r="F22" s="163">
        <f>+IFERROR(VLOOKUP($A22,Hoja6!$A$3:$P$1124,10,FALSE),"")</f>
        <v>0.26683291770573564</v>
      </c>
      <c r="G22" s="40">
        <f>+IFERROR(VLOOKUP($A22,Hoja6!$A$3:$P$1124,11,FALSE),"")</f>
        <v>406</v>
      </c>
      <c r="H22" s="40">
        <f>+IFERROR(VLOOKUP($A22,Hoja6!$A$3:$P$1124,12,FALSE),"")</f>
        <v>92</v>
      </c>
      <c r="I22" s="163">
        <f>+IFERROR(VLOOKUP($A22,Hoja6!$A$3:$P$1124,13,FALSE),"")</f>
        <v>0.22660098522167488</v>
      </c>
      <c r="J22" s="40">
        <f>+IFERROR(VLOOKUP($A22,Hoja6!$A$3:$P$1124,14,FALSE),"")</f>
        <v>373</v>
      </c>
      <c r="K22" s="149">
        <f>+IFERROR(VLOOKUP($A22,Hoja6!$A$3:$P$1124,15,FALSE),"")</f>
        <v>79</v>
      </c>
      <c r="L22" s="165">
        <f>+IFERROR(VLOOKUP($A22,Hoja6!$A$3:$P$1124,16,FALSE),"")</f>
        <v>0.21179624664879357</v>
      </c>
    </row>
    <row r="23" spans="1:12" x14ac:dyDescent="0.25">
      <c r="A23" s="145">
        <v>12</v>
      </c>
      <c r="B23" s="39">
        <f>+IFERROR(VLOOKUP($A23,Hoja6!$A$3:$P$1124,3,FALSE),"")</f>
        <v>19290</v>
      </c>
      <c r="C23" s="39" t="str">
        <f>+UPPER(IFERROR(VLOOKUP($A23,Hoja6!$A$3:$P$1124,4,FALSE),""))</f>
        <v>FLORENCIA</v>
      </c>
      <c r="D23" s="40">
        <f>+IFERROR(VLOOKUP($A23,Hoja6!$A$3:$P$1124,8,FALSE),"")</f>
        <v>56</v>
      </c>
      <c r="E23" s="40">
        <f>+IFERROR(VLOOKUP($A23,Hoja6!$A$3:$P$1124,9,FALSE),"")</f>
        <v>13</v>
      </c>
      <c r="F23" s="163">
        <f>+IFERROR(VLOOKUP($A23,Hoja6!$A$3:$P$1124,10,FALSE),"")</f>
        <v>0.23214285714285715</v>
      </c>
      <c r="G23" s="40">
        <f>+IFERROR(VLOOKUP($A23,Hoja6!$A$3:$P$1124,11,FALSE),"")</f>
        <v>58</v>
      </c>
      <c r="H23" s="40">
        <f>+IFERROR(VLOOKUP($A23,Hoja6!$A$3:$P$1124,12,FALSE),"")</f>
        <v>15</v>
      </c>
      <c r="I23" s="163">
        <f>+IFERROR(VLOOKUP($A23,Hoja6!$A$3:$P$1124,13,FALSE),"")</f>
        <v>0.25862068965517243</v>
      </c>
      <c r="J23" s="40">
        <f>+IFERROR(VLOOKUP($A23,Hoja6!$A$3:$P$1124,14,FALSE),"")</f>
        <v>70</v>
      </c>
      <c r="K23" s="149">
        <f>+IFERROR(VLOOKUP($A23,Hoja6!$A$3:$P$1124,15,FALSE),"")</f>
        <v>9</v>
      </c>
      <c r="L23" s="165">
        <f>+IFERROR(VLOOKUP($A23,Hoja6!$A$3:$P$1124,16,FALSE),"")</f>
        <v>0.12857142857142856</v>
      </c>
    </row>
    <row r="24" spans="1:12" x14ac:dyDescent="0.25">
      <c r="A24" s="145">
        <v>13</v>
      </c>
      <c r="B24" s="39">
        <f>+IFERROR(VLOOKUP($A24,Hoja6!$A$3:$P$1124,3,FALSE),"")</f>
        <v>19300</v>
      </c>
      <c r="C24" s="39" t="str">
        <f>+UPPER(IFERROR(VLOOKUP($A24,Hoja6!$A$3:$P$1124,4,FALSE),""))</f>
        <v xml:space="preserve">GUACHENÉ </v>
      </c>
      <c r="D24" s="40">
        <f>+IFERROR(VLOOKUP($A24,Hoja6!$A$3:$P$1124,8,FALSE),"")</f>
        <v>230</v>
      </c>
      <c r="E24" s="40">
        <f>+IFERROR(VLOOKUP($A24,Hoja6!$A$3:$P$1124,9,FALSE),"")</f>
        <v>34</v>
      </c>
      <c r="F24" s="163">
        <f>+IFERROR(VLOOKUP($A24,Hoja6!$A$3:$P$1124,10,FALSE),"")</f>
        <v>0.14782608695652175</v>
      </c>
      <c r="G24" s="40">
        <f>+IFERROR(VLOOKUP($A24,Hoja6!$A$3:$P$1124,11,FALSE),"")</f>
        <v>215</v>
      </c>
      <c r="H24" s="40">
        <f>+IFERROR(VLOOKUP($A24,Hoja6!$A$3:$P$1124,12,FALSE),"")</f>
        <v>47</v>
      </c>
      <c r="I24" s="163">
        <f>+IFERROR(VLOOKUP($A24,Hoja6!$A$3:$P$1124,13,FALSE),"")</f>
        <v>0.21860465116279071</v>
      </c>
      <c r="J24" s="40">
        <f>+IFERROR(VLOOKUP($A24,Hoja6!$A$3:$P$1124,14,FALSE),"")</f>
        <v>199</v>
      </c>
      <c r="K24" s="149">
        <f>+IFERROR(VLOOKUP($A24,Hoja6!$A$3:$P$1124,15,FALSE),"")</f>
        <v>30</v>
      </c>
      <c r="L24" s="165">
        <f>+IFERROR(VLOOKUP($A24,Hoja6!$A$3:$P$1124,16,FALSE),"")</f>
        <v>0.15075376884422109</v>
      </c>
    </row>
    <row r="25" spans="1:12" x14ac:dyDescent="0.25">
      <c r="A25" s="145">
        <v>14</v>
      </c>
      <c r="B25" s="39">
        <f>+IFERROR(VLOOKUP($A25,Hoja6!$A$3:$P$1124,3,FALSE),"")</f>
        <v>19318</v>
      </c>
      <c r="C25" s="39" t="str">
        <f>+UPPER(IFERROR(VLOOKUP($A25,Hoja6!$A$3:$P$1124,4,FALSE),""))</f>
        <v>GUAPI</v>
      </c>
      <c r="D25" s="40">
        <f>+IFERROR(VLOOKUP($A25,Hoja6!$A$3:$P$1124,8,FALSE),"")</f>
        <v>345</v>
      </c>
      <c r="E25" s="40">
        <f>+IFERROR(VLOOKUP($A25,Hoja6!$A$3:$P$1124,9,FALSE),"")</f>
        <v>49</v>
      </c>
      <c r="F25" s="163">
        <f>+IFERROR(VLOOKUP($A25,Hoja6!$A$3:$P$1124,10,FALSE),"")</f>
        <v>0.14202898550724638</v>
      </c>
      <c r="G25" s="40">
        <f>+IFERROR(VLOOKUP($A25,Hoja6!$A$3:$P$1124,11,FALSE),"")</f>
        <v>308</v>
      </c>
      <c r="H25" s="40">
        <f>+IFERROR(VLOOKUP($A25,Hoja6!$A$3:$P$1124,12,FALSE),"")</f>
        <v>43</v>
      </c>
      <c r="I25" s="163">
        <f>+IFERROR(VLOOKUP($A25,Hoja6!$A$3:$P$1124,13,FALSE),"")</f>
        <v>0.1396103896103896</v>
      </c>
      <c r="J25" s="40">
        <f>+IFERROR(VLOOKUP($A25,Hoja6!$A$3:$P$1124,14,FALSE),"")</f>
        <v>291</v>
      </c>
      <c r="K25" s="149">
        <f>+IFERROR(VLOOKUP($A25,Hoja6!$A$3:$P$1124,15,FALSE),"")</f>
        <v>38</v>
      </c>
      <c r="L25" s="165">
        <f>+IFERROR(VLOOKUP($A25,Hoja6!$A$3:$P$1124,16,FALSE),"")</f>
        <v>0.13058419243986255</v>
      </c>
    </row>
    <row r="26" spans="1:12" x14ac:dyDescent="0.25">
      <c r="A26" s="145">
        <v>15</v>
      </c>
      <c r="B26" s="39">
        <f>+IFERROR(VLOOKUP($A26,Hoja6!$A$3:$P$1124,3,FALSE),"")</f>
        <v>19355</v>
      </c>
      <c r="C26" s="39" t="str">
        <f>+UPPER(IFERROR(VLOOKUP($A26,Hoja6!$A$3:$P$1124,4,FALSE),""))</f>
        <v>INZÁ</v>
      </c>
      <c r="D26" s="40">
        <f>+IFERROR(VLOOKUP($A26,Hoja6!$A$3:$P$1124,8,FALSE),"")</f>
        <v>306</v>
      </c>
      <c r="E26" s="40">
        <f>+IFERROR(VLOOKUP($A26,Hoja6!$A$3:$P$1124,9,FALSE),"")</f>
        <v>62</v>
      </c>
      <c r="F26" s="163">
        <f>+IFERROR(VLOOKUP($A26,Hoja6!$A$3:$P$1124,10,FALSE),"")</f>
        <v>0.20261437908496732</v>
      </c>
      <c r="G26" s="40">
        <f>+IFERROR(VLOOKUP($A26,Hoja6!$A$3:$P$1124,11,FALSE),"")</f>
        <v>304</v>
      </c>
      <c r="H26" s="40">
        <f>+IFERROR(VLOOKUP($A26,Hoja6!$A$3:$P$1124,12,FALSE),"")</f>
        <v>70</v>
      </c>
      <c r="I26" s="163">
        <f>+IFERROR(VLOOKUP($A26,Hoja6!$A$3:$P$1124,13,FALSE),"")</f>
        <v>0.23026315789473684</v>
      </c>
      <c r="J26" s="40">
        <f>+IFERROR(VLOOKUP($A26,Hoja6!$A$3:$P$1124,14,FALSE),"")</f>
        <v>344</v>
      </c>
      <c r="K26" s="149">
        <f>+IFERROR(VLOOKUP($A26,Hoja6!$A$3:$P$1124,15,FALSE),"")</f>
        <v>56</v>
      </c>
      <c r="L26" s="165">
        <f>+IFERROR(VLOOKUP($A26,Hoja6!$A$3:$P$1124,16,FALSE),"")</f>
        <v>0.16279069767441862</v>
      </c>
    </row>
    <row r="27" spans="1:12" x14ac:dyDescent="0.25">
      <c r="A27" s="145">
        <v>16</v>
      </c>
      <c r="B27" s="39">
        <f>+IFERROR(VLOOKUP($A27,Hoja6!$A$3:$P$1124,3,FALSE),"")</f>
        <v>19364</v>
      </c>
      <c r="C27" s="39" t="str">
        <f>+UPPER(IFERROR(VLOOKUP($A27,Hoja6!$A$3:$P$1124,4,FALSE),""))</f>
        <v>JAMBALÓ</v>
      </c>
      <c r="D27" s="40">
        <f>+IFERROR(VLOOKUP($A27,Hoja6!$A$3:$P$1124,8,FALSE),"")</f>
        <v>159</v>
      </c>
      <c r="E27" s="40">
        <f>+IFERROR(VLOOKUP($A27,Hoja6!$A$3:$P$1124,9,FALSE),"")</f>
        <v>6</v>
      </c>
      <c r="F27" s="163">
        <f>+IFERROR(VLOOKUP($A27,Hoja6!$A$3:$P$1124,10,FALSE),"")</f>
        <v>3.7735849056603772E-2</v>
      </c>
      <c r="G27" s="40">
        <f>+IFERROR(VLOOKUP($A27,Hoja6!$A$3:$P$1124,11,FALSE),"")</f>
        <v>180</v>
      </c>
      <c r="H27" s="40">
        <f>+IFERROR(VLOOKUP($A27,Hoja6!$A$3:$P$1124,12,FALSE),"")</f>
        <v>25</v>
      </c>
      <c r="I27" s="163">
        <f>+IFERROR(VLOOKUP($A27,Hoja6!$A$3:$P$1124,13,FALSE),"")</f>
        <v>0.1388888888888889</v>
      </c>
      <c r="J27" s="40">
        <f>+IFERROR(VLOOKUP($A27,Hoja6!$A$3:$P$1124,14,FALSE),"")</f>
        <v>174</v>
      </c>
      <c r="K27" s="149">
        <f>+IFERROR(VLOOKUP($A27,Hoja6!$A$3:$P$1124,15,FALSE),"")</f>
        <v>9</v>
      </c>
      <c r="L27" s="165">
        <f>+IFERROR(VLOOKUP($A27,Hoja6!$A$3:$P$1124,16,FALSE),"")</f>
        <v>5.1724137931034482E-2</v>
      </c>
    </row>
    <row r="28" spans="1:12" x14ac:dyDescent="0.25">
      <c r="A28" s="145">
        <v>17</v>
      </c>
      <c r="B28" s="39">
        <f>+IFERROR(VLOOKUP($A28,Hoja6!$A$3:$P$1124,3,FALSE),"")</f>
        <v>19392</v>
      </c>
      <c r="C28" s="39" t="str">
        <f>+UPPER(IFERROR(VLOOKUP($A28,Hoja6!$A$3:$P$1124,4,FALSE),""))</f>
        <v>LA SIERRA</v>
      </c>
      <c r="D28" s="40">
        <f>+IFERROR(VLOOKUP($A28,Hoja6!$A$3:$P$1124,8,FALSE),"")</f>
        <v>116</v>
      </c>
      <c r="E28" s="40">
        <f>+IFERROR(VLOOKUP($A28,Hoja6!$A$3:$P$1124,9,FALSE),"")</f>
        <v>27</v>
      </c>
      <c r="F28" s="163">
        <f>+IFERROR(VLOOKUP($A28,Hoja6!$A$3:$P$1124,10,FALSE),"")</f>
        <v>0.23275862068965517</v>
      </c>
      <c r="G28" s="40">
        <f>+IFERROR(VLOOKUP($A28,Hoja6!$A$3:$P$1124,11,FALSE),"")</f>
        <v>97</v>
      </c>
      <c r="H28" s="40">
        <f>+IFERROR(VLOOKUP($A28,Hoja6!$A$3:$P$1124,12,FALSE),"")</f>
        <v>16</v>
      </c>
      <c r="I28" s="163">
        <f>+IFERROR(VLOOKUP($A28,Hoja6!$A$3:$P$1124,13,FALSE),"")</f>
        <v>0.16494845360824742</v>
      </c>
      <c r="J28" s="40">
        <f>+IFERROR(VLOOKUP($A28,Hoja6!$A$3:$P$1124,14,FALSE),"")</f>
        <v>102</v>
      </c>
      <c r="K28" s="149">
        <f>+IFERROR(VLOOKUP($A28,Hoja6!$A$3:$P$1124,15,FALSE),"")</f>
        <v>18</v>
      </c>
      <c r="L28" s="165">
        <f>+IFERROR(VLOOKUP($A28,Hoja6!$A$3:$P$1124,16,FALSE),"")</f>
        <v>0.17647058823529413</v>
      </c>
    </row>
    <row r="29" spans="1:12" x14ac:dyDescent="0.25">
      <c r="A29" s="145">
        <v>18</v>
      </c>
      <c r="B29" s="39">
        <f>+IFERROR(VLOOKUP($A29,Hoja6!$A$3:$P$1124,3,FALSE),"")</f>
        <v>19397</v>
      </c>
      <c r="C29" s="39" t="str">
        <f>+UPPER(IFERROR(VLOOKUP($A29,Hoja6!$A$3:$P$1124,4,FALSE),""))</f>
        <v>LA VEGA</v>
      </c>
      <c r="D29" s="40">
        <f>+IFERROR(VLOOKUP($A29,Hoja6!$A$3:$P$1124,8,FALSE),"")</f>
        <v>173</v>
      </c>
      <c r="E29" s="40">
        <f>+IFERROR(VLOOKUP($A29,Hoja6!$A$3:$P$1124,9,FALSE),"")</f>
        <v>22</v>
      </c>
      <c r="F29" s="163">
        <f>+IFERROR(VLOOKUP($A29,Hoja6!$A$3:$P$1124,10,FALSE),"")</f>
        <v>0.12716763005780346</v>
      </c>
      <c r="G29" s="40">
        <f>+IFERROR(VLOOKUP($A29,Hoja6!$A$3:$P$1124,11,FALSE),"")</f>
        <v>176</v>
      </c>
      <c r="H29" s="40">
        <f>+IFERROR(VLOOKUP($A29,Hoja6!$A$3:$P$1124,12,FALSE),"")</f>
        <v>22</v>
      </c>
      <c r="I29" s="163">
        <f>+IFERROR(VLOOKUP($A29,Hoja6!$A$3:$P$1124,13,FALSE),"")</f>
        <v>0.125</v>
      </c>
      <c r="J29" s="40">
        <f>+IFERROR(VLOOKUP($A29,Hoja6!$A$3:$P$1124,14,FALSE),"")</f>
        <v>186</v>
      </c>
      <c r="K29" s="149">
        <f>+IFERROR(VLOOKUP($A29,Hoja6!$A$3:$P$1124,15,FALSE),"")</f>
        <v>36</v>
      </c>
      <c r="L29" s="165">
        <f>+IFERROR(VLOOKUP($A29,Hoja6!$A$3:$P$1124,16,FALSE),"")</f>
        <v>0.19354838709677419</v>
      </c>
    </row>
    <row r="30" spans="1:12" x14ac:dyDescent="0.25">
      <c r="A30" s="145">
        <v>19</v>
      </c>
      <c r="B30" s="39">
        <f>+IFERROR(VLOOKUP($A30,Hoja6!$A$3:$P$1124,3,FALSE),"")</f>
        <v>19418</v>
      </c>
      <c r="C30" s="39" t="str">
        <f>+UPPER(IFERROR(VLOOKUP($A30,Hoja6!$A$3:$P$1124,4,FALSE),""))</f>
        <v>LÓPEZ</v>
      </c>
      <c r="D30" s="40">
        <f>+IFERROR(VLOOKUP($A30,Hoja6!$A$3:$P$1124,8,FALSE),"")</f>
        <v>126</v>
      </c>
      <c r="E30" s="40">
        <f>+IFERROR(VLOOKUP($A30,Hoja6!$A$3:$P$1124,9,FALSE),"")</f>
        <v>9</v>
      </c>
      <c r="F30" s="163">
        <f>+IFERROR(VLOOKUP($A30,Hoja6!$A$3:$P$1124,10,FALSE),"")</f>
        <v>7.1428571428571425E-2</v>
      </c>
      <c r="G30" s="40">
        <f>+IFERROR(VLOOKUP($A30,Hoja6!$A$3:$P$1124,11,FALSE),"")</f>
        <v>107</v>
      </c>
      <c r="H30" s="40">
        <f>+IFERROR(VLOOKUP($A30,Hoja6!$A$3:$P$1124,12,FALSE),"")</f>
        <v>1</v>
      </c>
      <c r="I30" s="163">
        <f>+IFERROR(VLOOKUP($A30,Hoja6!$A$3:$P$1124,13,FALSE),"")</f>
        <v>9.3457943925233638E-3</v>
      </c>
      <c r="J30" s="40">
        <f>+IFERROR(VLOOKUP($A30,Hoja6!$A$3:$P$1124,14,FALSE),"")</f>
        <v>128</v>
      </c>
      <c r="K30" s="149">
        <f>+IFERROR(VLOOKUP($A30,Hoja6!$A$3:$P$1124,15,FALSE),"")</f>
        <v>8</v>
      </c>
      <c r="L30" s="165">
        <f>+IFERROR(VLOOKUP($A30,Hoja6!$A$3:$P$1124,16,FALSE),"")</f>
        <v>6.25E-2</v>
      </c>
    </row>
    <row r="31" spans="1:12" x14ac:dyDescent="0.25">
      <c r="A31" s="145">
        <v>20</v>
      </c>
      <c r="B31" s="39">
        <f>+IFERROR(VLOOKUP($A31,Hoja6!$A$3:$P$1124,3,FALSE),"")</f>
        <v>19450</v>
      </c>
      <c r="C31" s="39" t="str">
        <f>+UPPER(IFERROR(VLOOKUP($A31,Hoja6!$A$3:$P$1124,4,FALSE),""))</f>
        <v xml:space="preserve">MERCADERES  </v>
      </c>
      <c r="D31" s="40">
        <f>+IFERROR(VLOOKUP($A31,Hoja6!$A$3:$P$1124,8,FALSE),"")</f>
        <v>149</v>
      </c>
      <c r="E31" s="40">
        <f>+IFERROR(VLOOKUP($A31,Hoja6!$A$3:$P$1124,9,FALSE),"")</f>
        <v>32</v>
      </c>
      <c r="F31" s="163">
        <f>+IFERROR(VLOOKUP($A31,Hoja6!$A$3:$P$1124,10,FALSE),"")</f>
        <v>0.21476510067114093</v>
      </c>
      <c r="G31" s="40">
        <f>+IFERROR(VLOOKUP($A31,Hoja6!$A$3:$P$1124,11,FALSE),"")</f>
        <v>168</v>
      </c>
      <c r="H31" s="40">
        <f>+IFERROR(VLOOKUP($A31,Hoja6!$A$3:$P$1124,12,FALSE),"")</f>
        <v>42</v>
      </c>
      <c r="I31" s="163">
        <f>+IFERROR(VLOOKUP($A31,Hoja6!$A$3:$P$1124,13,FALSE),"")</f>
        <v>0.25</v>
      </c>
      <c r="J31" s="40">
        <f>+IFERROR(VLOOKUP($A31,Hoja6!$A$3:$P$1124,14,FALSE),"")</f>
        <v>151</v>
      </c>
      <c r="K31" s="149">
        <f>+IFERROR(VLOOKUP($A31,Hoja6!$A$3:$P$1124,15,FALSE),"")</f>
        <v>25</v>
      </c>
      <c r="L31" s="165">
        <f>+IFERROR(VLOOKUP($A31,Hoja6!$A$3:$P$1124,16,FALSE),"")</f>
        <v>0.16556291390728478</v>
      </c>
    </row>
    <row r="32" spans="1:12" x14ac:dyDescent="0.25">
      <c r="A32" s="145">
        <v>21</v>
      </c>
      <c r="B32" s="39">
        <f>+IFERROR(VLOOKUP($A32,Hoja6!$A$3:$P$1124,3,FALSE),"")</f>
        <v>19455</v>
      </c>
      <c r="C32" s="39" t="str">
        <f>+UPPER(IFERROR(VLOOKUP($A32,Hoja6!$A$3:$P$1124,4,FALSE),""))</f>
        <v>MIRANDA</v>
      </c>
      <c r="D32" s="40">
        <f>+IFERROR(VLOOKUP($A32,Hoja6!$A$3:$P$1124,8,FALSE),"")</f>
        <v>278</v>
      </c>
      <c r="E32" s="40">
        <f>+IFERROR(VLOOKUP($A32,Hoja6!$A$3:$P$1124,9,FALSE),"")</f>
        <v>100</v>
      </c>
      <c r="F32" s="163">
        <f>+IFERROR(VLOOKUP($A32,Hoja6!$A$3:$P$1124,10,FALSE),"")</f>
        <v>0.35971223021582732</v>
      </c>
      <c r="G32" s="40">
        <f>+IFERROR(VLOOKUP($A32,Hoja6!$A$3:$P$1124,11,FALSE),"")</f>
        <v>343</v>
      </c>
      <c r="H32" s="40">
        <f>+IFERROR(VLOOKUP($A32,Hoja6!$A$3:$P$1124,12,FALSE),"")</f>
        <v>117</v>
      </c>
      <c r="I32" s="163">
        <f>+IFERROR(VLOOKUP($A32,Hoja6!$A$3:$P$1124,13,FALSE),"")</f>
        <v>0.34110787172011664</v>
      </c>
      <c r="J32" s="40">
        <f>+IFERROR(VLOOKUP($A32,Hoja6!$A$3:$P$1124,14,FALSE),"")</f>
        <v>335</v>
      </c>
      <c r="K32" s="149">
        <f>+IFERROR(VLOOKUP($A32,Hoja6!$A$3:$P$1124,15,FALSE),"")</f>
        <v>74</v>
      </c>
      <c r="L32" s="165">
        <f>+IFERROR(VLOOKUP($A32,Hoja6!$A$3:$P$1124,16,FALSE),"")</f>
        <v>0.22089552238805971</v>
      </c>
    </row>
    <row r="33" spans="1:12" x14ac:dyDescent="0.25">
      <c r="A33" s="145">
        <v>22</v>
      </c>
      <c r="B33" s="39">
        <f>+IFERROR(VLOOKUP($A33,Hoja6!$A$3:$P$1124,3,FALSE),"")</f>
        <v>19473</v>
      </c>
      <c r="C33" s="39" t="str">
        <f>+UPPER(IFERROR(VLOOKUP($A33,Hoja6!$A$3:$P$1124,4,FALSE),""))</f>
        <v>MORALES</v>
      </c>
      <c r="D33" s="40">
        <f>+IFERROR(VLOOKUP($A33,Hoja6!$A$3:$P$1124,8,FALSE),"")</f>
        <v>276</v>
      </c>
      <c r="E33" s="40">
        <f>+IFERROR(VLOOKUP($A33,Hoja6!$A$3:$P$1124,9,FALSE),"")</f>
        <v>30</v>
      </c>
      <c r="F33" s="163">
        <f>+IFERROR(VLOOKUP($A33,Hoja6!$A$3:$P$1124,10,FALSE),"")</f>
        <v>0.10869565217391304</v>
      </c>
      <c r="G33" s="40">
        <f>+IFERROR(VLOOKUP($A33,Hoja6!$A$3:$P$1124,11,FALSE),"")</f>
        <v>317</v>
      </c>
      <c r="H33" s="40">
        <f>+IFERROR(VLOOKUP($A33,Hoja6!$A$3:$P$1124,12,FALSE),"")</f>
        <v>47</v>
      </c>
      <c r="I33" s="163">
        <f>+IFERROR(VLOOKUP($A33,Hoja6!$A$3:$P$1124,13,FALSE),"")</f>
        <v>0.14826498422712933</v>
      </c>
      <c r="J33" s="40">
        <f>+IFERROR(VLOOKUP($A33,Hoja6!$A$3:$P$1124,14,FALSE),"")</f>
        <v>325</v>
      </c>
      <c r="K33" s="149">
        <f>+IFERROR(VLOOKUP($A33,Hoja6!$A$3:$P$1124,15,FALSE),"")</f>
        <v>42</v>
      </c>
      <c r="L33" s="165">
        <f>+IFERROR(VLOOKUP($A33,Hoja6!$A$3:$P$1124,16,FALSE),"")</f>
        <v>0.12923076923076923</v>
      </c>
    </row>
    <row r="34" spans="1:12" x14ac:dyDescent="0.25">
      <c r="A34" s="145">
        <v>23</v>
      </c>
      <c r="B34" s="39">
        <f>+IFERROR(VLOOKUP($A34,Hoja6!$A$3:$P$1124,3,FALSE),"")</f>
        <v>19513</v>
      </c>
      <c r="C34" s="39" t="str">
        <f>+UPPER(IFERROR(VLOOKUP($A34,Hoja6!$A$3:$P$1124,4,FALSE),""))</f>
        <v>PADILLA</v>
      </c>
      <c r="D34" s="40">
        <f>+IFERROR(VLOOKUP($A34,Hoja6!$A$3:$P$1124,8,FALSE),"")</f>
        <v>117</v>
      </c>
      <c r="E34" s="40">
        <f>+IFERROR(VLOOKUP($A34,Hoja6!$A$3:$P$1124,9,FALSE),"")</f>
        <v>11</v>
      </c>
      <c r="F34" s="163">
        <f>+IFERROR(VLOOKUP($A34,Hoja6!$A$3:$P$1124,10,FALSE),"")</f>
        <v>9.4017094017094016E-2</v>
      </c>
      <c r="G34" s="40">
        <f>+IFERROR(VLOOKUP($A34,Hoja6!$A$3:$P$1124,11,FALSE),"")</f>
        <v>87</v>
      </c>
      <c r="H34" s="40">
        <f>+IFERROR(VLOOKUP($A34,Hoja6!$A$3:$P$1124,12,FALSE),"")</f>
        <v>8</v>
      </c>
      <c r="I34" s="163">
        <f>+IFERROR(VLOOKUP($A34,Hoja6!$A$3:$P$1124,13,FALSE),"")</f>
        <v>9.1954022988505746E-2</v>
      </c>
      <c r="J34" s="40">
        <f>+IFERROR(VLOOKUP($A34,Hoja6!$A$3:$P$1124,14,FALSE),"")</f>
        <v>101</v>
      </c>
      <c r="K34" s="149">
        <f>+IFERROR(VLOOKUP($A34,Hoja6!$A$3:$P$1124,15,FALSE),"")</f>
        <v>6</v>
      </c>
      <c r="L34" s="165">
        <f>+IFERROR(VLOOKUP($A34,Hoja6!$A$3:$P$1124,16,FALSE),"")</f>
        <v>5.9405940594059403E-2</v>
      </c>
    </row>
    <row r="35" spans="1:12" x14ac:dyDescent="0.25">
      <c r="A35" s="145">
        <v>24</v>
      </c>
      <c r="B35" s="39">
        <f>+IFERROR(VLOOKUP($A35,Hoja6!$A$3:$P$1124,3,FALSE),"")</f>
        <v>19517</v>
      </c>
      <c r="C35" s="39" t="str">
        <f>+UPPER(IFERROR(VLOOKUP($A35,Hoja6!$A$3:$P$1124,4,FALSE),""))</f>
        <v>PAEZ</v>
      </c>
      <c r="D35" s="40">
        <f>+IFERROR(VLOOKUP($A35,Hoja6!$A$3:$P$1124,8,FALSE),"")</f>
        <v>273</v>
      </c>
      <c r="E35" s="40">
        <f>+IFERROR(VLOOKUP($A35,Hoja6!$A$3:$P$1124,9,FALSE),"")</f>
        <v>29</v>
      </c>
      <c r="F35" s="163">
        <f>+IFERROR(VLOOKUP($A35,Hoja6!$A$3:$P$1124,10,FALSE),"")</f>
        <v>0.10622710622710622</v>
      </c>
      <c r="G35" s="40">
        <f>+IFERROR(VLOOKUP($A35,Hoja6!$A$3:$P$1124,11,FALSE),"")</f>
        <v>291</v>
      </c>
      <c r="H35" s="40">
        <f>+IFERROR(VLOOKUP($A35,Hoja6!$A$3:$P$1124,12,FALSE),"")</f>
        <v>52</v>
      </c>
      <c r="I35" s="163">
        <f>+IFERROR(VLOOKUP($A35,Hoja6!$A$3:$P$1124,13,FALSE),"")</f>
        <v>0.17869415807560138</v>
      </c>
      <c r="J35" s="40">
        <f>+IFERROR(VLOOKUP($A35,Hoja6!$A$3:$P$1124,14,FALSE),"")</f>
        <v>222</v>
      </c>
      <c r="K35" s="149">
        <f>+IFERROR(VLOOKUP($A35,Hoja6!$A$3:$P$1124,15,FALSE),"")</f>
        <v>33</v>
      </c>
      <c r="L35" s="165">
        <f>+IFERROR(VLOOKUP($A35,Hoja6!$A$3:$P$1124,16,FALSE),"")</f>
        <v>0.14864864864864866</v>
      </c>
    </row>
    <row r="36" spans="1:12" x14ac:dyDescent="0.25">
      <c r="A36" s="145">
        <v>25</v>
      </c>
      <c r="B36" s="39">
        <f>+IFERROR(VLOOKUP($A36,Hoja6!$A$3:$P$1124,3,FALSE),"")</f>
        <v>19532</v>
      </c>
      <c r="C36" s="39" t="str">
        <f>+UPPER(IFERROR(VLOOKUP($A36,Hoja6!$A$3:$P$1124,4,FALSE),""))</f>
        <v>PATÍA</v>
      </c>
      <c r="D36" s="40">
        <f>+IFERROR(VLOOKUP($A36,Hoja6!$A$3:$P$1124,8,FALSE),"")</f>
        <v>267</v>
      </c>
      <c r="E36" s="40">
        <f>+IFERROR(VLOOKUP($A36,Hoja6!$A$3:$P$1124,9,FALSE),"")</f>
        <v>64</v>
      </c>
      <c r="F36" s="163">
        <f>+IFERROR(VLOOKUP($A36,Hoja6!$A$3:$P$1124,10,FALSE),"")</f>
        <v>0.23970037453183521</v>
      </c>
      <c r="G36" s="40">
        <f>+IFERROR(VLOOKUP($A36,Hoja6!$A$3:$P$1124,11,FALSE),"")</f>
        <v>354</v>
      </c>
      <c r="H36" s="40">
        <f>+IFERROR(VLOOKUP($A36,Hoja6!$A$3:$P$1124,12,FALSE),"")</f>
        <v>64</v>
      </c>
      <c r="I36" s="163">
        <f>+IFERROR(VLOOKUP($A36,Hoja6!$A$3:$P$1124,13,FALSE),"")</f>
        <v>0.1807909604519774</v>
      </c>
      <c r="J36" s="40">
        <f>+IFERROR(VLOOKUP($A36,Hoja6!$A$3:$P$1124,14,FALSE),"")</f>
        <v>326</v>
      </c>
      <c r="K36" s="149">
        <f>+IFERROR(VLOOKUP($A36,Hoja6!$A$3:$P$1124,15,FALSE),"")</f>
        <v>50</v>
      </c>
      <c r="L36" s="165">
        <f>+IFERROR(VLOOKUP($A36,Hoja6!$A$3:$P$1124,16,FALSE),"")</f>
        <v>0.15337423312883436</v>
      </c>
    </row>
    <row r="37" spans="1:12" x14ac:dyDescent="0.25">
      <c r="A37" s="145">
        <v>26</v>
      </c>
      <c r="B37" s="39">
        <f>+IFERROR(VLOOKUP($A37,Hoja6!$A$3:$P$1124,3,FALSE),"")</f>
        <v>19533</v>
      </c>
      <c r="C37" s="39" t="str">
        <f>+UPPER(IFERROR(VLOOKUP($A37,Hoja6!$A$3:$P$1124,4,FALSE),""))</f>
        <v>PIAMONTE</v>
      </c>
      <c r="D37" s="40">
        <f>+IFERROR(VLOOKUP($A37,Hoja6!$A$3:$P$1124,8,FALSE),"")</f>
        <v>39</v>
      </c>
      <c r="E37" s="40">
        <f>+IFERROR(VLOOKUP($A37,Hoja6!$A$3:$P$1124,9,FALSE),"")</f>
        <v>7</v>
      </c>
      <c r="F37" s="163">
        <f>+IFERROR(VLOOKUP($A37,Hoja6!$A$3:$P$1124,10,FALSE),"")</f>
        <v>0.17948717948717949</v>
      </c>
      <c r="G37" s="40">
        <f>+IFERROR(VLOOKUP($A37,Hoja6!$A$3:$P$1124,11,FALSE),"")</f>
        <v>46</v>
      </c>
      <c r="H37" s="40">
        <f>+IFERROR(VLOOKUP($A37,Hoja6!$A$3:$P$1124,12,FALSE),"")</f>
        <v>6</v>
      </c>
      <c r="I37" s="163">
        <f>+IFERROR(VLOOKUP($A37,Hoja6!$A$3:$P$1124,13,FALSE),"")</f>
        <v>0.13043478260869565</v>
      </c>
      <c r="J37" s="40">
        <f>+IFERROR(VLOOKUP($A37,Hoja6!$A$3:$P$1124,14,FALSE),"")</f>
        <v>47</v>
      </c>
      <c r="K37" s="149">
        <f>+IFERROR(VLOOKUP($A37,Hoja6!$A$3:$P$1124,15,FALSE),"")</f>
        <v>12</v>
      </c>
      <c r="L37" s="165">
        <f>+IFERROR(VLOOKUP($A37,Hoja6!$A$3:$P$1124,16,FALSE),"")</f>
        <v>0.25531914893617019</v>
      </c>
    </row>
    <row r="38" spans="1:12" x14ac:dyDescent="0.25">
      <c r="A38" s="145">
        <v>27</v>
      </c>
      <c r="B38" s="39">
        <f>+IFERROR(VLOOKUP($A38,Hoja6!$A$3:$P$1124,3,FALSE),"")</f>
        <v>19548</v>
      </c>
      <c r="C38" s="39" t="str">
        <f>+UPPER(IFERROR(VLOOKUP($A38,Hoja6!$A$3:$P$1124,4,FALSE),""))</f>
        <v>PIENDAMÓ</v>
      </c>
      <c r="D38" s="40">
        <f>+IFERROR(VLOOKUP($A38,Hoja6!$A$3:$P$1124,8,FALSE),"")</f>
        <v>430</v>
      </c>
      <c r="E38" s="40">
        <f>+IFERROR(VLOOKUP($A38,Hoja6!$A$3:$P$1124,9,FALSE),"")</f>
        <v>118</v>
      </c>
      <c r="F38" s="163">
        <f>+IFERROR(VLOOKUP($A38,Hoja6!$A$3:$P$1124,10,FALSE),"")</f>
        <v>0.2744186046511628</v>
      </c>
      <c r="G38" s="40">
        <f>+IFERROR(VLOOKUP($A38,Hoja6!$A$3:$P$1124,11,FALSE),"")</f>
        <v>399</v>
      </c>
      <c r="H38" s="40">
        <f>+IFERROR(VLOOKUP($A38,Hoja6!$A$3:$P$1124,12,FALSE),"")</f>
        <v>106</v>
      </c>
      <c r="I38" s="163">
        <f>+IFERROR(VLOOKUP($A38,Hoja6!$A$3:$P$1124,13,FALSE),"")</f>
        <v>0.26566416040100249</v>
      </c>
      <c r="J38" s="40">
        <f>+IFERROR(VLOOKUP($A38,Hoja6!$A$3:$P$1124,14,FALSE),"")</f>
        <v>401</v>
      </c>
      <c r="K38" s="149">
        <f>+IFERROR(VLOOKUP($A38,Hoja6!$A$3:$P$1124,15,FALSE),"")</f>
        <v>99</v>
      </c>
      <c r="L38" s="165">
        <f>+IFERROR(VLOOKUP($A38,Hoja6!$A$3:$P$1124,16,FALSE),"")</f>
        <v>0.24688279301745636</v>
      </c>
    </row>
    <row r="39" spans="1:12" x14ac:dyDescent="0.25">
      <c r="A39" s="145">
        <v>28</v>
      </c>
      <c r="B39" s="39">
        <f>+IFERROR(VLOOKUP($A39,Hoja6!$A$3:$P$1124,3,FALSE),"")</f>
        <v>19573</v>
      </c>
      <c r="C39" s="39" t="str">
        <f>+UPPER(IFERROR(VLOOKUP($A39,Hoja6!$A$3:$P$1124,4,FALSE),""))</f>
        <v>PUERTO TEJADA</v>
      </c>
      <c r="D39" s="40">
        <f>+IFERROR(VLOOKUP($A39,Hoja6!$A$3:$P$1124,8,FALSE),"")</f>
        <v>585</v>
      </c>
      <c r="E39" s="40">
        <f>+IFERROR(VLOOKUP($A39,Hoja6!$A$3:$P$1124,9,FALSE),"")</f>
        <v>106</v>
      </c>
      <c r="F39" s="163">
        <f>+IFERROR(VLOOKUP($A39,Hoja6!$A$3:$P$1124,10,FALSE),"")</f>
        <v>0.18119658119658119</v>
      </c>
      <c r="G39" s="40">
        <f>+IFERROR(VLOOKUP($A39,Hoja6!$A$3:$P$1124,11,FALSE),"")</f>
        <v>551</v>
      </c>
      <c r="H39" s="40">
        <f>+IFERROR(VLOOKUP($A39,Hoja6!$A$3:$P$1124,12,FALSE),"")</f>
        <v>170</v>
      </c>
      <c r="I39" s="163">
        <f>+IFERROR(VLOOKUP($A39,Hoja6!$A$3:$P$1124,13,FALSE),"")</f>
        <v>0.30852994555353902</v>
      </c>
      <c r="J39" s="40">
        <f>+IFERROR(VLOOKUP($A39,Hoja6!$A$3:$P$1124,14,FALSE),"")</f>
        <v>534</v>
      </c>
      <c r="K39" s="149">
        <f>+IFERROR(VLOOKUP($A39,Hoja6!$A$3:$P$1124,15,FALSE),"")</f>
        <v>141</v>
      </c>
      <c r="L39" s="165">
        <f>+IFERROR(VLOOKUP($A39,Hoja6!$A$3:$P$1124,16,FALSE),"")</f>
        <v>0.2640449438202247</v>
      </c>
    </row>
    <row r="40" spans="1:12" x14ac:dyDescent="0.25">
      <c r="A40" s="145">
        <v>29</v>
      </c>
      <c r="B40" s="39">
        <f>+IFERROR(VLOOKUP($A40,Hoja6!$A$3:$P$1124,3,FALSE),"")</f>
        <v>19585</v>
      </c>
      <c r="C40" s="39" t="str">
        <f>+UPPER(IFERROR(VLOOKUP($A40,Hoja6!$A$3:$P$1124,4,FALSE),""))</f>
        <v>PURACÉ</v>
      </c>
      <c r="D40" s="40">
        <f>+IFERROR(VLOOKUP($A40,Hoja6!$A$3:$P$1124,8,FALSE),"")</f>
        <v>154</v>
      </c>
      <c r="E40" s="40">
        <f>+IFERROR(VLOOKUP($A40,Hoja6!$A$3:$P$1124,9,FALSE),"")</f>
        <v>26</v>
      </c>
      <c r="F40" s="163">
        <f>+IFERROR(VLOOKUP($A40,Hoja6!$A$3:$P$1124,10,FALSE),"")</f>
        <v>0.16883116883116883</v>
      </c>
      <c r="G40" s="40">
        <f>+IFERROR(VLOOKUP($A40,Hoja6!$A$3:$P$1124,11,FALSE),"")</f>
        <v>143</v>
      </c>
      <c r="H40" s="40">
        <f>+IFERROR(VLOOKUP($A40,Hoja6!$A$3:$P$1124,12,FALSE),"")</f>
        <v>25</v>
      </c>
      <c r="I40" s="163">
        <f>+IFERROR(VLOOKUP($A40,Hoja6!$A$3:$P$1124,13,FALSE),"")</f>
        <v>0.17482517482517482</v>
      </c>
      <c r="J40" s="40">
        <f>+IFERROR(VLOOKUP($A40,Hoja6!$A$3:$P$1124,14,FALSE),"")</f>
        <v>151</v>
      </c>
      <c r="K40" s="149">
        <f>+IFERROR(VLOOKUP($A40,Hoja6!$A$3:$P$1124,15,FALSE),"")</f>
        <v>42</v>
      </c>
      <c r="L40" s="165">
        <f>+IFERROR(VLOOKUP($A40,Hoja6!$A$3:$P$1124,16,FALSE),"")</f>
        <v>0.27814569536423839</v>
      </c>
    </row>
    <row r="41" spans="1:12" x14ac:dyDescent="0.25">
      <c r="A41" s="145">
        <v>30</v>
      </c>
      <c r="B41" s="39">
        <f>+IFERROR(VLOOKUP($A41,Hoja6!$A$3:$P$1124,3,FALSE),"")</f>
        <v>19622</v>
      </c>
      <c r="C41" s="39" t="str">
        <f>+UPPER(IFERROR(VLOOKUP($A41,Hoja6!$A$3:$P$1124,4,FALSE),""))</f>
        <v>ROSAS</v>
      </c>
      <c r="D41" s="40">
        <f>+IFERROR(VLOOKUP($A41,Hoja6!$A$3:$P$1124,8,FALSE),"")</f>
        <v>124</v>
      </c>
      <c r="E41" s="40">
        <f>+IFERROR(VLOOKUP($A41,Hoja6!$A$3:$P$1124,9,FALSE),"")</f>
        <v>36</v>
      </c>
      <c r="F41" s="163">
        <f>+IFERROR(VLOOKUP($A41,Hoja6!$A$3:$P$1124,10,FALSE),"")</f>
        <v>0.29032258064516131</v>
      </c>
      <c r="G41" s="40">
        <f>+IFERROR(VLOOKUP($A41,Hoja6!$A$3:$P$1124,11,FALSE),"")</f>
        <v>133</v>
      </c>
      <c r="H41" s="40">
        <f>+IFERROR(VLOOKUP($A41,Hoja6!$A$3:$P$1124,12,FALSE),"")</f>
        <v>30</v>
      </c>
      <c r="I41" s="163">
        <f>+IFERROR(VLOOKUP($A41,Hoja6!$A$3:$P$1124,13,FALSE),"")</f>
        <v>0.22556390977443608</v>
      </c>
      <c r="J41" s="40">
        <f>+IFERROR(VLOOKUP($A41,Hoja6!$A$3:$P$1124,14,FALSE),"")</f>
        <v>111</v>
      </c>
      <c r="K41" s="149">
        <f>+IFERROR(VLOOKUP($A41,Hoja6!$A$3:$P$1124,15,FALSE),"")</f>
        <v>21</v>
      </c>
      <c r="L41" s="165">
        <f>+IFERROR(VLOOKUP($A41,Hoja6!$A$3:$P$1124,16,FALSE),"")</f>
        <v>0.1891891891891892</v>
      </c>
    </row>
    <row r="42" spans="1:12" x14ac:dyDescent="0.25">
      <c r="A42" s="145">
        <v>31</v>
      </c>
      <c r="B42" s="39">
        <f>+IFERROR(VLOOKUP($A42,Hoja6!$A$3:$P$1124,3,FALSE),"")</f>
        <v>19693</v>
      </c>
      <c r="C42" s="39" t="str">
        <f>+UPPER(IFERROR(VLOOKUP($A42,Hoja6!$A$3:$P$1124,4,FALSE),""))</f>
        <v>SAN SEBASTIÁN</v>
      </c>
      <c r="D42" s="40">
        <f>+IFERROR(VLOOKUP($A42,Hoja6!$A$3:$P$1124,8,FALSE),"")</f>
        <v>94</v>
      </c>
      <c r="E42" s="40">
        <f>+IFERROR(VLOOKUP($A42,Hoja6!$A$3:$P$1124,9,FALSE),"")</f>
        <v>19</v>
      </c>
      <c r="F42" s="163">
        <f>+IFERROR(VLOOKUP($A42,Hoja6!$A$3:$P$1124,10,FALSE),"")</f>
        <v>0.20212765957446807</v>
      </c>
      <c r="G42" s="40">
        <f>+IFERROR(VLOOKUP($A42,Hoja6!$A$3:$P$1124,11,FALSE),"")</f>
        <v>69</v>
      </c>
      <c r="H42" s="40">
        <f>+IFERROR(VLOOKUP($A42,Hoja6!$A$3:$P$1124,12,FALSE),"")</f>
        <v>13</v>
      </c>
      <c r="I42" s="163">
        <f>+IFERROR(VLOOKUP($A42,Hoja6!$A$3:$P$1124,13,FALSE),"")</f>
        <v>0.18840579710144928</v>
      </c>
      <c r="J42" s="40">
        <f>+IFERROR(VLOOKUP($A42,Hoja6!$A$3:$P$1124,14,FALSE),"")</f>
        <v>100</v>
      </c>
      <c r="K42" s="149">
        <f>+IFERROR(VLOOKUP($A42,Hoja6!$A$3:$P$1124,15,FALSE),"")</f>
        <v>20</v>
      </c>
      <c r="L42" s="165">
        <f>+IFERROR(VLOOKUP($A42,Hoja6!$A$3:$P$1124,16,FALSE),"")</f>
        <v>0.2</v>
      </c>
    </row>
    <row r="43" spans="1:12" x14ac:dyDescent="0.25">
      <c r="A43" s="145">
        <v>32</v>
      </c>
      <c r="B43" s="39">
        <f>+IFERROR(VLOOKUP($A43,Hoja6!$A$3:$P$1124,3,FALSE),"")</f>
        <v>19698</v>
      </c>
      <c r="C43" s="39" t="str">
        <f>+UPPER(IFERROR(VLOOKUP($A43,Hoja6!$A$3:$P$1124,4,FALSE),""))</f>
        <v xml:space="preserve">SANTANDER DE QUILICHAO  </v>
      </c>
      <c r="D43" s="40">
        <f>+IFERROR(VLOOKUP($A43,Hoja6!$A$3:$P$1124,8,FALSE),"")</f>
        <v>1041</v>
      </c>
      <c r="E43" s="40">
        <f>+IFERROR(VLOOKUP($A43,Hoja6!$A$3:$P$1124,9,FALSE),"")</f>
        <v>228</v>
      </c>
      <c r="F43" s="163">
        <f>+IFERROR(VLOOKUP($A43,Hoja6!$A$3:$P$1124,10,FALSE),"")</f>
        <v>0.21902017291066284</v>
      </c>
      <c r="G43" s="40">
        <f>+IFERROR(VLOOKUP($A43,Hoja6!$A$3:$P$1124,11,FALSE),"")</f>
        <v>1077</v>
      </c>
      <c r="H43" s="40">
        <f>+IFERROR(VLOOKUP($A43,Hoja6!$A$3:$P$1124,12,FALSE),"")</f>
        <v>297</v>
      </c>
      <c r="I43" s="163">
        <f>+IFERROR(VLOOKUP($A43,Hoja6!$A$3:$P$1124,13,FALSE),"")</f>
        <v>0.27576601671309192</v>
      </c>
      <c r="J43" s="40">
        <f>+IFERROR(VLOOKUP($A43,Hoja6!$A$3:$P$1124,14,FALSE),"")</f>
        <v>1007</v>
      </c>
      <c r="K43" s="149">
        <f>+IFERROR(VLOOKUP($A43,Hoja6!$A$3:$P$1124,15,FALSE),"")</f>
        <v>263</v>
      </c>
      <c r="L43" s="165">
        <f>+IFERROR(VLOOKUP($A43,Hoja6!$A$3:$P$1124,16,FALSE),"")</f>
        <v>0.2611717974180735</v>
      </c>
    </row>
    <row r="44" spans="1:12" x14ac:dyDescent="0.25">
      <c r="A44" s="145">
        <v>33</v>
      </c>
      <c r="B44" s="39">
        <f>+IFERROR(VLOOKUP($A44,Hoja6!$A$3:$P$1124,3,FALSE),"")</f>
        <v>19701</v>
      </c>
      <c r="C44" s="39" t="str">
        <f>+UPPER(IFERROR(VLOOKUP($A44,Hoja6!$A$3:$P$1124,4,FALSE),""))</f>
        <v xml:space="preserve">SANTA ROSA  </v>
      </c>
      <c r="D44" s="40">
        <f>+IFERROR(VLOOKUP($A44,Hoja6!$A$3:$P$1124,8,FALSE),"")</f>
        <v>51</v>
      </c>
      <c r="E44" s="40">
        <f>+IFERROR(VLOOKUP($A44,Hoja6!$A$3:$P$1124,9,FALSE),"")</f>
        <v>14</v>
      </c>
      <c r="F44" s="163">
        <f>+IFERROR(VLOOKUP($A44,Hoja6!$A$3:$P$1124,10,FALSE),"")</f>
        <v>0.27450980392156865</v>
      </c>
      <c r="G44" s="40">
        <f>+IFERROR(VLOOKUP($A44,Hoja6!$A$3:$P$1124,11,FALSE),"")</f>
        <v>38</v>
      </c>
      <c r="H44" s="40">
        <f>+IFERROR(VLOOKUP($A44,Hoja6!$A$3:$P$1124,12,FALSE),"")</f>
        <v>7</v>
      </c>
      <c r="I44" s="163">
        <f>+IFERROR(VLOOKUP($A44,Hoja6!$A$3:$P$1124,13,FALSE),"")</f>
        <v>0.18421052631578946</v>
      </c>
      <c r="J44" s="40">
        <f>+IFERROR(VLOOKUP($A44,Hoja6!$A$3:$P$1124,14,FALSE),"")</f>
        <v>67</v>
      </c>
      <c r="K44" s="149">
        <f>+IFERROR(VLOOKUP($A44,Hoja6!$A$3:$P$1124,15,FALSE),"")</f>
        <v>14</v>
      </c>
      <c r="L44" s="165">
        <f>+IFERROR(VLOOKUP($A44,Hoja6!$A$3:$P$1124,16,FALSE),"")</f>
        <v>0.20895522388059701</v>
      </c>
    </row>
    <row r="45" spans="1:12" x14ac:dyDescent="0.25">
      <c r="A45" s="145">
        <v>34</v>
      </c>
      <c r="B45" s="39">
        <f>+IFERROR(VLOOKUP($A45,Hoja6!$A$3:$P$1124,3,FALSE),"")</f>
        <v>19743</v>
      </c>
      <c r="C45" s="39" t="str">
        <f>+UPPER(IFERROR(VLOOKUP($A45,Hoja6!$A$3:$P$1124,4,FALSE),""))</f>
        <v>SILVIA</v>
      </c>
      <c r="D45" s="40">
        <f>+IFERROR(VLOOKUP($A45,Hoja6!$A$3:$P$1124,8,FALSE),"")</f>
        <v>402</v>
      </c>
      <c r="E45" s="40">
        <f>+IFERROR(VLOOKUP($A45,Hoja6!$A$3:$P$1124,9,FALSE),"")</f>
        <v>57</v>
      </c>
      <c r="F45" s="163">
        <f>+IFERROR(VLOOKUP($A45,Hoja6!$A$3:$P$1124,10,FALSE),"")</f>
        <v>0.1417910447761194</v>
      </c>
      <c r="G45" s="40">
        <f>+IFERROR(VLOOKUP($A45,Hoja6!$A$3:$P$1124,11,FALSE),"")</f>
        <v>391</v>
      </c>
      <c r="H45" s="40">
        <f>+IFERROR(VLOOKUP($A45,Hoja6!$A$3:$P$1124,12,FALSE),"")</f>
        <v>66</v>
      </c>
      <c r="I45" s="163">
        <f>+IFERROR(VLOOKUP($A45,Hoja6!$A$3:$P$1124,13,FALSE),"")</f>
        <v>0.16879795396419436</v>
      </c>
      <c r="J45" s="40">
        <f>+IFERROR(VLOOKUP($A45,Hoja6!$A$3:$P$1124,14,FALSE),"")</f>
        <v>421</v>
      </c>
      <c r="K45" s="149">
        <f>+IFERROR(VLOOKUP($A45,Hoja6!$A$3:$P$1124,15,FALSE),"")</f>
        <v>55</v>
      </c>
      <c r="L45" s="165">
        <f>+IFERROR(VLOOKUP($A45,Hoja6!$A$3:$P$1124,16,FALSE),"")</f>
        <v>0.13064133016627077</v>
      </c>
    </row>
    <row r="46" spans="1:12" x14ac:dyDescent="0.25">
      <c r="A46" s="145">
        <v>35</v>
      </c>
      <c r="B46" s="39">
        <f>+IFERROR(VLOOKUP($A46,Hoja6!$A$3:$P$1124,3,FALSE),"")</f>
        <v>19760</v>
      </c>
      <c r="C46" s="39" t="str">
        <f>+UPPER(IFERROR(VLOOKUP($A46,Hoja6!$A$3:$P$1124,4,FALSE),""))</f>
        <v>SOTARA</v>
      </c>
      <c r="D46" s="40">
        <f>+IFERROR(VLOOKUP($A46,Hoja6!$A$3:$P$1124,8,FALSE),"")</f>
        <v>86</v>
      </c>
      <c r="E46" s="40">
        <f>+IFERROR(VLOOKUP($A46,Hoja6!$A$3:$P$1124,9,FALSE),"")</f>
        <v>27</v>
      </c>
      <c r="F46" s="163">
        <f>+IFERROR(VLOOKUP($A46,Hoja6!$A$3:$P$1124,10,FALSE),"")</f>
        <v>0.31395348837209303</v>
      </c>
      <c r="G46" s="40">
        <f>+IFERROR(VLOOKUP($A46,Hoja6!$A$3:$P$1124,11,FALSE),"")</f>
        <v>110</v>
      </c>
      <c r="H46" s="40">
        <f>+IFERROR(VLOOKUP($A46,Hoja6!$A$3:$P$1124,12,FALSE),"")</f>
        <v>29</v>
      </c>
      <c r="I46" s="163">
        <f>+IFERROR(VLOOKUP($A46,Hoja6!$A$3:$P$1124,13,FALSE),"")</f>
        <v>0.26363636363636361</v>
      </c>
      <c r="J46" s="40">
        <f>+IFERROR(VLOOKUP($A46,Hoja6!$A$3:$P$1124,14,FALSE),"")</f>
        <v>100</v>
      </c>
      <c r="K46" s="149">
        <f>+IFERROR(VLOOKUP($A46,Hoja6!$A$3:$P$1124,15,FALSE),"")</f>
        <v>26</v>
      </c>
      <c r="L46" s="165">
        <f>+IFERROR(VLOOKUP($A46,Hoja6!$A$3:$P$1124,16,FALSE),"")</f>
        <v>0.26</v>
      </c>
    </row>
    <row r="47" spans="1:12" x14ac:dyDescent="0.25">
      <c r="A47" s="145">
        <v>36</v>
      </c>
      <c r="B47" s="39">
        <f>+IFERROR(VLOOKUP($A47,Hoja6!$A$3:$P$1124,3,FALSE),"")</f>
        <v>19780</v>
      </c>
      <c r="C47" s="39" t="str">
        <f>+UPPER(IFERROR(VLOOKUP($A47,Hoja6!$A$3:$P$1124,4,FALSE),""))</f>
        <v>SUÁREZ</v>
      </c>
      <c r="D47" s="40">
        <f>+IFERROR(VLOOKUP($A47,Hoja6!$A$3:$P$1124,8,FALSE),"")</f>
        <v>213</v>
      </c>
      <c r="E47" s="40">
        <f>+IFERROR(VLOOKUP($A47,Hoja6!$A$3:$P$1124,9,FALSE),"")</f>
        <v>18</v>
      </c>
      <c r="F47" s="163">
        <f>+IFERROR(VLOOKUP($A47,Hoja6!$A$3:$P$1124,10,FALSE),"")</f>
        <v>8.4507042253521125E-2</v>
      </c>
      <c r="G47" s="40">
        <f>+IFERROR(VLOOKUP($A47,Hoja6!$A$3:$P$1124,11,FALSE),"")</f>
        <v>227</v>
      </c>
      <c r="H47" s="40">
        <f>+IFERROR(VLOOKUP($A47,Hoja6!$A$3:$P$1124,12,FALSE),"")</f>
        <v>24</v>
      </c>
      <c r="I47" s="163">
        <f>+IFERROR(VLOOKUP($A47,Hoja6!$A$3:$P$1124,13,FALSE),"")</f>
        <v>0.10572687224669604</v>
      </c>
      <c r="J47" s="40">
        <f>+IFERROR(VLOOKUP($A47,Hoja6!$A$3:$P$1124,14,FALSE),"")</f>
        <v>192</v>
      </c>
      <c r="K47" s="149">
        <f>+IFERROR(VLOOKUP($A47,Hoja6!$A$3:$P$1124,15,FALSE),"")</f>
        <v>21</v>
      </c>
      <c r="L47" s="165">
        <f>+IFERROR(VLOOKUP($A47,Hoja6!$A$3:$P$1124,16,FALSE),"")</f>
        <v>0.109375</v>
      </c>
    </row>
    <row r="48" spans="1:12" x14ac:dyDescent="0.25">
      <c r="A48" s="145">
        <v>37</v>
      </c>
      <c r="B48" s="39">
        <f>+IFERROR(VLOOKUP($A48,Hoja6!$A$3:$P$1124,3,FALSE),"")</f>
        <v>19785</v>
      </c>
      <c r="C48" s="39" t="str">
        <f>+UPPER(IFERROR(VLOOKUP($A48,Hoja6!$A$3:$P$1124,4,FALSE),""))</f>
        <v>SUCRE</v>
      </c>
      <c r="D48" s="40">
        <f>+IFERROR(VLOOKUP($A48,Hoja6!$A$3:$P$1124,8,FALSE),"")</f>
        <v>47</v>
      </c>
      <c r="E48" s="40">
        <f>+IFERROR(VLOOKUP($A48,Hoja6!$A$3:$P$1124,9,FALSE),"")</f>
        <v>11</v>
      </c>
      <c r="F48" s="163">
        <f>+IFERROR(VLOOKUP($A48,Hoja6!$A$3:$P$1124,10,FALSE),"")</f>
        <v>0.23404255319148937</v>
      </c>
      <c r="G48" s="40">
        <f>+IFERROR(VLOOKUP($A48,Hoja6!$A$3:$P$1124,11,FALSE),"")</f>
        <v>60</v>
      </c>
      <c r="H48" s="40">
        <f>+IFERROR(VLOOKUP($A48,Hoja6!$A$3:$P$1124,12,FALSE),"")</f>
        <v>9</v>
      </c>
      <c r="I48" s="163">
        <f>+IFERROR(VLOOKUP($A48,Hoja6!$A$3:$P$1124,13,FALSE),"")</f>
        <v>0.15</v>
      </c>
      <c r="J48" s="40">
        <f>+IFERROR(VLOOKUP($A48,Hoja6!$A$3:$P$1124,14,FALSE),"")</f>
        <v>71</v>
      </c>
      <c r="K48" s="149">
        <f>+IFERROR(VLOOKUP($A48,Hoja6!$A$3:$P$1124,15,FALSE),"")</f>
        <v>7</v>
      </c>
      <c r="L48" s="165">
        <f>+IFERROR(VLOOKUP($A48,Hoja6!$A$3:$P$1124,16,FALSE),"")</f>
        <v>9.8591549295774641E-2</v>
      </c>
    </row>
    <row r="49" spans="1:12" x14ac:dyDescent="0.25">
      <c r="A49" s="145">
        <v>38</v>
      </c>
      <c r="B49" s="39">
        <f>+IFERROR(VLOOKUP($A49,Hoja6!$A$3:$P$1124,3,FALSE),"")</f>
        <v>19807</v>
      </c>
      <c r="C49" s="39" t="str">
        <f>+UPPER(IFERROR(VLOOKUP($A49,Hoja6!$A$3:$P$1124,4,FALSE),""))</f>
        <v>TIMBÍO</v>
      </c>
      <c r="D49" s="40">
        <f>+IFERROR(VLOOKUP($A49,Hoja6!$A$3:$P$1124,8,FALSE),"")</f>
        <v>336</v>
      </c>
      <c r="E49" s="40">
        <f>+IFERROR(VLOOKUP($A49,Hoja6!$A$3:$P$1124,9,FALSE),"")</f>
        <v>90</v>
      </c>
      <c r="F49" s="163">
        <f>+IFERROR(VLOOKUP($A49,Hoja6!$A$3:$P$1124,10,FALSE),"")</f>
        <v>0.26785714285714285</v>
      </c>
      <c r="G49" s="40">
        <f>+IFERROR(VLOOKUP($A49,Hoja6!$A$3:$P$1124,11,FALSE),"")</f>
        <v>303</v>
      </c>
      <c r="H49" s="40">
        <f>+IFERROR(VLOOKUP($A49,Hoja6!$A$3:$P$1124,12,FALSE),"")</f>
        <v>69</v>
      </c>
      <c r="I49" s="163">
        <f>+IFERROR(VLOOKUP($A49,Hoja6!$A$3:$P$1124,13,FALSE),"")</f>
        <v>0.22772277227722773</v>
      </c>
      <c r="J49" s="40">
        <f>+IFERROR(VLOOKUP($A49,Hoja6!$A$3:$P$1124,14,FALSE),"")</f>
        <v>336</v>
      </c>
      <c r="K49" s="149">
        <f>+IFERROR(VLOOKUP($A49,Hoja6!$A$3:$P$1124,15,FALSE),"")</f>
        <v>68</v>
      </c>
      <c r="L49" s="165">
        <f>+IFERROR(VLOOKUP($A49,Hoja6!$A$3:$P$1124,16,FALSE),"")</f>
        <v>0.20238095238095238</v>
      </c>
    </row>
    <row r="50" spans="1:12" x14ac:dyDescent="0.25">
      <c r="A50" s="145">
        <v>39</v>
      </c>
      <c r="B50" s="39">
        <f>+IFERROR(VLOOKUP($A50,Hoja6!$A$3:$P$1124,3,FALSE),"")</f>
        <v>19809</v>
      </c>
      <c r="C50" s="39" t="str">
        <f>+UPPER(IFERROR(VLOOKUP($A50,Hoja6!$A$3:$P$1124,4,FALSE),""))</f>
        <v>TIMBIQUÍ</v>
      </c>
      <c r="D50" s="40">
        <f>+IFERROR(VLOOKUP($A50,Hoja6!$A$3:$P$1124,8,FALSE),"")</f>
        <v>221</v>
      </c>
      <c r="E50" s="40">
        <f>+IFERROR(VLOOKUP($A50,Hoja6!$A$3:$P$1124,9,FALSE),"")</f>
        <v>17</v>
      </c>
      <c r="F50" s="163">
        <f>+IFERROR(VLOOKUP($A50,Hoja6!$A$3:$P$1124,10,FALSE),"")</f>
        <v>7.6923076923076927E-2</v>
      </c>
      <c r="G50" s="40">
        <f>+IFERROR(VLOOKUP($A50,Hoja6!$A$3:$P$1124,11,FALSE),"")</f>
        <v>215</v>
      </c>
      <c r="H50" s="40">
        <f>+IFERROR(VLOOKUP($A50,Hoja6!$A$3:$P$1124,12,FALSE),"")</f>
        <v>34</v>
      </c>
      <c r="I50" s="163">
        <f>+IFERROR(VLOOKUP($A50,Hoja6!$A$3:$P$1124,13,FALSE),"")</f>
        <v>0.15813953488372093</v>
      </c>
      <c r="J50" s="40">
        <f>+IFERROR(VLOOKUP($A50,Hoja6!$A$3:$P$1124,14,FALSE),"")</f>
        <v>200</v>
      </c>
      <c r="K50" s="149">
        <f>+IFERROR(VLOOKUP($A50,Hoja6!$A$3:$P$1124,15,FALSE),"")</f>
        <v>22</v>
      </c>
      <c r="L50" s="165">
        <f>+IFERROR(VLOOKUP($A50,Hoja6!$A$3:$P$1124,16,FALSE),"")</f>
        <v>0.11</v>
      </c>
    </row>
    <row r="51" spans="1:12" x14ac:dyDescent="0.25">
      <c r="A51" s="145">
        <v>40</v>
      </c>
      <c r="B51" s="39">
        <f>+IFERROR(VLOOKUP($A51,Hoja6!$A$3:$P$1124,3,FALSE),"")</f>
        <v>19821</v>
      </c>
      <c r="C51" s="39" t="str">
        <f>+UPPER(IFERROR(VLOOKUP($A51,Hoja6!$A$3:$P$1124,4,FALSE),""))</f>
        <v>TORIBIO</v>
      </c>
      <c r="D51" s="40">
        <f>+IFERROR(VLOOKUP($A51,Hoja6!$A$3:$P$1124,8,FALSE),"")</f>
        <v>290</v>
      </c>
      <c r="E51" s="40">
        <f>+IFERROR(VLOOKUP($A51,Hoja6!$A$3:$P$1124,9,FALSE),"")</f>
        <v>19</v>
      </c>
      <c r="F51" s="163">
        <f>+IFERROR(VLOOKUP($A51,Hoja6!$A$3:$P$1124,10,FALSE),"")</f>
        <v>6.5517241379310351E-2</v>
      </c>
      <c r="G51" s="40">
        <f>+IFERROR(VLOOKUP($A51,Hoja6!$A$3:$P$1124,11,FALSE),"")</f>
        <v>343</v>
      </c>
      <c r="H51" s="40">
        <f>+IFERROR(VLOOKUP($A51,Hoja6!$A$3:$P$1124,12,FALSE),"")</f>
        <v>25</v>
      </c>
      <c r="I51" s="163">
        <f>+IFERROR(VLOOKUP($A51,Hoja6!$A$3:$P$1124,13,FALSE),"")</f>
        <v>7.2886297376093298E-2</v>
      </c>
      <c r="J51" s="40">
        <f>+IFERROR(VLOOKUP($A51,Hoja6!$A$3:$P$1124,14,FALSE),"")</f>
        <v>303</v>
      </c>
      <c r="K51" s="149">
        <f>+IFERROR(VLOOKUP($A51,Hoja6!$A$3:$P$1124,15,FALSE),"")</f>
        <v>21</v>
      </c>
      <c r="L51" s="165">
        <f>+IFERROR(VLOOKUP($A51,Hoja6!$A$3:$P$1124,16,FALSE),"")</f>
        <v>6.9306930693069313E-2</v>
      </c>
    </row>
    <row r="52" spans="1:12" x14ac:dyDescent="0.25">
      <c r="A52" s="145">
        <v>41</v>
      </c>
      <c r="B52" s="39">
        <f>+IFERROR(VLOOKUP($A52,Hoja6!$A$3:$P$1124,3,FALSE),"")</f>
        <v>19824</v>
      </c>
      <c r="C52" s="39" t="str">
        <f>+UPPER(IFERROR(VLOOKUP($A52,Hoja6!$A$3:$P$1124,4,FALSE),""))</f>
        <v>TOTORÓ</v>
      </c>
      <c r="D52" s="40">
        <f>+IFERROR(VLOOKUP($A52,Hoja6!$A$3:$P$1124,8,FALSE),"")</f>
        <v>197</v>
      </c>
      <c r="E52" s="40">
        <f>+IFERROR(VLOOKUP($A52,Hoja6!$A$3:$P$1124,9,FALSE),"")</f>
        <v>28</v>
      </c>
      <c r="F52" s="163">
        <f>+IFERROR(VLOOKUP($A52,Hoja6!$A$3:$P$1124,10,FALSE),"")</f>
        <v>0.14213197969543148</v>
      </c>
      <c r="G52" s="40">
        <f>+IFERROR(VLOOKUP($A52,Hoja6!$A$3:$P$1124,11,FALSE),"")</f>
        <v>226</v>
      </c>
      <c r="H52" s="40">
        <f>+IFERROR(VLOOKUP($A52,Hoja6!$A$3:$P$1124,12,FALSE),"")</f>
        <v>38</v>
      </c>
      <c r="I52" s="163">
        <f>+IFERROR(VLOOKUP($A52,Hoja6!$A$3:$P$1124,13,FALSE),"")</f>
        <v>0.16814159292035399</v>
      </c>
      <c r="J52" s="40">
        <f>+IFERROR(VLOOKUP($A52,Hoja6!$A$3:$P$1124,14,FALSE),"")</f>
        <v>172</v>
      </c>
      <c r="K52" s="149">
        <f>+IFERROR(VLOOKUP($A52,Hoja6!$A$3:$P$1124,15,FALSE),"")</f>
        <v>25</v>
      </c>
      <c r="L52" s="165">
        <f>+IFERROR(VLOOKUP($A52,Hoja6!$A$3:$P$1124,16,FALSE),"")</f>
        <v>0.14534883720930233</v>
      </c>
    </row>
    <row r="53" spans="1:12" x14ac:dyDescent="0.25">
      <c r="A53" s="145">
        <v>42</v>
      </c>
      <c r="B53" s="39">
        <f>+IFERROR(VLOOKUP($A53,Hoja6!$A$3:$P$1124,3,FALSE),"")</f>
        <v>19845</v>
      </c>
      <c r="C53" s="39" t="str">
        <f>+UPPER(IFERROR(VLOOKUP($A53,Hoja6!$A$3:$P$1124,4,FALSE),""))</f>
        <v>VILLA RICA</v>
      </c>
      <c r="D53" s="40">
        <f>+IFERROR(VLOOKUP($A53,Hoja6!$A$3:$P$1124,8,FALSE),"")</f>
        <v>181</v>
      </c>
      <c r="E53" s="40">
        <f>+IFERROR(VLOOKUP($A53,Hoja6!$A$3:$P$1124,9,FALSE),"")</f>
        <v>35</v>
      </c>
      <c r="F53" s="163">
        <f>+IFERROR(VLOOKUP($A53,Hoja6!$A$3:$P$1124,10,FALSE),"")</f>
        <v>0.19337016574585636</v>
      </c>
      <c r="G53" s="40">
        <f>+IFERROR(VLOOKUP($A53,Hoja6!$A$3:$P$1124,11,FALSE),"")</f>
        <v>214</v>
      </c>
      <c r="H53" s="40">
        <f>+IFERROR(VLOOKUP($A53,Hoja6!$A$3:$P$1124,12,FALSE),"")</f>
        <v>43</v>
      </c>
      <c r="I53" s="163">
        <f>+IFERROR(VLOOKUP($A53,Hoja6!$A$3:$P$1124,13,FALSE),"")</f>
        <v>0.20093457943925233</v>
      </c>
      <c r="J53" s="40">
        <f>+IFERROR(VLOOKUP($A53,Hoja6!$A$3:$P$1124,14,FALSE),"")</f>
        <v>194</v>
      </c>
      <c r="K53" s="149">
        <f>+IFERROR(VLOOKUP($A53,Hoja6!$A$3:$P$1124,15,FALSE),"")</f>
        <v>39</v>
      </c>
      <c r="L53" s="165">
        <f>+IFERROR(VLOOKUP($A53,Hoja6!$A$3:$P$1124,16,FALSE),"")</f>
        <v>0.20103092783505155</v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1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2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3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4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5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6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7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8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9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10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11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12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13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14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15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16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17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18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19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20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21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22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23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24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25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25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25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25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25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25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25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25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25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25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25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25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25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25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25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25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25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25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25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25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25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25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25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25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25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25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25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25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25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25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25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25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25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25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25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25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25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25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25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25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25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25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25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25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25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25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25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25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25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25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25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25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25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25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25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25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25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25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25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25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25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25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25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25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25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25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25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25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25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25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25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25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25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25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25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25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25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25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25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25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25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25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25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25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25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25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25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25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25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25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25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25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25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25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25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25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25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25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25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25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25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25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25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25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25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25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25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25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25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25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25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25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25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25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25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25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25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25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25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25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25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25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25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25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25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25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25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25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25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25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25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25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25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25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25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25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25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25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25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25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25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25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25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25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25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25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25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25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25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25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25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25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25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25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25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25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25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25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25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25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25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25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25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25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25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25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25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25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25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25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25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25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25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25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25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25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25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25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25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25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25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25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25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25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25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25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25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25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25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25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25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25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25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25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25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25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25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25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25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25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25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25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25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25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25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25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25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25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25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25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25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25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25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25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25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25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25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25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25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25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25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25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25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25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25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25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25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25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25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25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25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25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25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25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25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25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25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25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25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25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25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25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25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25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25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25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25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25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25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25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25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25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25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25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25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25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25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25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25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25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25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25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25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25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25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25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25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25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25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25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25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25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25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25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25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25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25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25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25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25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25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25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25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25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25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25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25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25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25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25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25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25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25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25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25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25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25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25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25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25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25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25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25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25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25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25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25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25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25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25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25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25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25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25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25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25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25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25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25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25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25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25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25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25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25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25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25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25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25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25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25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25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25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25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25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25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25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25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25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25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25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25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25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25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25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25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25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25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25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25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25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25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25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25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25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25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25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25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25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25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25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25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25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25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25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25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25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25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25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25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25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25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25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25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25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25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25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25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25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25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25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25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25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25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25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25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25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25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25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25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25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25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25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25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25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25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25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25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25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25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25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25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25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25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25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25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25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25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25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25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25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25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25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25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25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25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25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25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25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25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25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25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25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25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25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25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25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25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25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25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25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25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25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25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25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25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25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25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25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25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25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25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25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25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25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25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25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25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1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2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3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4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5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6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7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8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9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10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11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12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13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14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15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16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17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18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19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20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21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22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23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24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25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26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27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28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29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30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31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32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33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34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35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36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37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38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39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40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41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42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42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42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42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42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42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42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42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42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42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42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42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42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42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42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42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42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42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42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42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42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42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42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42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42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42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42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42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42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42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42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42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42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42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42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42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42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42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42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42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42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42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42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42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42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42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42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42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42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42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42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42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42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42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42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42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42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42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42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42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42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42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42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42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42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42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42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42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42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42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42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42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42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42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42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42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42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42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42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42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42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42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42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42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42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42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42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42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42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42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42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42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42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42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42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42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42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42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42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42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42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42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42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42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42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42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42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42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42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42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42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42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42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42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42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42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42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42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42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42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42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42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42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42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42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42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42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42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42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42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42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42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42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42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42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42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42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42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42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42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42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42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42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42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42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42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42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42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42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42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42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42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42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42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42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42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42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42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42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42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42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42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42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42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42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42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42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42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42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42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42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42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42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42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42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42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42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42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42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42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42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42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42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42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42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42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42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42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42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42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42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42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42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42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42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42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42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42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42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42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42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42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42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42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42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42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42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42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42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42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42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42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42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42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42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42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42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42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42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42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42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42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42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42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42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42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42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42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42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42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42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42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42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42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42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42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42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42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42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42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42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42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42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42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42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42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42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42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42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42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42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42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42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42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42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42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42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42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42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42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42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42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42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42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42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42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42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42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42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42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42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42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42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42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42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42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42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42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42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42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42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42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42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42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42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42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42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42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42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42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42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42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42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42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42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42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42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42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42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42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42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42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42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42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42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42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42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42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42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42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42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42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42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42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42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42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42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42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42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42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42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42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42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42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42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42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42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42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42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42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42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42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42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42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42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42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42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42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42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42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42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42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42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42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42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42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42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42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42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42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42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42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42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42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42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42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42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42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42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42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42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42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42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42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42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42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42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42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42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42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42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42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42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42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42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42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42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42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42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42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42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42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42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42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42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42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42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42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42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42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42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42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42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42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42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42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42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42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42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42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42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42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42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42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42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42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42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42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42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42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42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42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42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42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42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42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42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42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42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42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42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42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42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42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42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42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42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42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42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42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42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42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42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42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42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42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42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42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42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42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42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42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42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42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42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42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42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42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42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42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42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42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42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42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42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42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42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42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42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42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42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42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42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42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42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42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42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42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42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42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42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42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42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42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42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42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42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42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42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42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42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42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42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42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42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42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42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42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42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42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42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42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42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42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42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42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42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42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42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42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42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42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42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42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42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42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42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42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42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42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42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42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42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42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42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42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42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42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42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42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42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42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42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42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42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42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42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42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42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42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42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42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42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42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42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42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42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42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42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42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42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42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42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42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42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42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42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42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42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42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42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42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42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42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42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42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42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42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42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42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42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42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42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42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42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42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42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42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42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42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42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42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42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42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42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42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42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42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42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42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42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42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42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42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42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42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42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42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42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42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42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42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42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42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42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42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42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42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42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42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42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42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42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42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42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42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42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42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42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42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42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42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42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42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42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42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42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42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42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42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42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42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42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42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42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42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42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42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42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42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42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42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42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42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42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42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42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42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42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42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42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42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42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42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42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42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42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42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42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42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42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42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42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42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42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42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42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42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42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42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42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42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42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42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42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1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2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3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4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5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6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7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8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9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10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11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12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13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14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15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16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17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18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19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20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21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22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23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24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25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26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27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28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29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30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31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32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33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34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35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36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37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38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39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40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41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42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42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42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42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42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42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42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42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42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42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42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42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42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42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42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42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42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42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42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42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42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42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42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42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42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42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42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42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42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42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42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42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42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42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42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42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42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42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42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42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42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42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42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42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42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42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42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42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42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42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42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42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42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42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42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42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42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42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42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42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42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42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42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42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42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42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42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42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42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42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42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42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42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42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42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42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42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42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42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42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42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42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42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42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42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42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42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42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42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42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42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42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42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42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42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42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42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42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42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42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42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42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42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42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42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42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42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42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42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42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42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42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42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42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42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42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42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42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42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42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42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42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42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42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42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42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42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42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42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42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42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42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42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42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42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42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42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42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42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42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42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42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42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42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42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42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42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42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42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42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42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42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42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42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42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42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42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42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42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42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42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42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42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42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42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42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42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42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42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42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42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42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42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42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42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42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42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42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42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42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42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42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42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42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42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42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42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42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42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42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42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42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42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42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42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42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42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42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42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42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42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42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42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42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42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42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42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42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42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42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42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42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42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42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42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42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42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42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42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42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42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42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42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42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42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42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42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42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42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42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42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42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42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42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42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42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42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42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42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42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42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42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42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42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42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42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42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42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42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42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42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42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42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42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42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42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42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42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42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42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42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42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42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42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42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42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42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42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42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42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42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42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42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42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42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42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42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42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42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42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42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42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42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42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42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42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42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42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42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42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42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42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42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42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42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42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42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42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42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42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42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42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42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42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42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42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42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42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42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42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42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42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42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42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42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42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42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42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42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42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42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42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42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42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42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42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42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42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42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42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42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42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42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42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42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42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42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42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42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42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42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42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42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42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42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42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42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42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42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42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42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42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42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42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42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42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42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42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42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42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42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42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42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42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42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42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42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42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42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42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42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42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42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42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42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42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42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42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42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42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42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42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42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42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42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42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42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42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42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42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42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42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42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42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42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42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42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42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42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42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42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42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42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42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42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42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42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42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42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42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42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42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42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42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42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42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42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42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42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42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42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42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42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42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42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42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42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42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42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42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42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42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42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42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42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42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42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42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42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42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42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42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42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42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42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42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42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42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42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42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42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42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42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42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42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42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42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42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42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42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42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42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42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42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42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42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42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42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42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42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42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42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42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42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42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42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42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42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42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42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42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42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42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42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42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42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42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42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42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42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42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42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42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42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42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42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42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42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42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42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42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42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42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42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42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42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42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42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42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42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42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42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42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42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42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42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42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42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42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42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42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42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42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42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42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42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42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42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42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42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42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42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42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42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42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42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42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42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42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42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42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42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42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42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42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42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42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42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42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42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42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42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42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42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42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42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42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42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42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42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42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42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42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42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42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42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42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42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42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42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42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42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42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42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42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42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42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42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42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42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42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42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42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42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42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42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42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42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42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42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42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42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42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42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42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42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42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42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42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42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42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42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42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42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42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42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42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42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42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42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42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42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42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42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42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42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42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42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42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42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42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42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42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42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42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42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42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42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42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42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42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42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42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42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42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42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42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42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42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42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42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42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42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42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42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42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42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42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42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42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42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42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42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42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42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42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42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42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42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42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42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42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42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42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42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42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42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42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42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42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42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42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42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42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42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42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42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42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42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42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42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42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42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42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42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42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42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42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42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42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42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42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42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42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42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42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42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42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42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42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42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42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42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42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42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42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42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42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42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42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42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42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42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42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42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42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42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42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42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42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1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2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3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4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5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6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7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8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9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10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11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12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13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14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15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16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17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18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19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20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21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22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23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24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25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26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27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28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29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30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31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32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33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34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35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36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37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38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39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40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41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42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42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42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42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42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42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42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42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42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42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42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42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42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42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42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42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42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42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42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42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42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42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42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42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42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42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42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42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42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42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42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42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42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42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42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42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42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42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42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42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42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42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42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42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42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42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42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42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42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42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42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42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42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42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42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42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42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42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42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42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42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42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42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42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42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42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42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42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42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42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42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42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42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42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42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42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42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42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42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42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42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42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42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42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42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42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42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42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42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42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42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42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42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42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42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42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42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42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42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42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42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42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42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42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42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42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42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42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42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42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42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42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42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42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42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42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42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42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42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42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42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42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42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42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42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42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42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42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42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42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42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42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42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42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42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42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42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42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42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42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42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42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42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42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42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42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42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42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42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42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42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42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42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42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42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42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42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42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42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42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42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42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42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42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42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42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42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42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42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42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42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42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42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42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42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42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42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42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42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42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42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42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42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42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42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42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42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42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42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42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42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42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42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42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42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42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42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42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42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42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42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42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42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42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42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42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42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42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42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42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42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42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42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42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42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42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42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42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42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42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42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42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42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42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42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42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42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42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42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42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42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42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42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42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42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42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42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42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42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42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42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42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42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42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42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42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42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42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42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42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42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42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42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42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42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42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42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42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42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42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42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42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42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42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42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42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42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42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42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42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42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42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42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42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42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42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42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42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42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42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42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42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42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42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42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42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42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42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42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42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42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42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42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42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42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42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42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42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42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42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42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42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42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42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42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42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42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42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42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42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42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42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42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42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42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42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42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42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42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42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42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42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42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42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42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42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42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42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42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42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42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42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42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42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42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42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42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42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42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42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42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42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42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42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42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42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42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42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42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42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42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42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42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42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42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42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42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42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42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42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42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42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42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42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42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42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42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42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42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42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42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42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42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42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42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42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42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42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42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42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42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42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42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42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42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42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42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42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42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42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42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42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42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42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42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42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42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42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42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42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42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42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42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42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42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42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42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42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42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42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42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42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42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42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42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42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42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42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42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42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42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42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42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42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42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42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42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42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42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42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42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42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42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42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42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42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42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42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42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42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42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42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42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42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42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42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42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42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42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42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42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42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42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42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42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42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42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42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42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42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42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42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42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42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42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42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42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42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42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42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42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42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42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42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42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42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42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42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42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42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42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42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42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42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42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42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42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42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42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42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42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42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42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42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42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42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42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42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42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42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42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42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42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42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42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42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42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42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42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42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42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42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42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42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42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42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42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42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42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42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42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42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42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42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42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42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42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42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42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42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42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42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42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42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42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42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42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42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42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42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42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42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42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42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42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42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42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42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42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42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42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42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42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42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42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42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42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42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42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42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42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42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42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42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42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42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42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42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42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42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42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42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42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42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42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42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42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42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42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42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42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42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42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42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42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42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42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42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42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42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42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42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42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42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42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42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42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42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42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42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42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42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42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42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42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42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42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42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42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42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42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42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42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42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42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42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42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42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42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42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42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42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42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42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42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42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42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42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42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42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42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42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42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42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42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42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42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42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42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42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42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42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42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42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42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42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42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42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42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42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42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42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42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42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42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42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42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42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42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42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42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42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42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42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42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42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42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42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42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42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42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42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42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42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42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42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42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42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42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42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42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42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42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42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42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42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42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42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42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42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42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42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42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42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42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42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42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42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42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42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42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42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42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42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42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42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42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42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42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42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42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42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42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42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42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42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42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42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42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42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2020-03-03T19:18:48Z</dcterms:modified>
</cp:coreProperties>
</file>