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F83CDF57-1F47-4BFC-A736-A114281C0DB4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<sst xmlns="http://schemas.openxmlformats.org/spreadsheetml/2006/main" count="11658" uniqueCount="2539">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</sst>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CALDAS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123</v>
      </c>
      <c r="B9" s="5">
        <v>17</v>
      </c>
      <c r="C9" s="3" t="s">
        <v>123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17</v>
      </c>
      <c r="B11" s="6"/>
      <c r="C11" s="11" t="str">
        <f>+C9</f>
        <v>CALDAS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CALDAS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51270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45407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5863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0.58393775720164609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0.34480179506357517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0.35058288010086869</v>
      </c>
      <c r="D25" s="190">
        <v>0.3720755374908738</v>
      </c>
      <c r="E25" s="190">
        <v>0.40192105322078681</v>
      </c>
      <c r="F25" s="190">
        <v>0.4454888737485132</v>
      </c>
      <c r="G25" s="190">
        <v>0.48496500166658729</v>
      </c>
      <c r="H25" s="191">
        <v>0.51026597370834603</v>
      </c>
      <c r="I25" s="191">
        <v>0.55381193932881878</v>
      </c>
      <c r="J25" s="192">
        <v>0.56484457373696317</v>
      </c>
      <c r="K25" s="75">
        <v>0.58393775720164609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9520</v>
      </c>
      <c r="D33" s="74">
        <v>2680</v>
      </c>
      <c r="E33" s="75">
        <v>0.28151260504201681</v>
      </c>
      <c r="F33" s="73">
        <v>9735</v>
      </c>
      <c r="G33" s="74">
        <v>3807</v>
      </c>
      <c r="H33" s="75">
        <v>0.39106317411402158</v>
      </c>
      <c r="I33" s="73">
        <v>9359</v>
      </c>
      <c r="J33" s="74">
        <v>3227</v>
      </c>
      <c r="K33" s="75">
        <v>0.34480179506357517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25614</v>
      </c>
      <c r="D40" s="85">
        <v>25845</v>
      </c>
      <c r="E40" s="85">
        <v>27114</v>
      </c>
      <c r="F40" s="85">
        <v>28303</v>
      </c>
      <c r="G40" s="85">
        <v>29975</v>
      </c>
      <c r="H40" s="86">
        <v>29753</v>
      </c>
      <c r="I40" s="86">
        <v>31007</v>
      </c>
      <c r="J40" s="87">
        <v>30277</v>
      </c>
      <c r="K40" s="88">
        <v>30516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10075</v>
      </c>
      <c r="D41" s="21">
        <v>11681</v>
      </c>
      <c r="E41" s="21">
        <v>12109</v>
      </c>
      <c r="F41" s="21">
        <v>14085</v>
      </c>
      <c r="G41" s="21">
        <v>15067</v>
      </c>
      <c r="H41" s="22">
        <v>16838</v>
      </c>
      <c r="I41" s="22">
        <v>18478</v>
      </c>
      <c r="J41" s="59">
        <v>19880</v>
      </c>
      <c r="K41" s="89">
        <v>20754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35689</v>
      </c>
      <c r="D42" s="91">
        <f t="shared" ref="D42:K42" si="0">+SUM(D40:D41)</f>
        <v>37526</v>
      </c>
      <c r="E42" s="91">
        <f t="shared" si="0"/>
        <v>39223</v>
      </c>
      <c r="F42" s="91">
        <f t="shared" si="0"/>
        <v>42388</v>
      </c>
      <c r="G42" s="91">
        <f t="shared" si="0"/>
        <v>45042</v>
      </c>
      <c r="H42" s="92">
        <f t="shared" si="0"/>
        <v>46591</v>
      </c>
      <c r="I42" s="92">
        <f t="shared" si="0"/>
        <v>49485</v>
      </c>
      <c r="J42" s="93">
        <f t="shared" ref="J42" si="1">+SUM(J40:J41)</f>
        <v>50157</v>
      </c>
      <c r="K42" s="94">
        <f t="shared" si="0"/>
        <v>51270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32810</v>
      </c>
      <c r="D47" s="85">
        <f t="shared" ref="D47:K47" si="2">+SUM(D54:D56)</f>
        <v>34145</v>
      </c>
      <c r="E47" s="85">
        <f t="shared" si="2"/>
        <v>35902</v>
      </c>
      <c r="F47" s="85">
        <f t="shared" si="2"/>
        <v>38578</v>
      </c>
      <c r="G47" s="85">
        <f t="shared" si="2"/>
        <v>40739</v>
      </c>
      <c r="H47" s="86">
        <f t="shared" si="2"/>
        <v>41727</v>
      </c>
      <c r="I47" s="86">
        <f t="shared" si="2"/>
        <v>44326</v>
      </c>
      <c r="J47" s="87">
        <f t="shared" ref="J47" si="3">+SUM(J54:J56)</f>
        <v>44464</v>
      </c>
      <c r="K47" s="88">
        <f t="shared" si="2"/>
        <v>45407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2879</v>
      </c>
      <c r="D48" s="21">
        <f t="shared" ref="D48:K48" si="4">+SUM(D57:D59)</f>
        <v>3381</v>
      </c>
      <c r="E48" s="21">
        <f t="shared" si="4"/>
        <v>3321</v>
      </c>
      <c r="F48" s="21">
        <f t="shared" si="4"/>
        <v>3810</v>
      </c>
      <c r="G48" s="21">
        <f t="shared" si="4"/>
        <v>4303</v>
      </c>
      <c r="H48" s="22">
        <f t="shared" si="4"/>
        <v>4864</v>
      </c>
      <c r="I48" s="22">
        <f t="shared" si="4"/>
        <v>5159</v>
      </c>
      <c r="J48" s="59">
        <f t="shared" ref="J48" si="5">+SUM(J57:J59)</f>
        <v>5693</v>
      </c>
      <c r="K48" s="89">
        <f t="shared" si="4"/>
        <v>5863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35689</v>
      </c>
      <c r="D49" s="91">
        <f t="shared" ref="D49:K49" si="6">+SUM(D47:D48)</f>
        <v>37526</v>
      </c>
      <c r="E49" s="91">
        <f t="shared" si="6"/>
        <v>39223</v>
      </c>
      <c r="F49" s="91">
        <f t="shared" si="6"/>
        <v>42388</v>
      </c>
      <c r="G49" s="91">
        <f t="shared" si="6"/>
        <v>45042</v>
      </c>
      <c r="H49" s="92">
        <f t="shared" si="6"/>
        <v>46591</v>
      </c>
      <c r="I49" s="92">
        <f t="shared" si="6"/>
        <v>49485</v>
      </c>
      <c r="J49" s="93">
        <f t="shared" ref="J49" si="7">+SUM(J47:J48)</f>
        <v>50157</v>
      </c>
      <c r="K49" s="94">
        <f t="shared" si="6"/>
        <v>51270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809</v>
      </c>
      <c r="D54" s="96">
        <v>259</v>
      </c>
      <c r="E54" s="96">
        <v>532</v>
      </c>
      <c r="F54" s="96">
        <v>918</v>
      </c>
      <c r="G54" s="96">
        <v>1630</v>
      </c>
      <c r="H54" s="97">
        <v>2298</v>
      </c>
      <c r="I54" s="97">
        <v>2954</v>
      </c>
      <c r="J54" s="98">
        <v>2185</v>
      </c>
      <c r="K54" s="99">
        <v>3294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9351</v>
      </c>
      <c r="D55" s="25">
        <v>9841</v>
      </c>
      <c r="E55" s="25">
        <v>10500</v>
      </c>
      <c r="F55" s="25">
        <v>12265</v>
      </c>
      <c r="G55" s="25">
        <v>12089</v>
      </c>
      <c r="H55" s="26">
        <v>10999</v>
      </c>
      <c r="I55" s="26">
        <v>11063</v>
      </c>
      <c r="J55" s="60">
        <v>10729</v>
      </c>
      <c r="K55" s="101">
        <v>10341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22650</v>
      </c>
      <c r="D56" s="25">
        <v>24045</v>
      </c>
      <c r="E56" s="25">
        <v>24870</v>
      </c>
      <c r="F56" s="25">
        <v>25395</v>
      </c>
      <c r="G56" s="25">
        <v>27020</v>
      </c>
      <c r="H56" s="26">
        <v>28430</v>
      </c>
      <c r="I56" s="26">
        <v>30309</v>
      </c>
      <c r="J56" s="60">
        <v>31550</v>
      </c>
      <c r="K56" s="101">
        <v>31772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1241</v>
      </c>
      <c r="D57" s="25">
        <v>1154</v>
      </c>
      <c r="E57" s="25">
        <v>1080</v>
      </c>
      <c r="F57" s="25">
        <v>1055</v>
      </c>
      <c r="G57" s="25">
        <v>1276</v>
      </c>
      <c r="H57" s="26">
        <v>1575</v>
      </c>
      <c r="I57" s="26">
        <v>1532</v>
      </c>
      <c r="J57" s="60">
        <v>1758</v>
      </c>
      <c r="K57" s="101">
        <v>2265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1480</v>
      </c>
      <c r="D58" s="25">
        <v>2050</v>
      </c>
      <c r="E58" s="25">
        <v>2117</v>
      </c>
      <c r="F58" s="25">
        <v>2601</v>
      </c>
      <c r="G58" s="25">
        <v>2761</v>
      </c>
      <c r="H58" s="26">
        <v>2915</v>
      </c>
      <c r="I58" s="26">
        <v>3250</v>
      </c>
      <c r="J58" s="60">
        <v>3497</v>
      </c>
      <c r="K58" s="101">
        <v>3121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158</v>
      </c>
      <c r="D59" s="25">
        <v>177</v>
      </c>
      <c r="E59" s="25">
        <v>124</v>
      </c>
      <c r="F59" s="25">
        <v>154</v>
      </c>
      <c r="G59" s="25">
        <v>266</v>
      </c>
      <c r="H59" s="26">
        <v>374</v>
      </c>
      <c r="I59" s="26">
        <v>377</v>
      </c>
      <c r="J59" s="60">
        <v>438</v>
      </c>
      <c r="K59" s="101">
        <v>477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35689</v>
      </c>
      <c r="D60" s="103">
        <f t="shared" ref="D60:I60" si="8">+SUM(D54:D59)</f>
        <v>37526</v>
      </c>
      <c r="E60" s="103">
        <f t="shared" si="8"/>
        <v>39223</v>
      </c>
      <c r="F60" s="103">
        <f t="shared" si="8"/>
        <v>42388</v>
      </c>
      <c r="G60" s="103">
        <f t="shared" si="8"/>
        <v>45042</v>
      </c>
      <c r="H60" s="104">
        <f t="shared" si="8"/>
        <v>46591</v>
      </c>
      <c r="I60" s="104">
        <f t="shared" si="8"/>
        <v>49485</v>
      </c>
      <c r="J60" s="105">
        <f t="shared" ref="J60" si="9">+SUM(J54:J59)</f>
        <v>50157</v>
      </c>
      <c r="K60" s="106">
        <f t="shared" ref="K60" si="10">+SUM(K54:K59)</f>
        <v>51270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1723</v>
      </c>
      <c r="D65" s="96">
        <v>2276</v>
      </c>
      <c r="E65" s="96">
        <v>2470</v>
      </c>
      <c r="F65" s="96">
        <v>2193</v>
      </c>
      <c r="G65" s="96">
        <v>2154</v>
      </c>
      <c r="H65" s="97">
        <v>2227</v>
      </c>
      <c r="I65" s="97">
        <v>2067</v>
      </c>
      <c r="J65" s="98">
        <v>2667</v>
      </c>
      <c r="K65" s="99">
        <v>3090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1326</v>
      </c>
      <c r="D66" s="25">
        <v>1319</v>
      </c>
      <c r="E66" s="25">
        <v>1355</v>
      </c>
      <c r="F66" s="25">
        <v>1357</v>
      </c>
      <c r="G66" s="25">
        <v>1348</v>
      </c>
      <c r="H66" s="26">
        <v>1374</v>
      </c>
      <c r="I66" s="26">
        <v>1406</v>
      </c>
      <c r="J66" s="60">
        <v>1369</v>
      </c>
      <c r="K66" s="101">
        <v>1365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3087</v>
      </c>
      <c r="D67" s="25">
        <v>3502</v>
      </c>
      <c r="E67" s="25">
        <v>3585</v>
      </c>
      <c r="F67" s="25">
        <v>3526</v>
      </c>
      <c r="G67" s="25">
        <v>3557</v>
      </c>
      <c r="H67" s="26">
        <v>3714</v>
      </c>
      <c r="I67" s="26">
        <v>4029</v>
      </c>
      <c r="J67" s="60">
        <v>4408</v>
      </c>
      <c r="K67" s="101">
        <v>4057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4293</v>
      </c>
      <c r="D68" s="25">
        <v>4301</v>
      </c>
      <c r="E68" s="25">
        <v>4278</v>
      </c>
      <c r="F68" s="25">
        <v>4034</v>
      </c>
      <c r="G68" s="25">
        <v>4142</v>
      </c>
      <c r="H68" s="26">
        <v>3980</v>
      </c>
      <c r="I68" s="26">
        <v>4540</v>
      </c>
      <c r="J68" s="60">
        <v>4376</v>
      </c>
      <c r="K68" s="101">
        <v>4422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5027</v>
      </c>
      <c r="D69" s="25">
        <v>4827</v>
      </c>
      <c r="E69" s="25">
        <v>4960</v>
      </c>
      <c r="F69" s="25">
        <v>6014</v>
      </c>
      <c r="G69" s="25">
        <v>6706</v>
      </c>
      <c r="H69" s="26">
        <v>7133</v>
      </c>
      <c r="I69" s="26">
        <v>7704</v>
      </c>
      <c r="J69" s="60">
        <v>7843</v>
      </c>
      <c r="K69" s="101">
        <v>7982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8191</v>
      </c>
      <c r="D70" s="25">
        <v>8953</v>
      </c>
      <c r="E70" s="25">
        <v>8987</v>
      </c>
      <c r="F70" s="25">
        <v>11454</v>
      </c>
      <c r="G70" s="25">
        <v>13055</v>
      </c>
      <c r="H70" s="26">
        <v>13875</v>
      </c>
      <c r="I70" s="26">
        <v>13979</v>
      </c>
      <c r="J70" s="60">
        <v>13597</v>
      </c>
      <c r="K70" s="101">
        <v>14797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10985</v>
      </c>
      <c r="D71" s="25">
        <v>11294</v>
      </c>
      <c r="E71" s="25">
        <v>12471</v>
      </c>
      <c r="F71" s="25">
        <v>12613</v>
      </c>
      <c r="G71" s="25">
        <v>12790</v>
      </c>
      <c r="H71" s="26">
        <v>13024</v>
      </c>
      <c r="I71" s="26">
        <v>14249</v>
      </c>
      <c r="J71" s="60">
        <v>14356</v>
      </c>
      <c r="K71" s="101">
        <v>14078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1057</v>
      </c>
      <c r="D72" s="25">
        <v>1054</v>
      </c>
      <c r="E72" s="25">
        <v>1117</v>
      </c>
      <c r="F72" s="25">
        <v>1197</v>
      </c>
      <c r="G72" s="25">
        <v>1290</v>
      </c>
      <c r="H72" s="26">
        <v>1264</v>
      </c>
      <c r="I72" s="26">
        <v>1511</v>
      </c>
      <c r="J72" s="60">
        <v>1541</v>
      </c>
      <c r="K72" s="101">
        <v>1479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35689</v>
      </c>
      <c r="D73" s="103">
        <f t="shared" ref="D73:K73" si="11">+SUM(D65:D72)</f>
        <v>37526</v>
      </c>
      <c r="E73" s="103">
        <f t="shared" si="11"/>
        <v>39223</v>
      </c>
      <c r="F73" s="103">
        <f t="shared" si="11"/>
        <v>42388</v>
      </c>
      <c r="G73" s="103">
        <f t="shared" si="11"/>
        <v>45042</v>
      </c>
      <c r="H73" s="104">
        <f t="shared" si="11"/>
        <v>46591</v>
      </c>
      <c r="I73" s="104">
        <f t="shared" si="11"/>
        <v>49485</v>
      </c>
      <c r="J73" s="105">
        <f t="shared" ref="J73" si="12">+SUM(J65:J72)</f>
        <v>50157</v>
      </c>
      <c r="K73" s="106">
        <f t="shared" si="11"/>
        <v>51270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31313</v>
      </c>
      <c r="D78" s="96">
        <v>31260</v>
      </c>
      <c r="E78" s="96">
        <v>32480</v>
      </c>
      <c r="F78" s="96">
        <v>34076</v>
      </c>
      <c r="G78" s="96">
        <v>35763</v>
      </c>
      <c r="H78" s="97">
        <v>37008</v>
      </c>
      <c r="I78" s="97">
        <v>37539</v>
      </c>
      <c r="J78" s="97">
        <v>38890</v>
      </c>
      <c r="K78" s="99">
        <v>39734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4312</v>
      </c>
      <c r="D79" s="25">
        <v>6130</v>
      </c>
      <c r="E79" s="25">
        <v>6550</v>
      </c>
      <c r="F79" s="25">
        <v>7935</v>
      </c>
      <c r="G79" s="25">
        <v>8794</v>
      </c>
      <c r="H79" s="26">
        <v>8464</v>
      </c>
      <c r="I79" s="26">
        <v>8643</v>
      </c>
      <c r="J79" s="26">
        <v>7288</v>
      </c>
      <c r="K79" s="101">
        <v>6086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64</v>
      </c>
      <c r="D80" s="25">
        <v>136</v>
      </c>
      <c r="E80" s="25">
        <v>193</v>
      </c>
      <c r="F80" s="25">
        <v>377</v>
      </c>
      <c r="G80" s="25">
        <v>485</v>
      </c>
      <c r="H80" s="26">
        <v>1119</v>
      </c>
      <c r="I80" s="26">
        <v>3303</v>
      </c>
      <c r="J80" s="26">
        <v>3979</v>
      </c>
      <c r="K80" s="101">
        <v>5450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35689</v>
      </c>
      <c r="D81" s="103">
        <f t="shared" ref="D81:K81" si="13">+SUM(D78:D80)</f>
        <v>37526</v>
      </c>
      <c r="E81" s="103">
        <f t="shared" si="13"/>
        <v>39223</v>
      </c>
      <c r="F81" s="103">
        <f t="shared" si="13"/>
        <v>42388</v>
      </c>
      <c r="G81" s="103">
        <f t="shared" si="13"/>
        <v>45042</v>
      </c>
      <c r="H81" s="104">
        <f t="shared" si="13"/>
        <v>46591</v>
      </c>
      <c r="I81" s="104">
        <f t="shared" si="13"/>
        <v>49485</v>
      </c>
      <c r="J81" s="104">
        <f t="shared" ref="J81" si="14">+SUM(J78:J80)</f>
        <v>50157</v>
      </c>
      <c r="K81" s="106">
        <f t="shared" si="13"/>
        <v>51270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17529</v>
      </c>
      <c r="D86" s="85">
        <v>18201</v>
      </c>
      <c r="E86" s="85">
        <v>18982</v>
      </c>
      <c r="F86" s="85">
        <v>20483</v>
      </c>
      <c r="G86" s="85">
        <v>21971</v>
      </c>
      <c r="H86" s="86">
        <v>22753</v>
      </c>
      <c r="I86" s="86">
        <v>24445</v>
      </c>
      <c r="J86" s="87">
        <v>24714</v>
      </c>
      <c r="K86" s="88">
        <v>25066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18160</v>
      </c>
      <c r="D87" s="21">
        <v>19325</v>
      </c>
      <c r="E87" s="21">
        <v>20241</v>
      </c>
      <c r="F87" s="21">
        <v>21905</v>
      </c>
      <c r="G87" s="21">
        <v>23071</v>
      </c>
      <c r="H87" s="22">
        <v>23838</v>
      </c>
      <c r="I87" s="22">
        <v>25040</v>
      </c>
      <c r="J87" s="59">
        <v>25443</v>
      </c>
      <c r="K87" s="89">
        <v>26204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35689</v>
      </c>
      <c r="D88" s="91">
        <f t="shared" ref="D88:K88" si="15">+SUM(D86:D87)</f>
        <v>37526</v>
      </c>
      <c r="E88" s="91">
        <f t="shared" si="15"/>
        <v>39223</v>
      </c>
      <c r="F88" s="91">
        <f t="shared" si="15"/>
        <v>42388</v>
      </c>
      <c r="G88" s="91">
        <f t="shared" si="15"/>
        <v>45042</v>
      </c>
      <c r="H88" s="92">
        <f t="shared" si="15"/>
        <v>46591</v>
      </c>
      <c r="I88" s="92">
        <f t="shared" si="15"/>
        <v>49485</v>
      </c>
      <c r="J88" s="93">
        <f t="shared" ref="J88" si="16">+SUM(J86:J87)</f>
        <v>50157</v>
      </c>
      <c r="K88" s="94">
        <f t="shared" si="15"/>
        <v>51270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3294</v>
      </c>
      <c r="D93" s="110">
        <v>2383</v>
      </c>
      <c r="E93" s="111">
        <f>+IF(C93=0,"",(D93/C93))</f>
        <v>0.72343655130540374</v>
      </c>
      <c r="F93" s="2"/>
      <c r="G93" s="253" t="s">
        <v>34</v>
      </c>
      <c r="H93" s="255"/>
      <c r="I93" s="116">
        <v>21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10341</v>
      </c>
      <c r="D94" s="112">
        <v>2893</v>
      </c>
      <c r="E94" s="113">
        <f t="shared" ref="E94:E99" si="18">+IF(C94=0,"",(D94/C94))</f>
        <v>0.27976017793250169</v>
      </c>
      <c r="F94" s="2"/>
      <c r="G94" s="256" t="s">
        <v>35</v>
      </c>
      <c r="H94" s="258"/>
      <c r="I94" s="117">
        <v>109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31772</v>
      </c>
      <c r="D95" s="112">
        <v>27041</v>
      </c>
      <c r="E95" s="113">
        <f t="shared" si="18"/>
        <v>0.85109530404129419</v>
      </c>
      <c r="F95" s="2"/>
      <c r="G95" s="256" t="s">
        <v>36</v>
      </c>
      <c r="H95" s="258"/>
      <c r="I95" s="117">
        <v>146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2265</v>
      </c>
      <c r="D96" s="112">
        <v>1308</v>
      </c>
      <c r="E96" s="113">
        <f t="shared" si="18"/>
        <v>0.57748344370860927</v>
      </c>
      <c r="F96" s="2"/>
      <c r="G96" s="256" t="s">
        <v>37</v>
      </c>
      <c r="H96" s="258"/>
      <c r="I96" s="117">
        <v>88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3121</v>
      </c>
      <c r="D97" s="112">
        <v>2944</v>
      </c>
      <c r="E97" s="113">
        <f t="shared" si="18"/>
        <v>0.94328740788208909</v>
      </c>
      <c r="F97" s="2"/>
      <c r="G97" s="256" t="s">
        <v>38</v>
      </c>
      <c r="H97" s="258"/>
      <c r="I97" s="117">
        <v>80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477</v>
      </c>
      <c r="D98" s="112">
        <v>461</v>
      </c>
      <c r="E98" s="113">
        <f t="shared" si="18"/>
        <v>0.96645702306079662</v>
      </c>
      <c r="F98" s="2"/>
      <c r="G98" s="256" t="s">
        <v>39</v>
      </c>
      <c r="H98" s="258"/>
      <c r="I98" s="117">
        <v>17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51270</v>
      </c>
      <c r="D99" s="114">
        <f>+SUM(D93:D98)</f>
        <v>37030</v>
      </c>
      <c r="E99" s="115">
        <f t="shared" si="18"/>
        <v>0.72225472986151751</v>
      </c>
      <c r="F99" s="2"/>
      <c r="G99" s="259" t="s">
        <v>26</v>
      </c>
      <c r="H99" s="261"/>
      <c r="I99" s="118">
        <f>+SUM(I93:I98)</f>
        <v>461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65</v>
      </c>
      <c r="D104" s="96">
        <v>176</v>
      </c>
      <c r="E104" s="96">
        <v>840</v>
      </c>
      <c r="F104" s="96">
        <v>785</v>
      </c>
      <c r="G104" s="97">
        <v>542</v>
      </c>
      <c r="H104" s="97">
        <v>211</v>
      </c>
      <c r="I104" s="98">
        <v>664</v>
      </c>
      <c r="J104" s="128">
        <v>1144</v>
      </c>
      <c r="K104" s="99">
        <v>1398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509</v>
      </c>
      <c r="D105" s="25">
        <v>2049</v>
      </c>
      <c r="E105" s="25">
        <v>2019</v>
      </c>
      <c r="F105" s="25">
        <v>2192</v>
      </c>
      <c r="G105" s="26">
        <v>2823</v>
      </c>
      <c r="H105" s="26">
        <v>2631</v>
      </c>
      <c r="I105" s="60">
        <v>2478</v>
      </c>
      <c r="J105" s="129">
        <v>2478</v>
      </c>
      <c r="K105" s="101">
        <v>2667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3056</v>
      </c>
      <c r="D106" s="25">
        <v>2547</v>
      </c>
      <c r="E106" s="25">
        <v>3687</v>
      </c>
      <c r="F106" s="25">
        <v>3537</v>
      </c>
      <c r="G106" s="26">
        <v>3533</v>
      </c>
      <c r="H106" s="26">
        <v>3432</v>
      </c>
      <c r="I106" s="60">
        <v>4302</v>
      </c>
      <c r="J106" s="129">
        <v>4322</v>
      </c>
      <c r="K106" s="101">
        <v>4697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2303</v>
      </c>
      <c r="D107" s="25">
        <v>1662</v>
      </c>
      <c r="E107" s="25">
        <v>1873</v>
      </c>
      <c r="F107" s="25">
        <v>1235</v>
      </c>
      <c r="G107" s="26">
        <v>1196</v>
      </c>
      <c r="H107" s="26">
        <v>1391</v>
      </c>
      <c r="I107" s="60">
        <v>1455</v>
      </c>
      <c r="J107" s="129">
        <v>1410</v>
      </c>
      <c r="K107" s="101">
        <v>1902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403</v>
      </c>
      <c r="D108" s="25">
        <v>317</v>
      </c>
      <c r="E108" s="25">
        <v>637</v>
      </c>
      <c r="F108" s="25">
        <v>925</v>
      </c>
      <c r="G108" s="26">
        <v>805</v>
      </c>
      <c r="H108" s="26">
        <v>887</v>
      </c>
      <c r="I108" s="60">
        <v>897</v>
      </c>
      <c r="J108" s="129">
        <v>1120</v>
      </c>
      <c r="K108" s="101">
        <v>1403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9</v>
      </c>
      <c r="D109" s="25">
        <v>16</v>
      </c>
      <c r="E109" s="25">
        <v>22</v>
      </c>
      <c r="F109" s="25">
        <v>24</v>
      </c>
      <c r="G109" s="26">
        <v>30</v>
      </c>
      <c r="H109" s="26">
        <v>24</v>
      </c>
      <c r="I109" s="60">
        <v>49</v>
      </c>
      <c r="J109" s="129">
        <v>42</v>
      </c>
      <c r="K109" s="101">
        <v>64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6345</v>
      </c>
      <c r="D110" s="103">
        <f t="shared" ref="D110:I110" si="19">+SUM(D104:D109)</f>
        <v>6767</v>
      </c>
      <c r="E110" s="103">
        <f t="shared" si="19"/>
        <v>9078</v>
      </c>
      <c r="F110" s="103">
        <f t="shared" si="19"/>
        <v>8698</v>
      </c>
      <c r="G110" s="104">
        <f t="shared" si="19"/>
        <v>8929</v>
      </c>
      <c r="H110" s="104">
        <f t="shared" si="19"/>
        <v>8576</v>
      </c>
      <c r="I110" s="105">
        <f t="shared" si="19"/>
        <v>9845</v>
      </c>
      <c r="J110" s="130">
        <f>+SUM(J104:J109)</f>
        <v>10516</v>
      </c>
      <c r="K110" s="106">
        <f t="shared" ref="K110" si="20">+SUM(K104:K109)</f>
        <v>12131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8.3000000000000004E-2</v>
      </c>
      <c r="D115" s="67">
        <v>0.09</v>
      </c>
      <c r="E115" s="67">
        <v>8.4000000000000005E-2</v>
      </c>
      <c r="F115" s="67">
        <v>7.2999999999999995E-2</v>
      </c>
      <c r="G115" s="67">
        <v>6.2600000000000003E-2</v>
      </c>
      <c r="H115" s="68">
        <v>6.0600000000000001E-2</v>
      </c>
      <c r="I115" s="68">
        <v>5.74E-2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CALDAS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1101</v>
      </c>
      <c r="C12" s="33">
        <f>+IFERROR((VLOOKUP(A12,Hoja3!$A$2:$J$841,5,FALSE)),"")</f>
        <v>1103</v>
      </c>
      <c r="D12" s="34" t="str">
        <f>+IFERROR((VLOOKUP(A12,Hoja3!$A$2:$J$841,6,FALSE)),"")</f>
        <v>UNIVERSIDAD NACIONAL DE COLOMBIA</v>
      </c>
      <c r="E12" s="35"/>
      <c r="F12" s="36"/>
      <c r="G12" s="33" t="str">
        <f>+IFERROR((VLOOKUP(A12,Hoja3!$A$2:$J$841,7,FALSE)),"")</f>
        <v>CALDAS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5742</v>
      </c>
    </row>
    <row r="13" spans="1:10" x14ac:dyDescent="0.25">
      <c r="A13" s="134">
        <v>2</v>
      </c>
      <c r="B13" s="32">
        <f>+IFERROR((VLOOKUP(A13,Hoja3!$A$2:$J$841,4,FALSE)),"")</f>
        <v>1112</v>
      </c>
      <c r="C13" s="33">
        <f>+IFERROR((VLOOKUP(A13,Hoja3!$A$2:$J$841,5,FALSE)),"")</f>
        <v>1112</v>
      </c>
      <c r="D13" s="34" t="str">
        <f>+IFERROR((VLOOKUP(A13,Hoja3!$A$2:$J$841,6,FALSE)),"")</f>
        <v>UNIVERSIDAD DE CALDAS</v>
      </c>
      <c r="E13" s="35"/>
      <c r="F13" s="36"/>
      <c r="G13" s="33" t="str">
        <f>+IFERROR((VLOOKUP(A13,Hoja3!$A$2:$J$841,7,FALSE)),"")</f>
        <v>CALDAS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15255</v>
      </c>
    </row>
    <row r="14" spans="1:10" x14ac:dyDescent="0.25">
      <c r="A14" s="134">
        <v>3</v>
      </c>
      <c r="B14" s="32">
        <f>+IFERROR((VLOOKUP(A14,Hoja3!$A$2:$J$841,4,FALSE)),"")</f>
        <v>1208</v>
      </c>
      <c r="C14" s="33">
        <f>+IFERROR((VLOOKUP(A14,Hoja3!$A$2:$J$841,5,FALSE)),"")</f>
        <v>1208</v>
      </c>
      <c r="D14" s="34" t="str">
        <f>+IFERROR((VLOOKUP(A14,Hoja3!$A$2:$J$841,6,FALSE)),"")</f>
        <v>UNIVERSIDAD DEL QUINDIO</v>
      </c>
      <c r="E14" s="35"/>
      <c r="F14" s="36"/>
      <c r="G14" s="33" t="str">
        <f>+IFERROR((VLOOKUP(A14,Hoja3!$A$2:$J$841,7,FALSE)),"")</f>
        <v>QUINDIO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564</v>
      </c>
    </row>
    <row r="15" spans="1:10" x14ac:dyDescent="0.25">
      <c r="A15" s="134">
        <v>4</v>
      </c>
      <c r="B15" s="32">
        <f>+IFERROR((VLOOKUP(A15,Hoja3!$A$2:$J$841,4,FALSE)),"")</f>
        <v>1704</v>
      </c>
      <c r="C15" s="33">
        <f>+IFERROR((VLOOKUP(A15,Hoja3!$A$2:$J$841,5,FALSE)),"")</f>
        <v>1704</v>
      </c>
      <c r="D15" s="34" t="str">
        <f>+IFERROR((VLOOKUP(A15,Hoja3!$A$2:$J$841,6,FALSE)),"")</f>
        <v>UNIVERSIDAD SANTO TOMAS</v>
      </c>
      <c r="E15" s="35"/>
      <c r="F15" s="36"/>
      <c r="G15" s="33" t="str">
        <f>+IFERROR((VLOOKUP(A15,Hoja3!$A$2:$J$841,7,FALSE)),"")</f>
        <v>BOGOTA D.C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103</v>
      </c>
    </row>
    <row r="16" spans="1:10" x14ac:dyDescent="0.25">
      <c r="A16" s="134">
        <v>5</v>
      </c>
      <c r="B16" s="32">
        <f>+IFERROR((VLOOKUP(A16,Hoja3!$A$2:$J$841,4,FALSE)),"")</f>
        <v>1710</v>
      </c>
      <c r="C16" s="33">
        <f>+IFERROR((VLOOKUP(A16,Hoja3!$A$2:$J$841,5,FALSE)),"")</f>
        <v>1710</v>
      </c>
      <c r="D16" s="34" t="str">
        <f>+IFERROR((VLOOKUP(A16,Hoja3!$A$2:$J$841,6,FALSE)),"")</f>
        <v>UNIVERSIDAD PONTIFICIA BOLIVARIANA</v>
      </c>
      <c r="E16" s="35"/>
      <c r="F16" s="36"/>
      <c r="G16" s="33" t="str">
        <f>+IFERROR((VLOOKUP(A16,Hoja3!$A$2:$J$841,7,FALSE)),"")</f>
        <v>ANTIOQUIA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79</v>
      </c>
    </row>
    <row r="17" spans="1:10" x14ac:dyDescent="0.25">
      <c r="A17" s="134">
        <v>6</v>
      </c>
      <c r="B17" s="32">
        <f>+IFERROR((VLOOKUP(A17,Hoja3!$A$2:$J$841,4,FALSE)),"")</f>
        <v>1722</v>
      </c>
      <c r="C17" s="33">
        <f>+IFERROR((VLOOKUP(A17,Hoja3!$A$2:$J$841,5,FALSE)),"")</f>
        <v>1722</v>
      </c>
      <c r="D17" s="35" t="str">
        <f>+IFERROR((VLOOKUP(A17,Hoja3!$A$2:$J$841,6,FALSE)),"")</f>
        <v>UNIVERSIDAD DE MANIZALES</v>
      </c>
      <c r="E17" s="35"/>
      <c r="F17" s="36"/>
      <c r="G17" s="33" t="str">
        <f>+IFERROR((VLOOKUP(A17,Hoja3!$A$2:$J$841,7,FALSE)),"")</f>
        <v>CALDAS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8159</v>
      </c>
    </row>
    <row r="18" spans="1:10" x14ac:dyDescent="0.25">
      <c r="A18" s="134">
        <v>7</v>
      </c>
      <c r="B18" s="32">
        <f>+IFERROR((VLOOKUP(A18,Hoja3!$A$2:$J$841,4,FALSE)),"")</f>
        <v>1825</v>
      </c>
      <c r="C18" s="33">
        <f>+IFERROR((VLOOKUP(A18,Hoja3!$A$2:$J$841,5,FALSE)),"")</f>
        <v>1825</v>
      </c>
      <c r="D18" s="35" t="str">
        <f>+IFERROR((VLOOKUP(A18,Hoja3!$A$2:$J$841,6,FALSE)),"")</f>
        <v>UNIVERSIDAD AUTONOMA DE MANIZALES</v>
      </c>
      <c r="E18" s="35"/>
      <c r="F18" s="36"/>
      <c r="G18" s="33" t="str">
        <f>+IFERROR((VLOOKUP(A18,Hoja3!$A$2:$J$841,7,FALSE)),"")</f>
        <v>CALDAS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5976</v>
      </c>
    </row>
    <row r="19" spans="1:10" x14ac:dyDescent="0.25">
      <c r="A19" s="134">
        <v>8</v>
      </c>
      <c r="B19" s="32">
        <f>+IFERROR((VLOOKUP(A19,Hoja3!$A$2:$J$841,4,FALSE)),"")</f>
        <v>1826</v>
      </c>
      <c r="C19" s="33">
        <f>+IFERROR((VLOOKUP(A19,Hoja3!$A$2:$J$841,5,FALSE)),"")</f>
        <v>1826</v>
      </c>
      <c r="D19" s="35" t="str">
        <f>+IFERROR((VLOOKUP(A19,Hoja3!$A$2:$J$841,6,FALSE)),"")</f>
        <v>UNIVERSIDAD ANTONIO NARI¿O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62</v>
      </c>
    </row>
    <row r="20" spans="1:10" x14ac:dyDescent="0.25">
      <c r="A20" s="134">
        <v>9</v>
      </c>
      <c r="B20" s="32">
        <f>+IFERROR((VLOOKUP(A20,Hoja3!$A$2:$J$841,4,FALSE)),"")</f>
        <v>1827</v>
      </c>
      <c r="C20" s="33">
        <f>+IFERROR((VLOOKUP(A20,Hoja3!$A$2:$J$841,5,FALSE)),"")</f>
        <v>1827</v>
      </c>
      <c r="D20" s="35" t="str">
        <f>+IFERROR((VLOOKUP(A20,Hoja3!$A$2:$J$841,6,FALSE)),"")</f>
        <v>UNIVERSIDAD CATOLICA DE MANIZALES</v>
      </c>
      <c r="E20" s="35"/>
      <c r="F20" s="36"/>
      <c r="G20" s="33" t="str">
        <f>+IFERROR((VLOOKUP(A20,Hoja3!$A$2:$J$841,7,FALSE)),"")</f>
        <v>CALDAS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3277</v>
      </c>
    </row>
    <row r="21" spans="1:10" x14ac:dyDescent="0.25">
      <c r="A21" s="134">
        <v>10</v>
      </c>
      <c r="B21" s="32">
        <f>+IFERROR((VLOOKUP(A21,Hoja3!$A$2:$J$841,4,FALSE)),"")</f>
        <v>2102</v>
      </c>
      <c r="C21" s="33">
        <f>+IFERROR((VLOOKUP(A21,Hoja3!$A$2:$J$841,5,FALSE)),"")</f>
        <v>2102</v>
      </c>
      <c r="D21" s="35" t="str">
        <f>+IFERROR((VLOOKUP(A21,Hoja3!$A$2:$J$841,6,FALSE)),"")</f>
        <v>UNIVERSIDAD NACIONAL ABIERTA Y A DISTANCIA UNAD</v>
      </c>
      <c r="E21" s="35"/>
      <c r="F21" s="36"/>
      <c r="G21" s="33" t="str">
        <f>+IFERROR((VLOOKUP(A21,Hoja3!$A$2:$J$841,7,FALSE)),"")</f>
        <v>BOGOTA D.C</v>
      </c>
      <c r="H21" s="33" t="str">
        <f>+IFERROR((VLOOKUP(A21,Hoja3!$A$2:$J$841,8,FALSE)),"")</f>
        <v>OFICIAL</v>
      </c>
      <c r="I21" s="37" t="str">
        <f>+IFERROR((VLOOKUP(A21,Hoja3!$A$2:$J$841,9,FALSE)),"")</f>
        <v>Universidad</v>
      </c>
      <c r="J21" s="135">
        <f>+IFERROR((VLOOKUP(A21,Hoja3!$A$2:$J$841,10,FALSE)),"")</f>
        <v>633</v>
      </c>
    </row>
    <row r="22" spans="1:10" x14ac:dyDescent="0.25">
      <c r="A22" s="134">
        <v>11</v>
      </c>
      <c r="B22" s="32">
        <f>+IFERROR((VLOOKUP(A22,Hoja3!$A$2:$J$841,4,FALSE)),"")</f>
        <v>2104</v>
      </c>
      <c r="C22" s="33">
        <f>+IFERROR((VLOOKUP(A22,Hoja3!$A$2:$J$841,5,FALSE)),"")</f>
        <v>2104</v>
      </c>
      <c r="D22" s="35" t="str">
        <f>+IFERROR((VLOOKUP(A22,Hoja3!$A$2:$J$841,6,FALSE)),"")</f>
        <v>ESCUELA SUPERIOR DE ADMINISTRACION PUBLICA-ESAP-</v>
      </c>
      <c r="E22" s="35"/>
      <c r="F22" s="36"/>
      <c r="G22" s="33" t="str">
        <f>+IFERROR((VLOOKUP(A22,Hoja3!$A$2:$J$841,7,FALSE)),"")</f>
        <v>BOGOTA D.C</v>
      </c>
      <c r="H22" s="33" t="str">
        <f>+IFERROR((VLOOKUP(A22,Hoja3!$A$2:$J$841,8,FALSE)),"")</f>
        <v>OFICIAL</v>
      </c>
      <c r="I22" s="37" t="str">
        <f>+IFERROR((VLOOKUP(A22,Hoja3!$A$2:$J$841,9,FALSE)),"")</f>
        <v>Institución Universitaria/Escuela Tecnológica</v>
      </c>
      <c r="J22" s="135">
        <f>+IFERROR((VLOOKUP(A22,Hoja3!$A$2:$J$841,10,FALSE)),"")</f>
        <v>633</v>
      </c>
    </row>
    <row r="23" spans="1:10" x14ac:dyDescent="0.25">
      <c r="A23" s="134">
        <v>12</v>
      </c>
      <c r="B23" s="32">
        <f>+IFERROR((VLOOKUP(A23,Hoja3!$A$2:$J$841,4,FALSE)),"")</f>
        <v>2719</v>
      </c>
      <c r="C23" s="33">
        <f>+IFERROR((VLOOKUP(A23,Hoja3!$A$2:$J$841,5,FALSE)),"")</f>
        <v>2719</v>
      </c>
      <c r="D23" s="35" t="str">
        <f>+IFERROR((VLOOKUP(A23,Hoja3!$A$2:$J$841,6,FALSE)),"")</f>
        <v>UNIVERSIDAD CATÓLICA LUIS AMIGÓ-FUNLAM</v>
      </c>
      <c r="E23" s="35"/>
      <c r="F23" s="36"/>
      <c r="G23" s="33" t="str">
        <f>+IFERROR((VLOOKUP(A23,Hoja3!$A$2:$J$841,7,FALSE)),"")</f>
        <v>ANTIOQUIA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1914</v>
      </c>
    </row>
    <row r="24" spans="1:10" x14ac:dyDescent="0.25">
      <c r="A24" s="134">
        <v>13</v>
      </c>
      <c r="B24" s="32">
        <f>+IFERROR((VLOOKUP(A24,Hoja3!$A$2:$J$841,4,FALSE)),"")</f>
        <v>2833</v>
      </c>
      <c r="C24" s="33">
        <f>+IFERROR((VLOOKUP(A24,Hoja3!$A$2:$J$841,5,FALSE)),"")</f>
        <v>2833</v>
      </c>
      <c r="D24" s="35" t="str">
        <f>+IFERROR((VLOOKUP(A24,Hoja3!$A$2:$J$841,6,FALSE)),"")</f>
        <v>CORPORACION UNIVERSITARIA REMINGTON</v>
      </c>
      <c r="E24" s="35"/>
      <c r="F24" s="36"/>
      <c r="G24" s="33" t="str">
        <f>+IFERROR((VLOOKUP(A24,Hoja3!$A$2:$J$841,7,FALSE)),"")</f>
        <v>ANTIOQUIA</v>
      </c>
      <c r="H24" s="33" t="str">
        <f>+IFERROR((VLOOKUP(A24,Hoja3!$A$2:$J$841,8,FALSE)),"")</f>
        <v>PRIVADA</v>
      </c>
      <c r="I24" s="37" t="str">
        <f>+IFERROR((VLOOKUP(A24,Hoja3!$A$2:$J$841,9,FALSE)),"")</f>
        <v>Institución Universitaria/Escuela Tecnológica</v>
      </c>
      <c r="J24" s="135">
        <f>+IFERROR((VLOOKUP(A24,Hoja3!$A$2:$J$841,10,FALSE)),"")</f>
        <v>1174</v>
      </c>
    </row>
    <row r="25" spans="1:10" x14ac:dyDescent="0.25">
      <c r="A25" s="134">
        <v>14</v>
      </c>
      <c r="B25" s="32">
        <f>+IFERROR((VLOOKUP(A25,Hoja3!$A$2:$J$841,4,FALSE)),"")</f>
        <v>3811</v>
      </c>
      <c r="C25" s="33">
        <f>+IFERROR((VLOOKUP(A25,Hoja3!$A$2:$J$841,5,FALSE)),"")</f>
        <v>3811</v>
      </c>
      <c r="D25" s="35" t="str">
        <f>+IFERROR((VLOOKUP(A25,Hoja3!$A$2:$J$841,6,FALSE)),"")</f>
        <v>CORPORACION DE EDUCACION DEL NORTE DEL TOLIMA - COREDUCACION</v>
      </c>
      <c r="E25" s="35"/>
      <c r="F25" s="36"/>
      <c r="G25" s="33" t="str">
        <f>+IFERROR((VLOOKUP(A25,Hoja3!$A$2:$J$841,7,FALSE)),"")</f>
        <v>TOLIMA</v>
      </c>
      <c r="H25" s="33" t="str">
        <f>+IFERROR((VLOOKUP(A25,Hoja3!$A$2:$J$841,8,FALSE)),"")</f>
        <v>PRIVADA</v>
      </c>
      <c r="I25" s="37" t="str">
        <f>+IFERROR((VLOOKUP(A25,Hoja3!$A$2:$J$841,9,FALSE)),"")</f>
        <v>Institución Tecnológica</v>
      </c>
      <c r="J25" s="135">
        <f>+IFERROR((VLOOKUP(A25,Hoja3!$A$2:$J$841,10,FALSE)),"")</f>
        <v>10</v>
      </c>
    </row>
    <row r="26" spans="1:10" x14ac:dyDescent="0.25">
      <c r="A26" s="134">
        <v>15</v>
      </c>
      <c r="B26" s="32">
        <f>+IFERROR((VLOOKUP(A26,Hoja3!$A$2:$J$841,4,FALSE)),"")</f>
        <v>4112</v>
      </c>
      <c r="C26" s="33">
        <f>+IFERROR((VLOOKUP(A26,Hoja3!$A$2:$J$841,5,FALSE)),"")</f>
        <v>4112</v>
      </c>
      <c r="D26" s="35" t="str">
        <f>+IFERROR((VLOOKUP(A26,Hoja3!$A$2:$J$841,6,FALSE)),"")</f>
        <v>COLEGIO INTEGRADO NACIONAL ORIENTE DE CALDAS - IES CINOC</v>
      </c>
      <c r="E26" s="35"/>
      <c r="F26" s="36"/>
      <c r="G26" s="33" t="str">
        <f>+IFERROR((VLOOKUP(A26,Hoja3!$A$2:$J$841,7,FALSE)),"")</f>
        <v>CALDAS</v>
      </c>
      <c r="H26" s="33" t="str">
        <f>+IFERROR((VLOOKUP(A26,Hoja3!$A$2:$J$841,8,FALSE)),"")</f>
        <v>OFICIAL</v>
      </c>
      <c r="I26" s="37" t="str">
        <f>+IFERROR((VLOOKUP(A26,Hoja3!$A$2:$J$841,9,FALSE)),"")</f>
        <v>Institución Técnica Profesional</v>
      </c>
      <c r="J26" s="135">
        <f>+IFERROR((VLOOKUP(A26,Hoja3!$A$2:$J$841,10,FALSE)),"")</f>
        <v>273</v>
      </c>
    </row>
    <row r="27" spans="1:10" x14ac:dyDescent="0.25">
      <c r="A27" s="134">
        <v>16</v>
      </c>
      <c r="B27" s="32">
        <f>+IFERROR((VLOOKUP(A27,Hoja3!$A$2:$J$841,4,FALSE)),"")</f>
        <v>9110</v>
      </c>
      <c r="C27" s="33">
        <f>+IFERROR((VLOOKUP(A27,Hoja3!$A$2:$J$841,5,FALSE)),"")</f>
        <v>9110</v>
      </c>
      <c r="D27" s="35" t="str">
        <f>+IFERROR((VLOOKUP(A27,Hoja3!$A$2:$J$841,6,FALSE)),"")</f>
        <v>SERVICIO NACIONAL DE APRENDIZAJE-SENA-</v>
      </c>
      <c r="E27" s="35"/>
      <c r="F27" s="36"/>
      <c r="G27" s="33" t="str">
        <f>+IFERROR((VLOOKUP(A27,Hoja3!$A$2:$J$841,7,FALSE)),"")</f>
        <v>BOGOTA D.C</v>
      </c>
      <c r="H27" s="33" t="str">
        <f>+IFERROR((VLOOKUP(A27,Hoja3!$A$2:$J$841,8,FALSE)),"")</f>
        <v>OFICIAL</v>
      </c>
      <c r="I27" s="37" t="str">
        <f>+IFERROR((VLOOKUP(A27,Hoja3!$A$2:$J$841,9,FALSE)),"")</f>
        <v>Institución Tecnológica</v>
      </c>
      <c r="J27" s="135">
        <f>+IFERROR((VLOOKUP(A27,Hoja3!$A$2:$J$841,10,FALSE)),"")</f>
        <v>7416</v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CALDAS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17001</v>
      </c>
      <c r="C12" s="39" t="str">
        <f>+IFERROR((VLOOKUP(A12,Hoja4!$A$2:$M$1051,5,FALSE)),"")</f>
        <v>MANIZALES</v>
      </c>
      <c r="D12" s="40">
        <f>+IFERROR((VLOOKUP(A12,Hoja4!$A$2:$AA$1051,6,FALSE)),"")</f>
        <v>30698</v>
      </c>
      <c r="E12" s="40">
        <f>+IFERROR((VLOOKUP(A12,Hoja4!$A$2:$AA$1051,7,FALSE)),"")</f>
        <v>32784</v>
      </c>
      <c r="F12" s="40">
        <f>+IFERROR((VLOOKUP(A12,Hoja4!$A$2:$AA$1051,8,FALSE)),"")</f>
        <v>33958</v>
      </c>
      <c r="G12" s="40">
        <f>+IFERROR((VLOOKUP(A12,Hoja4!$A$2:$AA$1051,9,FALSE)),"")</f>
        <v>38307</v>
      </c>
      <c r="H12" s="40">
        <f>+IFERROR((VLOOKUP(A12,Hoja4!$A$2:$AA$1051,10,FALSE)),"")</f>
        <v>41094</v>
      </c>
      <c r="I12" s="40">
        <f>+IFERROR((VLOOKUP(A12,Hoja4!$A$2:$AA$1051,11,FALSE)),"")</f>
        <v>43976</v>
      </c>
      <c r="J12" s="40">
        <f>+IFERROR((VLOOKUP(A12,Hoja4!$A$2:$AA$1051,12,FALSE)),"")</f>
        <v>46937</v>
      </c>
      <c r="K12" s="149">
        <f>+IFERROR((VLOOKUP(A12,Hoja4!$A$2:$AA$1051,13,FALSE)),"")</f>
        <v>46792</v>
      </c>
      <c r="L12" s="144">
        <f>+IFERROR((VLOOKUP(A12,Hoja4!$A$2:$AA$1051,14,FALSE)),"")</f>
        <v>47510</v>
      </c>
    </row>
    <row r="13" spans="1:12" x14ac:dyDescent="0.25">
      <c r="A13" s="145">
        <v>2</v>
      </c>
      <c r="B13" s="41">
        <f>+IFERROR((VLOOKUP(A13,Hoja4!$A$2:$M$1051,4,FALSE)),"")</f>
        <v>17013</v>
      </c>
      <c r="C13" s="41" t="str">
        <f>+IFERROR((VLOOKUP(A13,Hoja4!$A$2:$M$1051,5,FALSE)),"")</f>
        <v>AGUADAS</v>
      </c>
      <c r="D13" s="42">
        <f>+IFERROR((VLOOKUP(A13,Hoja4!$A$2:$AA$1051,6,FALSE)),"")</f>
        <v>92</v>
      </c>
      <c r="E13" s="42">
        <f>+IFERROR((VLOOKUP(A13,Hoja4!$A$2:$AA$1051,7,FALSE)),"")</f>
        <v>152</v>
      </c>
      <c r="F13" s="42">
        <f>+IFERROR((VLOOKUP(A13,Hoja4!$A$2:$AA$1051,8,FALSE)),"")</f>
        <v>150</v>
      </c>
      <c r="G13" s="42">
        <f>+IFERROR((VLOOKUP(A13,Hoja4!$A$2:$AA$1051,9,FALSE)),"")</f>
        <v>73</v>
      </c>
      <c r="H13" s="42">
        <f>+IFERROR((VLOOKUP(A13,Hoja4!$A$2:$AA$1051,10,FALSE)),"")</f>
        <v>35</v>
      </c>
      <c r="I13" s="42">
        <f>+IFERROR((VLOOKUP(A13,Hoja4!$A$2:$AA$1051,11,FALSE)),"")</f>
        <v>2</v>
      </c>
      <c r="J13" s="42">
        <f>+IFERROR((VLOOKUP(A13,Hoja4!$A$2:$AA$1051,12,FALSE)),"")</f>
        <v>25</v>
      </c>
      <c r="K13" s="149">
        <f>+IFERROR((VLOOKUP(A13,Hoja4!$A$2:$AA$1051,13,FALSE)),"")</f>
        <v>112</v>
      </c>
      <c r="L13" s="144">
        <f>+IFERROR((VLOOKUP(A13,Hoja4!$A$2:$AA$1051,14,FALSE)),"")</f>
        <v>54</v>
      </c>
    </row>
    <row r="14" spans="1:12" x14ac:dyDescent="0.25">
      <c r="A14" s="145">
        <v>3</v>
      </c>
      <c r="B14" s="41">
        <f>+IFERROR((VLOOKUP(A14,Hoja4!$A$2:$M$1051,4,FALSE)),"")</f>
        <v>17042</v>
      </c>
      <c r="C14" s="41" t="str">
        <f>+IFERROR((VLOOKUP(A14,Hoja4!$A$2:$M$1051,5,FALSE)),"")</f>
        <v>ANSERMA</v>
      </c>
      <c r="D14" s="42">
        <f>+IFERROR((VLOOKUP(A14,Hoja4!$A$2:$AA$1051,6,FALSE)),"")</f>
        <v>114</v>
      </c>
      <c r="E14" s="42">
        <f>+IFERROR((VLOOKUP(A14,Hoja4!$A$2:$AA$1051,7,FALSE)),"")</f>
        <v>145</v>
      </c>
      <c r="F14" s="42">
        <f>+IFERROR((VLOOKUP(A14,Hoja4!$A$2:$AA$1051,8,FALSE)),"")</f>
        <v>202</v>
      </c>
      <c r="G14" s="42">
        <f>+IFERROR((VLOOKUP(A14,Hoja4!$A$2:$AA$1051,9,FALSE)),"")</f>
        <v>119</v>
      </c>
      <c r="H14" s="42">
        <f>+IFERROR((VLOOKUP(A14,Hoja4!$A$2:$AA$1051,10,FALSE)),"")</f>
        <v>55</v>
      </c>
      <c r="I14" s="42">
        <f>+IFERROR((VLOOKUP(A14,Hoja4!$A$2:$AA$1051,11,FALSE)),"")</f>
        <v>22</v>
      </c>
      <c r="J14" s="42">
        <f>+IFERROR((VLOOKUP(A14,Hoja4!$A$2:$AA$1051,12,FALSE)),"")</f>
        <v>19</v>
      </c>
      <c r="K14" s="149">
        <f>+IFERROR((VLOOKUP(A14,Hoja4!$A$2:$AA$1051,13,FALSE)),"")</f>
        <v>307</v>
      </c>
      <c r="L14" s="144">
        <f>+IFERROR((VLOOKUP(A14,Hoja4!$A$2:$AA$1051,14,FALSE)),"")</f>
        <v>331</v>
      </c>
    </row>
    <row r="15" spans="1:12" x14ac:dyDescent="0.25">
      <c r="A15" s="145">
        <v>4</v>
      </c>
      <c r="B15" s="41">
        <f>+IFERROR((VLOOKUP(A15,Hoja4!$A$2:$M$1051,4,FALSE)),"")</f>
        <v>17050</v>
      </c>
      <c r="C15" s="41" t="str">
        <f>+IFERROR((VLOOKUP(A15,Hoja4!$A$2:$M$1051,5,FALSE)),"")</f>
        <v>ARANZAZU</v>
      </c>
      <c r="D15" s="42">
        <f>+IFERROR((VLOOKUP(A15,Hoja4!$A$2:$AA$1051,6,FALSE)),"")</f>
        <v>3</v>
      </c>
      <c r="E15" s="42">
        <f>+IFERROR((VLOOKUP(A15,Hoja4!$A$2:$AA$1051,7,FALSE)),"")</f>
        <v>1</v>
      </c>
      <c r="F15" s="42">
        <f>+IFERROR((VLOOKUP(A15,Hoja4!$A$2:$AA$1051,8,FALSE)),"")</f>
        <v>1</v>
      </c>
      <c r="G15" s="42">
        <f>+IFERROR((VLOOKUP(A15,Hoja4!$A$2:$AA$1051,9,FALSE)),"")</f>
        <v>1</v>
      </c>
      <c r="H15" s="42" t="str">
        <f>+IFERROR((VLOOKUP(A15,Hoja4!$A$2:$AA$1051,10,FALSE)),"")</f>
        <v>-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25</v>
      </c>
    </row>
    <row r="16" spans="1:12" x14ac:dyDescent="0.25">
      <c r="A16" s="145">
        <v>5</v>
      </c>
      <c r="B16" s="41">
        <f>+IFERROR((VLOOKUP(A16,Hoja4!$A$2:$M$1051,4,FALSE)),"")</f>
        <v>17088</v>
      </c>
      <c r="C16" s="41" t="str">
        <f>+IFERROR((VLOOKUP(A16,Hoja4!$A$2:$M$1051,5,FALSE)),"")</f>
        <v>BELALCAZAR</v>
      </c>
      <c r="D16" s="42">
        <f>+IFERROR((VLOOKUP(A16,Hoja4!$A$2:$AA$1051,6,FALSE)),"")</f>
        <v>35</v>
      </c>
      <c r="E16" s="42">
        <f>+IFERROR((VLOOKUP(A16,Hoja4!$A$2:$AA$1051,7,FALSE)),"")</f>
        <v>31</v>
      </c>
      <c r="F16" s="42">
        <f>+IFERROR((VLOOKUP(A16,Hoja4!$A$2:$AA$1051,8,FALSE)),"")</f>
        <v>39</v>
      </c>
      <c r="G16" s="42">
        <f>+IFERROR((VLOOKUP(A16,Hoja4!$A$2:$AA$1051,9,FALSE)),"")</f>
        <v>30</v>
      </c>
      <c r="H16" s="42">
        <f>+IFERROR((VLOOKUP(A16,Hoja4!$A$2:$AA$1051,10,FALSE)),"")</f>
        <v>27</v>
      </c>
      <c r="I16" s="42">
        <f>+IFERROR((VLOOKUP(A16,Hoja4!$A$2:$AA$1051,11,FALSE)),"")</f>
        <v>2</v>
      </c>
      <c r="J16" s="42" t="str">
        <f>+IFERROR((VLOOKUP(A16,Hoja4!$A$2:$AA$1051,12,FALSE)),"")</f>
        <v>-</v>
      </c>
      <c r="K16" s="149">
        <f>+IFERROR((VLOOKUP(A16,Hoja4!$A$2:$AA$1051,13,FALSE)),"")</f>
        <v>28</v>
      </c>
      <c r="L16" s="144">
        <f>+IFERROR((VLOOKUP(A16,Hoja4!$A$2:$AA$1051,14,FALSE)),"")</f>
        <v>71</v>
      </c>
    </row>
    <row r="17" spans="1:12" x14ac:dyDescent="0.25">
      <c r="A17" s="145">
        <v>6</v>
      </c>
      <c r="B17" s="41">
        <f>+IFERROR((VLOOKUP(A17,Hoja4!$A$2:$M$1051,4,FALSE)),"")</f>
        <v>17174</v>
      </c>
      <c r="C17" s="41" t="str">
        <f>+IFERROR((VLOOKUP(A17,Hoja4!$A$2:$M$1051,5,FALSE)),"")</f>
        <v>CHINCHINA</v>
      </c>
      <c r="D17" s="42">
        <f>+IFERROR((VLOOKUP(A17,Hoja4!$A$2:$AA$1051,6,FALSE)),"")</f>
        <v>493</v>
      </c>
      <c r="E17" s="42">
        <f>+IFERROR((VLOOKUP(A17,Hoja4!$A$2:$AA$1051,7,FALSE)),"")</f>
        <v>512</v>
      </c>
      <c r="F17" s="42">
        <f>+IFERROR((VLOOKUP(A17,Hoja4!$A$2:$AA$1051,8,FALSE)),"")</f>
        <v>662</v>
      </c>
      <c r="G17" s="42">
        <f>+IFERROR((VLOOKUP(A17,Hoja4!$A$2:$AA$1051,9,FALSE)),"")</f>
        <v>274</v>
      </c>
      <c r="H17" s="42">
        <f>+IFERROR((VLOOKUP(A17,Hoja4!$A$2:$AA$1051,10,FALSE)),"")</f>
        <v>103</v>
      </c>
      <c r="I17" s="42">
        <f>+IFERROR((VLOOKUP(A17,Hoja4!$A$2:$AA$1051,11,FALSE)),"")</f>
        <v>5</v>
      </c>
      <c r="J17" s="42">
        <f>+IFERROR((VLOOKUP(A17,Hoja4!$A$2:$AA$1051,12,FALSE)),"")</f>
        <v>18</v>
      </c>
      <c r="K17" s="149">
        <f>+IFERROR((VLOOKUP(A17,Hoja4!$A$2:$AA$1051,13,FALSE)),"")</f>
        <v>18</v>
      </c>
      <c r="L17" s="144">
        <f>+IFERROR((VLOOKUP(A17,Hoja4!$A$2:$AA$1051,14,FALSE)),"")</f>
        <v>63</v>
      </c>
    </row>
    <row r="18" spans="1:12" x14ac:dyDescent="0.25">
      <c r="A18" s="145">
        <v>7</v>
      </c>
      <c r="B18" s="41">
        <f>+IFERROR((VLOOKUP(A18,Hoja4!$A$2:$M$1051,4,FALSE)),"")</f>
        <v>17272</v>
      </c>
      <c r="C18" s="41" t="str">
        <f>+IFERROR((VLOOKUP(A18,Hoja4!$A$2:$M$1051,5,FALSE)),"")</f>
        <v>FILADELFIA</v>
      </c>
      <c r="D18" s="42">
        <f>+IFERROR((VLOOKUP(A18,Hoja4!$A$2:$AA$1051,6,FALSE)),"")</f>
        <v>66</v>
      </c>
      <c r="E18" s="42">
        <f>+IFERROR((VLOOKUP(A18,Hoja4!$A$2:$AA$1051,7,FALSE)),"")</f>
        <v>50</v>
      </c>
      <c r="F18" s="42">
        <f>+IFERROR((VLOOKUP(A18,Hoja4!$A$2:$AA$1051,8,FALSE)),"")</f>
        <v>41</v>
      </c>
      <c r="G18" s="42">
        <f>+IFERROR((VLOOKUP(A18,Hoja4!$A$2:$AA$1051,9,FALSE)),"")</f>
        <v>20</v>
      </c>
      <c r="H18" s="42">
        <f>+IFERROR((VLOOKUP(A18,Hoja4!$A$2:$AA$1051,10,FALSE)),"")</f>
        <v>19</v>
      </c>
      <c r="I18" s="42">
        <f>+IFERROR((VLOOKUP(A18,Hoja4!$A$2:$AA$1051,11,FALSE)),"")</f>
        <v>23</v>
      </c>
      <c r="J18" s="42">
        <f>+IFERROR((VLOOKUP(A18,Hoja4!$A$2:$AA$1051,12,FALSE)),"")</f>
        <v>18</v>
      </c>
      <c r="K18" s="149">
        <f>+IFERROR((VLOOKUP(A18,Hoja4!$A$2:$AA$1051,13,FALSE)),"")</f>
        <v>25</v>
      </c>
      <c r="L18" s="144">
        <f>+IFERROR((VLOOKUP(A18,Hoja4!$A$2:$AA$1051,14,FALSE)),"")</f>
        <v>46</v>
      </c>
    </row>
    <row r="19" spans="1:12" x14ac:dyDescent="0.25">
      <c r="A19" s="145">
        <v>8</v>
      </c>
      <c r="B19" s="41">
        <f>+IFERROR((VLOOKUP(A19,Hoja4!$A$2:$M$1051,4,FALSE)),"")</f>
        <v>17380</v>
      </c>
      <c r="C19" s="41" t="str">
        <f>+IFERROR((VLOOKUP(A19,Hoja4!$A$2:$M$1051,5,FALSE)),"")</f>
        <v>LA DORADA</v>
      </c>
      <c r="D19" s="42">
        <f>+IFERROR((VLOOKUP(A19,Hoja4!$A$2:$AA$1051,6,FALSE)),"")</f>
        <v>2243</v>
      </c>
      <c r="E19" s="42">
        <f>+IFERROR((VLOOKUP(A19,Hoja4!$A$2:$AA$1051,7,FALSE)),"")</f>
        <v>1798</v>
      </c>
      <c r="F19" s="42">
        <f>+IFERROR((VLOOKUP(A19,Hoja4!$A$2:$AA$1051,8,FALSE)),"")</f>
        <v>2094</v>
      </c>
      <c r="G19" s="42">
        <f>+IFERROR((VLOOKUP(A19,Hoja4!$A$2:$AA$1051,9,FALSE)),"")</f>
        <v>2362</v>
      </c>
      <c r="H19" s="42">
        <f>+IFERROR((VLOOKUP(A19,Hoja4!$A$2:$AA$1051,10,FALSE)),"")</f>
        <v>2403</v>
      </c>
      <c r="I19" s="42">
        <f>+IFERROR((VLOOKUP(A19,Hoja4!$A$2:$AA$1051,11,FALSE)),"")</f>
        <v>2323</v>
      </c>
      <c r="J19" s="42">
        <f>+IFERROR((VLOOKUP(A19,Hoja4!$A$2:$AA$1051,12,FALSE)),"")</f>
        <v>2058</v>
      </c>
      <c r="K19" s="149">
        <f>+IFERROR((VLOOKUP(A19,Hoja4!$A$2:$AA$1051,13,FALSE)),"")</f>
        <v>2108</v>
      </c>
      <c r="L19" s="144">
        <f>+IFERROR((VLOOKUP(A19,Hoja4!$A$2:$AA$1051,14,FALSE)),"")</f>
        <v>2246</v>
      </c>
    </row>
    <row r="20" spans="1:12" x14ac:dyDescent="0.25">
      <c r="A20" s="145">
        <v>9</v>
      </c>
      <c r="B20" s="41">
        <f>+IFERROR((VLOOKUP(A20,Hoja4!$A$2:$M$1051,4,FALSE)),"")</f>
        <v>17388</v>
      </c>
      <c r="C20" s="41" t="str">
        <f>+IFERROR((VLOOKUP(A20,Hoja4!$A$2:$M$1051,5,FALSE)),"")</f>
        <v>LA MERCED</v>
      </c>
      <c r="D20" s="42">
        <f>+IFERROR((VLOOKUP(A20,Hoja4!$A$2:$AA$1051,6,FALSE)),"")</f>
        <v>37</v>
      </c>
      <c r="E20" s="42">
        <f>+IFERROR((VLOOKUP(A20,Hoja4!$A$2:$AA$1051,7,FALSE)),"")</f>
        <v>71</v>
      </c>
      <c r="F20" s="42">
        <f>+IFERROR((VLOOKUP(A20,Hoja4!$A$2:$AA$1051,8,FALSE)),"")</f>
        <v>64</v>
      </c>
      <c r="G20" s="42" t="str">
        <f>+IFERROR((VLOOKUP(A20,Hoja4!$A$2:$AA$1051,9,FALSE)),"")</f>
        <v>-</v>
      </c>
      <c r="H20" s="42">
        <f>+IFERROR((VLOOKUP(A20,Hoja4!$A$2:$AA$1051,10,FALSE)),"")</f>
        <v>26</v>
      </c>
      <c r="I20" s="42">
        <f>+IFERROR((VLOOKUP(A20,Hoja4!$A$2:$AA$1051,11,FALSE)),"")</f>
        <v>1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17433</v>
      </c>
      <c r="C21" s="41" t="str">
        <f>+IFERROR((VLOOKUP(A21,Hoja4!$A$2:$M$1051,5,FALSE)),"")</f>
        <v>MANZANARES</v>
      </c>
      <c r="D21" s="42">
        <f>+IFERROR((VLOOKUP(A21,Hoja4!$A$2:$AA$1051,6,FALSE)),"")</f>
        <v>166</v>
      </c>
      <c r="E21" s="42">
        <f>+IFERROR((VLOOKUP(A21,Hoja4!$A$2:$AA$1051,7,FALSE)),"")</f>
        <v>94</v>
      </c>
      <c r="F21" s="42">
        <f>+IFERROR((VLOOKUP(A21,Hoja4!$A$2:$AA$1051,8,FALSE)),"")</f>
        <v>115</v>
      </c>
      <c r="G21" s="42">
        <f>+IFERROR((VLOOKUP(A21,Hoja4!$A$2:$AA$1051,9,FALSE)),"")</f>
        <v>40</v>
      </c>
      <c r="H21" s="42">
        <f>+IFERROR((VLOOKUP(A21,Hoja4!$A$2:$AA$1051,10,FALSE)),"")</f>
        <v>15</v>
      </c>
      <c r="I21" s="42">
        <f>+IFERROR((VLOOKUP(A21,Hoja4!$A$2:$AA$1051,11,FALSE)),"")</f>
        <v>5</v>
      </c>
      <c r="J21" s="42">
        <f>+IFERROR((VLOOKUP(A21,Hoja4!$A$2:$AA$1051,12,FALSE)),"")</f>
        <v>27</v>
      </c>
      <c r="K21" s="149">
        <f>+IFERROR((VLOOKUP(A21,Hoja4!$A$2:$AA$1051,13,FALSE)),"")</f>
        <v>41</v>
      </c>
      <c r="L21" s="144">
        <f>+IFERROR((VLOOKUP(A21,Hoja4!$A$2:$AA$1051,14,FALSE)),"")</f>
        <v>19</v>
      </c>
    </row>
    <row r="22" spans="1:12" x14ac:dyDescent="0.25">
      <c r="A22" s="145">
        <v>11</v>
      </c>
      <c r="B22" s="41">
        <f>+IFERROR((VLOOKUP(A22,Hoja4!$A$2:$M$1051,4,FALSE)),"")</f>
        <v>17442</v>
      </c>
      <c r="C22" s="41" t="str">
        <f>+IFERROR((VLOOKUP(A22,Hoja4!$A$2:$M$1051,5,FALSE)),"")</f>
        <v>MARMATO</v>
      </c>
      <c r="D22" s="42">
        <f>+IFERROR((VLOOKUP(A22,Hoja4!$A$2:$AA$1051,6,FALSE)),"")</f>
        <v>72</v>
      </c>
      <c r="E22" s="42">
        <f>+IFERROR((VLOOKUP(A22,Hoja4!$A$2:$AA$1051,7,FALSE)),"")</f>
        <v>39</v>
      </c>
      <c r="F22" s="42">
        <f>+IFERROR((VLOOKUP(A22,Hoja4!$A$2:$AA$1051,8,FALSE)),"")</f>
        <v>111</v>
      </c>
      <c r="G22" s="42">
        <f>+IFERROR((VLOOKUP(A22,Hoja4!$A$2:$AA$1051,9,FALSE)),"")</f>
        <v>63</v>
      </c>
      <c r="H22" s="42">
        <f>+IFERROR((VLOOKUP(A22,Hoja4!$A$2:$AA$1051,10,FALSE)),"")</f>
        <v>50</v>
      </c>
      <c r="I22" s="42" t="str">
        <f>+IFERROR((VLOOKUP(A22,Hoja4!$A$2:$AA$1051,11,FALSE)),"")</f>
        <v>-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17444</v>
      </c>
      <c r="C23" s="41" t="str">
        <f>+IFERROR((VLOOKUP(A23,Hoja4!$A$2:$M$1051,5,FALSE)),"")</f>
        <v>MARQUETALIA</v>
      </c>
      <c r="D23" s="42">
        <f>+IFERROR((VLOOKUP(A23,Hoja4!$A$2:$AA$1051,6,FALSE)),"")</f>
        <v>209</v>
      </c>
      <c r="E23" s="42">
        <f>+IFERROR((VLOOKUP(A23,Hoja4!$A$2:$AA$1051,7,FALSE)),"")</f>
        <v>171</v>
      </c>
      <c r="F23" s="42">
        <f>+IFERROR((VLOOKUP(A23,Hoja4!$A$2:$AA$1051,8,FALSE)),"")</f>
        <v>60</v>
      </c>
      <c r="G23" s="42">
        <f>+IFERROR((VLOOKUP(A23,Hoja4!$A$2:$AA$1051,9,FALSE)),"")</f>
        <v>63</v>
      </c>
      <c r="H23" s="42">
        <f>+IFERROR((VLOOKUP(A23,Hoja4!$A$2:$AA$1051,10,FALSE)),"")</f>
        <v>6</v>
      </c>
      <c r="I23" s="42" t="str">
        <f>+IFERROR((VLOOKUP(A23,Hoja4!$A$2:$AA$1051,11,FALSE)),"")</f>
        <v>-</v>
      </c>
      <c r="J23" s="42">
        <f>+IFERROR((VLOOKUP(A23,Hoja4!$A$2:$AA$1051,12,FALSE)),"")</f>
        <v>30</v>
      </c>
      <c r="K23" s="149">
        <f>+IFERROR((VLOOKUP(A23,Hoja4!$A$2:$AA$1051,13,FALSE)),"")</f>
        <v>20</v>
      </c>
      <c r="L23" s="144">
        <f>+IFERROR((VLOOKUP(A23,Hoja4!$A$2:$AA$1051,14,FALSE)),"")</f>
        <v>8</v>
      </c>
    </row>
    <row r="24" spans="1:12" x14ac:dyDescent="0.25">
      <c r="A24" s="145">
        <v>13</v>
      </c>
      <c r="B24" s="41">
        <f>+IFERROR((VLOOKUP(A24,Hoja4!$A$2:$M$1051,4,FALSE)),"")</f>
        <v>17446</v>
      </c>
      <c r="C24" s="41" t="str">
        <f>+IFERROR((VLOOKUP(A24,Hoja4!$A$2:$M$1051,5,FALSE)),"")</f>
        <v>MARULANDA</v>
      </c>
      <c r="D24" s="42" t="str">
        <f>+IFERROR((VLOOKUP(A24,Hoja4!$A$2:$AA$1051,6,FALSE)),"")</f>
        <v>-</v>
      </c>
      <c r="E24" s="42" t="str">
        <f>+IFERROR((VLOOKUP(A24,Hoja4!$A$2:$AA$1051,7,FALSE)),"")</f>
        <v>-</v>
      </c>
      <c r="F24" s="42">
        <f>+IFERROR((VLOOKUP(A24,Hoja4!$A$2:$AA$1051,8,FALSE)),"")</f>
        <v>28</v>
      </c>
      <c r="G24" s="42">
        <f>+IFERROR((VLOOKUP(A24,Hoja4!$A$2:$AA$1051,9,FALSE)),"")</f>
        <v>28</v>
      </c>
      <c r="H24" s="42">
        <f>+IFERROR((VLOOKUP(A24,Hoja4!$A$2:$AA$1051,10,FALSE)),"")</f>
        <v>28</v>
      </c>
      <c r="I24" s="42" t="str">
        <f>+IFERROR((VLOOKUP(A24,Hoja4!$A$2:$AA$1051,11,FALSE)),"")</f>
        <v>-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17486</v>
      </c>
      <c r="C25" s="41" t="str">
        <f>+IFERROR((VLOOKUP(A25,Hoja4!$A$2:$M$1051,5,FALSE)),"")</f>
        <v>NEIRA</v>
      </c>
      <c r="D25" s="42">
        <f>+IFERROR((VLOOKUP(A25,Hoja4!$A$2:$AA$1051,6,FALSE)),"")</f>
        <v>116</v>
      </c>
      <c r="E25" s="42">
        <f>+IFERROR((VLOOKUP(A25,Hoja4!$A$2:$AA$1051,7,FALSE)),"")</f>
        <v>216</v>
      </c>
      <c r="F25" s="42">
        <f>+IFERROR((VLOOKUP(A25,Hoja4!$A$2:$AA$1051,8,FALSE)),"")</f>
        <v>174</v>
      </c>
      <c r="G25" s="42">
        <f>+IFERROR((VLOOKUP(A25,Hoja4!$A$2:$AA$1051,9,FALSE)),"")</f>
        <v>101</v>
      </c>
      <c r="H25" s="42">
        <f>+IFERROR((VLOOKUP(A25,Hoja4!$A$2:$AA$1051,10,FALSE)),"")</f>
        <v>52</v>
      </c>
      <c r="I25" s="42">
        <f>+IFERROR((VLOOKUP(A25,Hoja4!$A$2:$AA$1051,11,FALSE)),"")</f>
        <v>4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79</v>
      </c>
    </row>
    <row r="26" spans="1:12" x14ac:dyDescent="0.25">
      <c r="A26" s="145">
        <v>15</v>
      </c>
      <c r="B26" s="41">
        <f>+IFERROR((VLOOKUP(A26,Hoja4!$A$2:$M$1051,4,FALSE)),"")</f>
        <v>17495</v>
      </c>
      <c r="C26" s="41" t="str">
        <f>+IFERROR((VLOOKUP(A26,Hoja4!$A$2:$M$1051,5,FALSE)),"")</f>
        <v>NORCASIA</v>
      </c>
      <c r="D26" s="42">
        <f>+IFERROR((VLOOKUP(A26,Hoja4!$A$2:$AA$1051,6,FALSE)),"")</f>
        <v>97</v>
      </c>
      <c r="E26" s="42">
        <f>+IFERROR((VLOOKUP(A26,Hoja4!$A$2:$AA$1051,7,FALSE)),"")</f>
        <v>129</v>
      </c>
      <c r="F26" s="42">
        <f>+IFERROR((VLOOKUP(A26,Hoja4!$A$2:$AA$1051,8,FALSE)),"")</f>
        <v>104</v>
      </c>
      <c r="G26" s="42">
        <f>+IFERROR((VLOOKUP(A26,Hoja4!$A$2:$AA$1051,9,FALSE)),"")</f>
        <v>31</v>
      </c>
      <c r="H26" s="42" t="str">
        <f>+IFERROR((VLOOKUP(A26,Hoja4!$A$2:$AA$1051,10,FALSE)),"")</f>
        <v>-</v>
      </c>
      <c r="I26" s="42" t="str">
        <f>+IFERROR((VLOOKUP(A26,Hoja4!$A$2:$AA$1051,11,FALSE)),"")</f>
        <v>-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17513</v>
      </c>
      <c r="C27" s="41" t="str">
        <f>+IFERROR((VLOOKUP(A27,Hoja4!$A$2:$M$1051,5,FALSE)),"")</f>
        <v>PACORA</v>
      </c>
      <c r="D27" s="42">
        <f>+IFERROR((VLOOKUP(A27,Hoja4!$A$2:$AA$1051,6,FALSE)),"")</f>
        <v>44</v>
      </c>
      <c r="E27" s="42">
        <f>+IFERROR((VLOOKUP(A27,Hoja4!$A$2:$AA$1051,7,FALSE)),"")</f>
        <v>37</v>
      </c>
      <c r="F27" s="42">
        <f>+IFERROR((VLOOKUP(A27,Hoja4!$A$2:$AA$1051,8,FALSE)),"")</f>
        <v>74</v>
      </c>
      <c r="G27" s="42">
        <f>+IFERROR((VLOOKUP(A27,Hoja4!$A$2:$AA$1051,9,FALSE)),"")</f>
        <v>49</v>
      </c>
      <c r="H27" s="42">
        <f>+IFERROR((VLOOKUP(A27,Hoja4!$A$2:$AA$1051,10,FALSE)),"")</f>
        <v>77</v>
      </c>
      <c r="I27" s="42">
        <f>+IFERROR((VLOOKUP(A27,Hoja4!$A$2:$AA$1051,11,FALSE)),"")</f>
        <v>22</v>
      </c>
      <c r="J27" s="42">
        <f>+IFERROR((VLOOKUP(A27,Hoja4!$A$2:$AA$1051,12,FALSE)),"")</f>
        <v>52</v>
      </c>
      <c r="K27" s="149">
        <f>+IFERROR((VLOOKUP(A27,Hoja4!$A$2:$AA$1051,13,FALSE)),"")</f>
        <v>35</v>
      </c>
      <c r="L27" s="144">
        <f>+IFERROR((VLOOKUP(A27,Hoja4!$A$2:$AA$1051,14,FALSE)),"")</f>
        <v>25</v>
      </c>
    </row>
    <row r="28" spans="1:12" x14ac:dyDescent="0.25">
      <c r="A28" s="145">
        <v>17</v>
      </c>
      <c r="B28" s="41">
        <f>+IFERROR((VLOOKUP(A28,Hoja4!$A$2:$M$1051,4,FALSE)),"")</f>
        <v>17524</v>
      </c>
      <c r="C28" s="41" t="str">
        <f>+IFERROR((VLOOKUP(A28,Hoja4!$A$2:$M$1051,5,FALSE)),"")</f>
        <v>PALESTINA</v>
      </c>
      <c r="D28" s="42" t="str">
        <f>+IFERROR((VLOOKUP(A28,Hoja4!$A$2:$AA$1051,6,FALSE)),"")</f>
        <v>-</v>
      </c>
      <c r="E28" s="42">
        <f>+IFERROR((VLOOKUP(A28,Hoja4!$A$2:$AA$1051,7,FALSE)),"")</f>
        <v>43</v>
      </c>
      <c r="F28" s="42">
        <f>+IFERROR((VLOOKUP(A28,Hoja4!$A$2:$AA$1051,8,FALSE)),"")</f>
        <v>75</v>
      </c>
      <c r="G28" s="42">
        <f>+IFERROR((VLOOKUP(A28,Hoja4!$A$2:$AA$1051,9,FALSE)),"")</f>
        <v>46</v>
      </c>
      <c r="H28" s="42">
        <f>+IFERROR((VLOOKUP(A28,Hoja4!$A$2:$AA$1051,10,FALSE)),"")</f>
        <v>18</v>
      </c>
      <c r="I28" s="42" t="str">
        <f>+IFERROR((VLOOKUP(A28,Hoja4!$A$2:$AA$1051,11,FALSE)),"")</f>
        <v>-</v>
      </c>
      <c r="J28" s="42" t="str">
        <f>+IFERROR((VLOOKUP(A28,Hoja4!$A$2:$AA$1051,12,FALSE)),"")</f>
        <v>-</v>
      </c>
      <c r="K28" s="149" t="str">
        <f>+IFERROR((VLOOKUP(A28,Hoja4!$A$2:$AA$1051,13,FALSE)),"")</f>
        <v>-</v>
      </c>
      <c r="L28" s="144">
        <f>+IFERROR((VLOOKUP(A28,Hoja4!$A$2:$AA$1051,14,FALSE)),"")</f>
        <v>27</v>
      </c>
    </row>
    <row r="29" spans="1:12" x14ac:dyDescent="0.25">
      <c r="A29" s="145">
        <v>18</v>
      </c>
      <c r="B29" s="41">
        <f>+IFERROR((VLOOKUP(A29,Hoja4!$A$2:$M$1051,4,FALSE)),"")</f>
        <v>17541</v>
      </c>
      <c r="C29" s="41" t="str">
        <f>+IFERROR((VLOOKUP(A29,Hoja4!$A$2:$M$1051,5,FALSE)),"")</f>
        <v>PENSILVANIA</v>
      </c>
      <c r="D29" s="42">
        <f>+IFERROR((VLOOKUP(A29,Hoja4!$A$2:$AA$1051,6,FALSE)),"")</f>
        <v>180</v>
      </c>
      <c r="E29" s="42">
        <f>+IFERROR((VLOOKUP(A29,Hoja4!$A$2:$AA$1051,7,FALSE)),"")</f>
        <v>217</v>
      </c>
      <c r="F29" s="42">
        <f>+IFERROR((VLOOKUP(A29,Hoja4!$A$2:$AA$1051,8,FALSE)),"")</f>
        <v>211</v>
      </c>
      <c r="G29" s="42">
        <f>+IFERROR((VLOOKUP(A29,Hoja4!$A$2:$AA$1051,9,FALSE)),"")</f>
        <v>175</v>
      </c>
      <c r="H29" s="42">
        <f>+IFERROR((VLOOKUP(A29,Hoja4!$A$2:$AA$1051,10,FALSE)),"")</f>
        <v>159</v>
      </c>
      <c r="I29" s="42">
        <f>+IFERROR((VLOOKUP(A29,Hoja4!$A$2:$AA$1051,11,FALSE)),"")</f>
        <v>158</v>
      </c>
      <c r="J29" s="42">
        <f>+IFERROR((VLOOKUP(A29,Hoja4!$A$2:$AA$1051,12,FALSE)),"")</f>
        <v>230</v>
      </c>
      <c r="K29" s="149">
        <f>+IFERROR((VLOOKUP(A29,Hoja4!$A$2:$AA$1051,13,FALSE)),"")</f>
        <v>312</v>
      </c>
      <c r="L29" s="144">
        <f>+IFERROR((VLOOKUP(A29,Hoja4!$A$2:$AA$1051,14,FALSE)),"")</f>
        <v>237</v>
      </c>
    </row>
    <row r="30" spans="1:12" x14ac:dyDescent="0.25">
      <c r="A30" s="145">
        <v>19</v>
      </c>
      <c r="B30" s="41">
        <f>+IFERROR((VLOOKUP(A30,Hoja4!$A$2:$M$1051,4,FALSE)),"")</f>
        <v>17614</v>
      </c>
      <c r="C30" s="41" t="str">
        <f>+IFERROR((VLOOKUP(A30,Hoja4!$A$2:$M$1051,5,FALSE)),"")</f>
        <v>RIOSUCIO</v>
      </c>
      <c r="D30" s="42">
        <f>+IFERROR((VLOOKUP(A30,Hoja4!$A$2:$AA$1051,6,FALSE)),"")</f>
        <v>257</v>
      </c>
      <c r="E30" s="42">
        <f>+IFERROR((VLOOKUP(A30,Hoja4!$A$2:$AA$1051,7,FALSE)),"")</f>
        <v>334</v>
      </c>
      <c r="F30" s="42">
        <f>+IFERROR((VLOOKUP(A30,Hoja4!$A$2:$AA$1051,8,FALSE)),"")</f>
        <v>450</v>
      </c>
      <c r="G30" s="42">
        <f>+IFERROR((VLOOKUP(A30,Hoja4!$A$2:$AA$1051,9,FALSE)),"")</f>
        <v>278</v>
      </c>
      <c r="H30" s="42">
        <f>+IFERROR((VLOOKUP(A30,Hoja4!$A$2:$AA$1051,10,FALSE)),"")</f>
        <v>155</v>
      </c>
      <c r="I30" s="42">
        <f>+IFERROR((VLOOKUP(A30,Hoja4!$A$2:$AA$1051,11,FALSE)),"")</f>
        <v>32</v>
      </c>
      <c r="J30" s="42">
        <f>+IFERROR((VLOOKUP(A30,Hoja4!$A$2:$AA$1051,12,FALSE)),"")</f>
        <v>27</v>
      </c>
      <c r="K30" s="149">
        <f>+IFERROR((VLOOKUP(A30,Hoja4!$A$2:$AA$1051,13,FALSE)),"")</f>
        <v>291</v>
      </c>
      <c r="L30" s="144">
        <f>+IFERROR((VLOOKUP(A30,Hoja4!$A$2:$AA$1051,14,FALSE)),"")</f>
        <v>344</v>
      </c>
    </row>
    <row r="31" spans="1:12" x14ac:dyDescent="0.25">
      <c r="A31" s="145">
        <v>20</v>
      </c>
      <c r="B31" s="41">
        <f>+IFERROR((VLOOKUP(A31,Hoja4!$A$2:$M$1051,4,FALSE)),"")</f>
        <v>17616</v>
      </c>
      <c r="C31" s="41" t="str">
        <f>+IFERROR((VLOOKUP(A31,Hoja4!$A$2:$M$1051,5,FALSE)),"")</f>
        <v>RISARALDA</v>
      </c>
      <c r="D31" s="42">
        <f>+IFERROR((VLOOKUP(A31,Hoja4!$A$2:$AA$1051,6,FALSE)),"")</f>
        <v>48</v>
      </c>
      <c r="E31" s="42">
        <f>+IFERROR((VLOOKUP(A31,Hoja4!$A$2:$AA$1051,7,FALSE)),"")</f>
        <v>32</v>
      </c>
      <c r="F31" s="42">
        <f>+IFERROR((VLOOKUP(A31,Hoja4!$A$2:$AA$1051,8,FALSE)),"")</f>
        <v>88</v>
      </c>
      <c r="G31" s="42">
        <f>+IFERROR((VLOOKUP(A31,Hoja4!$A$2:$AA$1051,9,FALSE)),"")</f>
        <v>27</v>
      </c>
      <c r="H31" s="42">
        <f>+IFERROR((VLOOKUP(A31,Hoja4!$A$2:$AA$1051,10,FALSE)),"")</f>
        <v>21</v>
      </c>
      <c r="I31" s="42" t="str">
        <f>+IFERROR((VLOOKUP(A31,Hoja4!$A$2:$AA$1051,11,FALSE)),"")</f>
        <v>-</v>
      </c>
      <c r="J31" s="42">
        <f>+IFERROR((VLOOKUP(A31,Hoja4!$A$2:$AA$1051,12,FALSE)),"")</f>
        <v>1</v>
      </c>
      <c r="K31" s="149">
        <f>+IFERROR((VLOOKUP(A31,Hoja4!$A$2:$AA$1051,13,FALSE)),"")</f>
        <v>4</v>
      </c>
      <c r="L31" s="144">
        <f>+IFERROR((VLOOKUP(A31,Hoja4!$A$2:$AA$1051,14,FALSE)),"")</f>
        <v>26</v>
      </c>
    </row>
    <row r="32" spans="1:12" x14ac:dyDescent="0.25">
      <c r="A32" s="145">
        <v>21</v>
      </c>
      <c r="B32" s="41">
        <f>+IFERROR((VLOOKUP(A32,Hoja4!$A$2:$M$1051,4,FALSE)),"")</f>
        <v>17653</v>
      </c>
      <c r="C32" s="41" t="str">
        <f>+IFERROR((VLOOKUP(A32,Hoja4!$A$2:$M$1051,5,FALSE)),"")</f>
        <v>SALAMINA</v>
      </c>
      <c r="D32" s="42">
        <f>+IFERROR((VLOOKUP(A32,Hoja4!$A$2:$AA$1051,6,FALSE)),"")</f>
        <v>53</v>
      </c>
      <c r="E32" s="42">
        <f>+IFERROR((VLOOKUP(A32,Hoja4!$A$2:$AA$1051,7,FALSE)),"")</f>
        <v>43</v>
      </c>
      <c r="F32" s="42">
        <f>+IFERROR((VLOOKUP(A32,Hoja4!$A$2:$AA$1051,8,FALSE)),"")</f>
        <v>88</v>
      </c>
      <c r="G32" s="42">
        <f>+IFERROR((VLOOKUP(A32,Hoja4!$A$2:$AA$1051,9,FALSE)),"")</f>
        <v>23</v>
      </c>
      <c r="H32" s="42">
        <f>+IFERROR((VLOOKUP(A32,Hoja4!$A$2:$AA$1051,10,FALSE)),"")</f>
        <v>15</v>
      </c>
      <c r="I32" s="42">
        <f>+IFERROR((VLOOKUP(A32,Hoja4!$A$2:$AA$1051,11,FALSE)),"")</f>
        <v>2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25</v>
      </c>
    </row>
    <row r="33" spans="1:12" x14ac:dyDescent="0.25">
      <c r="A33" s="145">
        <v>22</v>
      </c>
      <c r="B33" s="41">
        <f>+IFERROR((VLOOKUP(A33,Hoja4!$A$2:$M$1051,4,FALSE)),"")</f>
        <v>17662</v>
      </c>
      <c r="C33" s="41" t="str">
        <f>+IFERROR((VLOOKUP(A33,Hoja4!$A$2:$M$1051,5,FALSE)),"")</f>
        <v>SAMANA</v>
      </c>
      <c r="D33" s="42">
        <f>+IFERROR((VLOOKUP(A33,Hoja4!$A$2:$AA$1051,6,FALSE)),"")</f>
        <v>185</v>
      </c>
      <c r="E33" s="42">
        <f>+IFERROR((VLOOKUP(A33,Hoja4!$A$2:$AA$1051,7,FALSE)),"")</f>
        <v>174</v>
      </c>
      <c r="F33" s="42">
        <f>+IFERROR((VLOOKUP(A33,Hoja4!$A$2:$AA$1051,8,FALSE)),"")</f>
        <v>109</v>
      </c>
      <c r="G33" s="42">
        <f>+IFERROR((VLOOKUP(A33,Hoja4!$A$2:$AA$1051,9,FALSE)),"")</f>
        <v>82</v>
      </c>
      <c r="H33" s="42">
        <f>+IFERROR((VLOOKUP(A33,Hoja4!$A$2:$AA$1051,10,FALSE)),"")</f>
        <v>73</v>
      </c>
      <c r="I33" s="42">
        <f>+IFERROR((VLOOKUP(A33,Hoja4!$A$2:$AA$1051,11,FALSE)),"")</f>
        <v>1</v>
      </c>
      <c r="J33" s="42">
        <f>+IFERROR((VLOOKUP(A33,Hoja4!$A$2:$AA$1051,12,FALSE)),"")</f>
        <v>41</v>
      </c>
      <c r="K33" s="149">
        <f>+IFERROR((VLOOKUP(A33,Hoja4!$A$2:$AA$1051,13,FALSE)),"")</f>
        <v>64</v>
      </c>
      <c r="L33" s="144">
        <f>+IFERROR((VLOOKUP(A33,Hoja4!$A$2:$AA$1051,14,FALSE)),"")</f>
        <v>68</v>
      </c>
    </row>
    <row r="34" spans="1:12" x14ac:dyDescent="0.25">
      <c r="A34" s="145">
        <v>23</v>
      </c>
      <c r="B34" s="41">
        <f>+IFERROR((VLOOKUP(A34,Hoja4!$A$2:$M$1051,4,FALSE)),"")</f>
        <v>17665</v>
      </c>
      <c r="C34" s="41" t="str">
        <f>+IFERROR((VLOOKUP(A34,Hoja4!$A$2:$M$1051,5,FALSE)),"")</f>
        <v>SAN JOSE</v>
      </c>
      <c r="D34" s="42">
        <f>+IFERROR((VLOOKUP(A34,Hoja4!$A$2:$AA$1051,6,FALSE)),"")</f>
        <v>24</v>
      </c>
      <c r="E34" s="42">
        <f>+IFERROR((VLOOKUP(A34,Hoja4!$A$2:$AA$1051,7,FALSE)),"")</f>
        <v>46</v>
      </c>
      <c r="F34" s="42">
        <f>+IFERROR((VLOOKUP(A34,Hoja4!$A$2:$AA$1051,8,FALSE)),"")</f>
        <v>25</v>
      </c>
      <c r="G34" s="42">
        <f>+IFERROR((VLOOKUP(A34,Hoja4!$A$2:$AA$1051,9,FALSE)),"")</f>
        <v>21</v>
      </c>
      <c r="H34" s="42" t="str">
        <f>+IFERROR((VLOOKUP(A34,Hoja4!$A$2:$AA$1051,10,FALSE)),"")</f>
        <v>-</v>
      </c>
      <c r="I34" s="42">
        <f>+IFERROR((VLOOKUP(A34,Hoja4!$A$2:$AA$1051,11,FALSE)),"")</f>
        <v>12</v>
      </c>
      <c r="J34" s="42" t="str">
        <f>+IFERROR((VLOOKUP(A34,Hoja4!$A$2:$AA$1051,12,FALSE)),"")</f>
        <v>-</v>
      </c>
      <c r="K34" s="149" t="str">
        <f>+IFERROR((VLOOKUP(A34,Hoja4!$A$2:$AA$1051,13,FALSE)),"")</f>
        <v>-</v>
      </c>
      <c r="L34" s="144">
        <f>+IFERROR((VLOOKUP(A34,Hoja4!$A$2:$AA$1051,14,FALSE)),"")</f>
        <v>14</v>
      </c>
    </row>
    <row r="35" spans="1:12" x14ac:dyDescent="0.25">
      <c r="A35" s="145">
        <v>24</v>
      </c>
      <c r="B35" s="41">
        <f>+IFERROR((VLOOKUP(A35,Hoja4!$A$2:$M$1051,4,FALSE)),"")</f>
        <v>17777</v>
      </c>
      <c r="C35" s="41" t="str">
        <f>+IFERROR((VLOOKUP(A35,Hoja4!$A$2:$M$1051,5,FALSE)),"")</f>
        <v>SUPIA</v>
      </c>
      <c r="D35" s="42">
        <f>+IFERROR((VLOOKUP(A35,Hoja4!$A$2:$AA$1051,6,FALSE)),"")</f>
        <v>35</v>
      </c>
      <c r="E35" s="42">
        <f>+IFERROR((VLOOKUP(A35,Hoja4!$A$2:$AA$1051,7,FALSE)),"")</f>
        <v>34</v>
      </c>
      <c r="F35" s="42">
        <f>+IFERROR((VLOOKUP(A35,Hoja4!$A$2:$AA$1051,8,FALSE)),"")</f>
        <v>45</v>
      </c>
      <c r="G35" s="42">
        <f>+IFERROR((VLOOKUP(A35,Hoja4!$A$2:$AA$1051,9,FALSE)),"")</f>
        <v>44</v>
      </c>
      <c r="H35" s="42">
        <f>+IFERROR((VLOOKUP(A35,Hoja4!$A$2:$AA$1051,10,FALSE)),"")</f>
        <v>13</v>
      </c>
      <c r="I35" s="42" t="str">
        <f>+IFERROR((VLOOKUP(A35,Hoja4!$A$2:$AA$1051,11,FALSE)),"")</f>
        <v>-</v>
      </c>
      <c r="J35" s="42" t="str">
        <f>+IFERROR((VLOOKUP(A35,Hoja4!$A$2:$AA$1051,12,FALSE)),"")</f>
        <v>-</v>
      </c>
      <c r="K35" s="149" t="str">
        <f>+IFERROR((VLOOKUP(A35,Hoja4!$A$2:$AA$1051,13,FALSE)),"")</f>
        <v>-</v>
      </c>
      <c r="L35" s="144">
        <f>+IFERROR((VLOOKUP(A35,Hoja4!$A$2:$AA$1051,14,FALSE)),"")</f>
        <v>20</v>
      </c>
    </row>
    <row r="36" spans="1:12" x14ac:dyDescent="0.25">
      <c r="A36" s="145">
        <v>25</v>
      </c>
      <c r="B36" s="41">
        <f>+IFERROR((VLOOKUP(A36,Hoja4!$A$2:$M$1051,4,FALSE)),"")</f>
        <v>17867</v>
      </c>
      <c r="C36" s="41" t="str">
        <f>+IFERROR((VLOOKUP(A36,Hoja4!$A$2:$M$1051,5,FALSE)),"")</f>
        <v>VICTORIA</v>
      </c>
      <c r="D36" s="42">
        <f>+IFERROR((VLOOKUP(A36,Hoja4!$A$2:$AA$1051,6,FALSE)),"")</f>
        <v>257</v>
      </c>
      <c r="E36" s="42">
        <f>+IFERROR((VLOOKUP(A36,Hoja4!$A$2:$AA$1051,7,FALSE)),"")</f>
        <v>176</v>
      </c>
      <c r="F36" s="42">
        <f>+IFERROR((VLOOKUP(A36,Hoja4!$A$2:$AA$1051,8,FALSE)),"")</f>
        <v>109</v>
      </c>
      <c r="G36" s="42">
        <f>+IFERROR((VLOOKUP(A36,Hoja4!$A$2:$AA$1051,9,FALSE)),"")</f>
        <v>70</v>
      </c>
      <c r="H36" s="42">
        <f>+IFERROR((VLOOKUP(A36,Hoja4!$A$2:$AA$1051,10,FALSE)),"")</f>
        <v>27</v>
      </c>
      <c r="I36" s="42" t="str">
        <f>+IFERROR((VLOOKUP(A36,Hoja4!$A$2:$AA$1051,11,FALSE)),"")</f>
        <v>-</v>
      </c>
      <c r="J36" s="42">
        <f>+IFERROR((VLOOKUP(A36,Hoja4!$A$2:$AA$1051,12,FALSE)),"")</f>
        <v>1</v>
      </c>
      <c r="K36" s="149" t="str">
        <f>+IFERROR((VLOOKUP(A36,Hoja4!$A$2:$AA$1051,13,FALSE)),"")</f>
        <v>-</v>
      </c>
      <c r="L36" s="144">
        <f>+IFERROR((VLOOKUP(A36,Hoja4!$A$2:$AA$1051,14,FALSE)),"")</f>
        <v>0</v>
      </c>
    </row>
    <row r="37" spans="1:12" x14ac:dyDescent="0.25">
      <c r="A37" s="145">
        <v>26</v>
      </c>
      <c r="B37" s="41">
        <f>+IFERROR((VLOOKUP(A37,Hoja4!$A$2:$M$1051,4,FALSE)),"")</f>
        <v>17873</v>
      </c>
      <c r="C37" s="41" t="str">
        <f>+IFERROR((VLOOKUP(A37,Hoja4!$A$2:$M$1051,5,FALSE)),"")</f>
        <v>VILLAMARIA</v>
      </c>
      <c r="D37" s="42">
        <f>+IFERROR((VLOOKUP(A37,Hoja4!$A$2:$AA$1051,6,FALSE)),"")</f>
        <v>130</v>
      </c>
      <c r="E37" s="42">
        <f>+IFERROR((VLOOKUP(A37,Hoja4!$A$2:$AA$1051,7,FALSE)),"")</f>
        <v>113</v>
      </c>
      <c r="F37" s="42">
        <f>+IFERROR((VLOOKUP(A37,Hoja4!$A$2:$AA$1051,8,FALSE)),"")</f>
        <v>37</v>
      </c>
      <c r="G37" s="42" t="str">
        <f>+IFERROR((VLOOKUP(A37,Hoja4!$A$2:$AA$1051,9,FALSE)),"")</f>
        <v>-</v>
      </c>
      <c r="H37" s="42">
        <f>+IFERROR((VLOOKUP(A37,Hoja4!$A$2:$AA$1051,10,FALSE)),"")</f>
        <v>533</v>
      </c>
      <c r="I37" s="42" t="str">
        <f>+IFERROR((VLOOKUP(A37,Hoja4!$A$2:$AA$1051,11,FALSE)),"")</f>
        <v>-</v>
      </c>
      <c r="J37" s="42">
        <f>+IFERROR((VLOOKUP(A37,Hoja4!$A$2:$AA$1051,12,FALSE)),"")</f>
        <v>1</v>
      </c>
      <c r="K37" s="149" t="str">
        <f>+IFERROR((VLOOKUP(A37,Hoja4!$A$2:$AA$1051,13,FALSE)),"")</f>
        <v>-</v>
      </c>
      <c r="L37" s="144">
        <f>+IFERROR((VLOOKUP(A37,Hoja4!$A$2:$AA$1051,14,FALSE)),"")</f>
        <v>7</v>
      </c>
    </row>
    <row r="38" spans="1:12" x14ac:dyDescent="0.25">
      <c r="A38" s="145">
        <v>27</v>
      </c>
      <c r="B38" s="41">
        <f>+IFERROR((VLOOKUP(A38,Hoja4!$A$2:$M$1051,4,FALSE)),"")</f>
        <v>17877</v>
      </c>
      <c r="C38" s="41" t="str">
        <f>+IFERROR((VLOOKUP(A38,Hoja4!$A$2:$M$1051,5,FALSE)),"")</f>
        <v>VITERBO</v>
      </c>
      <c r="D38" s="42">
        <f>+IFERROR((VLOOKUP(A38,Hoja4!$A$2:$AA$1051,6,FALSE)),"")</f>
        <v>35</v>
      </c>
      <c r="E38" s="42">
        <f>+IFERROR((VLOOKUP(A38,Hoja4!$A$2:$AA$1051,7,FALSE)),"")</f>
        <v>84</v>
      </c>
      <c r="F38" s="42">
        <f>+IFERROR((VLOOKUP(A38,Hoja4!$A$2:$AA$1051,8,FALSE)),"")</f>
        <v>109</v>
      </c>
      <c r="G38" s="42">
        <f>+IFERROR((VLOOKUP(A38,Hoja4!$A$2:$AA$1051,9,FALSE)),"")</f>
        <v>61</v>
      </c>
      <c r="H38" s="42">
        <f>+IFERROR((VLOOKUP(A38,Hoja4!$A$2:$AA$1051,10,FALSE)),"")</f>
        <v>38</v>
      </c>
      <c r="I38" s="42">
        <f>+IFERROR((VLOOKUP(A38,Hoja4!$A$2:$AA$1051,11,FALSE)),"")</f>
        <v>1</v>
      </c>
      <c r="J38" s="42" t="str">
        <f>+IFERROR((VLOOKUP(A38,Hoja4!$A$2:$AA$1051,12,FALSE)),"")</f>
        <v>-</v>
      </c>
      <c r="K38" s="149" t="str">
        <f>+IFERROR((VLOOKUP(A38,Hoja4!$A$2:$AA$1051,13,FALSE)),"")</f>
        <v>-</v>
      </c>
      <c r="L38" s="144">
        <f>+IFERROR((VLOOKUP(A38,Hoja4!$A$2:$AA$1051,14,FALSE)),"")</f>
        <v>25</v>
      </c>
    </row>
    <row r="39" spans="1:12" x14ac:dyDescent="0.25">
      <c r="A39" s="145">
        <v>28</v>
      </c>
      <c r="B39" s="41" t="str">
        <f>+IFERROR((VLOOKUP(A39,Hoja4!$A$2:$M$1051,4,FALSE)),"")</f>
        <v/>
      </c>
      <c r="C39" s="41" t="str">
        <f>+IFERROR((VLOOKUP(A39,Hoja4!$A$2:$M$1051,5,FALSE)),"")</f>
        <v/>
      </c>
      <c r="D39" s="42" t="str">
        <f>+IFERROR((VLOOKUP(A39,Hoja4!$A$2:$AA$1051,6,FALSE)),"")</f>
        <v/>
      </c>
      <c r="E39" s="42" t="str">
        <f>+IFERROR((VLOOKUP(A39,Hoja4!$A$2:$AA$1051,7,FALSE)),"")</f>
        <v/>
      </c>
      <c r="F39" s="42" t="str">
        <f>+IFERROR((VLOOKUP(A39,Hoja4!$A$2:$AA$1051,8,FALSE)),"")</f>
        <v/>
      </c>
      <c r="G39" s="42" t="str">
        <f>+IFERROR((VLOOKUP(A39,Hoja4!$A$2:$AA$1051,9,FALSE)),"")</f>
        <v/>
      </c>
      <c r="H39" s="42" t="str">
        <f>+IFERROR((VLOOKUP(A39,Hoja4!$A$2:$AA$1051,10,FALSE)),"")</f>
        <v/>
      </c>
      <c r="I39" s="42" t="str">
        <f>+IFERROR((VLOOKUP(A39,Hoja4!$A$2:$AA$1051,11,FALSE)),"")</f>
        <v/>
      </c>
      <c r="J39" s="42" t="str">
        <f>+IFERROR((VLOOKUP(A39,Hoja4!$A$2:$AA$1051,12,FALSE)),"")</f>
        <v/>
      </c>
      <c r="K39" s="149" t="str">
        <f>+IFERROR((VLOOKUP(A39,Hoja4!$A$2:$AA$1051,13,FALSE)),"")</f>
        <v/>
      </c>
      <c r="L39" s="144" t="str">
        <f>+IFERROR((VLOOKUP(A39,Hoja4!$A$2:$AA$1051,14,FALSE)),"")</f>
        <v/>
      </c>
    </row>
    <row r="40" spans="1:12" x14ac:dyDescent="0.25">
      <c r="A40" s="145">
        <v>29</v>
      </c>
      <c r="B40" s="41" t="str">
        <f>+IFERROR((VLOOKUP(A40,Hoja4!$A$2:$M$1051,4,FALSE)),"")</f>
        <v/>
      </c>
      <c r="C40" s="41" t="str">
        <f>+IFERROR((VLOOKUP(A40,Hoja4!$A$2:$M$1051,5,FALSE)),"")</f>
        <v/>
      </c>
      <c r="D40" s="42" t="str">
        <f>+IFERROR((VLOOKUP(A40,Hoja4!$A$2:$AA$1051,6,FALSE)),"")</f>
        <v/>
      </c>
      <c r="E40" s="42" t="str">
        <f>+IFERROR((VLOOKUP(A40,Hoja4!$A$2:$AA$1051,7,FALSE)),"")</f>
        <v/>
      </c>
      <c r="F40" s="42" t="str">
        <f>+IFERROR((VLOOKUP(A40,Hoja4!$A$2:$AA$1051,8,FALSE)),"")</f>
        <v/>
      </c>
      <c r="G40" s="42" t="str">
        <f>+IFERROR((VLOOKUP(A40,Hoja4!$A$2:$AA$1051,9,FALSE)),"")</f>
        <v/>
      </c>
      <c r="H40" s="42" t="str">
        <f>+IFERROR((VLOOKUP(A40,Hoja4!$A$2:$AA$1051,10,FALSE)),"")</f>
        <v/>
      </c>
      <c r="I40" s="42" t="str">
        <f>+IFERROR((VLOOKUP(A40,Hoja4!$A$2:$AA$1051,11,FALSE)),"")</f>
        <v/>
      </c>
      <c r="J40" s="42" t="str">
        <f>+IFERROR((VLOOKUP(A40,Hoja4!$A$2:$AA$1051,12,FALSE)),"")</f>
        <v/>
      </c>
      <c r="K40" s="149" t="str">
        <f>+IFERROR((VLOOKUP(A40,Hoja4!$A$2:$AA$1051,13,FALSE)),"")</f>
        <v/>
      </c>
      <c r="L40" s="144" t="str">
        <f>+IFERROR((VLOOKUP(A40,Hoja4!$A$2:$AA$1051,14,FALSE)),"")</f>
        <v/>
      </c>
    </row>
    <row r="41" spans="1:12" x14ac:dyDescent="0.25">
      <c r="A41" s="145">
        <v>30</v>
      </c>
      <c r="B41" s="41" t="str">
        <f>+IFERROR((VLOOKUP(A41,Hoja4!$A$2:$M$1051,4,FALSE)),"")</f>
        <v/>
      </c>
      <c r="C41" s="41" t="str">
        <f>+IFERROR((VLOOKUP(A41,Hoja4!$A$2:$M$1051,5,FALSE)),"")</f>
        <v/>
      </c>
      <c r="D41" s="42" t="str">
        <f>+IFERROR((VLOOKUP(A41,Hoja4!$A$2:$AA$1051,6,FALSE)),"")</f>
        <v/>
      </c>
      <c r="E41" s="42" t="str">
        <f>+IFERROR((VLOOKUP(A41,Hoja4!$A$2:$AA$1051,7,FALSE)),"")</f>
        <v/>
      </c>
      <c r="F41" s="42" t="str">
        <f>+IFERROR((VLOOKUP(A41,Hoja4!$A$2:$AA$1051,8,FALSE)),"")</f>
        <v/>
      </c>
      <c r="G41" s="42" t="str">
        <f>+IFERROR((VLOOKUP(A41,Hoja4!$A$2:$AA$1051,9,FALSE)),"")</f>
        <v/>
      </c>
      <c r="H41" s="42" t="str">
        <f>+IFERROR((VLOOKUP(A41,Hoja4!$A$2:$AA$1051,10,FALSE)),"")</f>
        <v/>
      </c>
      <c r="I41" s="42" t="str">
        <f>+IFERROR((VLOOKUP(A41,Hoja4!$A$2:$AA$1051,11,FALSE)),"")</f>
        <v/>
      </c>
      <c r="J41" s="42" t="str">
        <f>+IFERROR((VLOOKUP(A41,Hoja4!$A$2:$AA$1051,12,FALSE)),"")</f>
        <v/>
      </c>
      <c r="K41" s="149" t="str">
        <f>+IFERROR((VLOOKUP(A41,Hoja4!$A$2:$AA$1051,13,FALSE)),"")</f>
        <v/>
      </c>
      <c r="L41" s="144" t="str">
        <f>+IFERROR((VLOOKUP(A41,Hoja4!$A$2:$AA$1051,14,FALSE)),"")</f>
        <v/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CALDAS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17001</v>
      </c>
      <c r="C12" s="39" t="str">
        <f>+IFERROR(VLOOKUP($A12,Hoja5!$A$2:$M$2116,4,FALSE),"")</f>
        <v>MANIZALES</v>
      </c>
      <c r="D12" s="163">
        <f>+IFERROR(VLOOKUP($A12,Hoja5!$A$2:$M$2116,5,FALSE),"")</f>
        <v>0.7645717112314161</v>
      </c>
      <c r="E12" s="163">
        <f>+IFERROR(VLOOKUP($A12,Hoja5!$A$2:$M$2116,6,FALSE),"")</f>
        <v>0.83388148568188258</v>
      </c>
      <c r="F12" s="163">
        <f>+IFERROR(VLOOKUP($A12,Hoja5!$A$2:$M$2116,7,FALSE),"")</f>
        <v>0.90008507143066674</v>
      </c>
      <c r="G12" s="163">
        <f>+IFERROR(VLOOKUP($A12,Hoja5!$A$2:$M$2116,8,FALSE),"")</f>
        <v>1.0475091830849095</v>
      </c>
      <c r="H12" s="163">
        <f>+IFERROR(VLOOKUP($A12,Hoja5!$A$2:$M$2116,9,FALSE),"")</f>
        <v>1.1530800789201716</v>
      </c>
      <c r="I12" s="163">
        <f>+IFERROR(VLOOKUP($A12,Hoja5!$A$2:$M$2116,10,FALSE),"")</f>
        <v>1.2563156036336789</v>
      </c>
      <c r="J12" s="163">
        <f>+IFERROR(VLOOKUP($A12,Hoja5!$A$2:$M$2116,11,FALSE),"")</f>
        <v>1.3666503187837176</v>
      </c>
      <c r="K12" s="164">
        <f>+IFERROR(VLOOKUP($A12,Hoja5!$A$2:$M$2116,12,FALSE),"")</f>
        <v>1.3612591440203898</v>
      </c>
      <c r="L12" s="165">
        <f>+IFERROR(VLOOKUP($A12,Hoja5!$A$2:$M$2116,13,FALSE),"")</f>
        <v>1.3958409949516901</v>
      </c>
    </row>
    <row r="13" spans="1:12" x14ac:dyDescent="0.25">
      <c r="A13" s="145">
        <v>2</v>
      </c>
      <c r="B13" s="41">
        <f>+IFERROR(VLOOKUP($A13,Hoja5!$A$2:$M$2116,3,FALSE),"")</f>
        <v>17013</v>
      </c>
      <c r="C13" s="41" t="str">
        <f>+IFERROR(VLOOKUP($A13,Hoja5!$A$2:$M$2116,4,FALSE),"")</f>
        <v>AGUADAS</v>
      </c>
      <c r="D13" s="166">
        <f>+IFERROR(VLOOKUP($A13,Hoja5!$A$2:$M$2116,5,FALSE),"")</f>
        <v>4.1591320072332731E-2</v>
      </c>
      <c r="E13" s="166">
        <f>+IFERROR(VLOOKUP($A13,Hoja5!$A$2:$M$2116,6,FALSE),"")</f>
        <v>7.050092764378478E-2</v>
      </c>
      <c r="F13" s="166">
        <f>+IFERROR(VLOOKUP($A13,Hoja5!$A$2:$M$2116,7,FALSE),"")</f>
        <v>7.2289156626506021E-2</v>
      </c>
      <c r="G13" s="166">
        <f>+IFERROR(VLOOKUP($A13,Hoja5!$A$2:$M$2116,8,FALSE),"")</f>
        <v>3.6738802214393559E-2</v>
      </c>
      <c r="H13" s="166">
        <f>+IFERROR(VLOOKUP($A13,Hoja5!$A$2:$M$2116,9,FALSE),"")</f>
        <v>1.2611665790856543E-2</v>
      </c>
      <c r="I13" s="166">
        <f>+IFERROR(VLOOKUP($A13,Hoja5!$A$2:$M$2116,10,FALSE),"")</f>
        <v>1.0893246187363835E-3</v>
      </c>
      <c r="J13" s="166">
        <f>+IFERROR(VLOOKUP($A13,Hoja5!$A$2:$M$2116,11,FALSE),"")</f>
        <v>1.403705783267827E-2</v>
      </c>
      <c r="K13" s="164">
        <f>+IFERROR(VLOOKUP($A13,Hoja5!$A$2:$M$2116,12,FALSE),"")</f>
        <v>6.4441887226697359E-2</v>
      </c>
      <c r="L13" s="165">
        <f>+IFERROR(VLOOKUP($A13,Hoja5!$A$2:$M$2116,13,FALSE),"")</f>
        <v>3.163444639718805E-2</v>
      </c>
    </row>
    <row r="14" spans="1:12" x14ac:dyDescent="0.25">
      <c r="A14" s="145">
        <v>3</v>
      </c>
      <c r="B14" s="41">
        <f>+IFERROR(VLOOKUP($A14,Hoja5!$A$2:$M$2116,3,FALSE),"")</f>
        <v>17042</v>
      </c>
      <c r="C14" s="41" t="str">
        <f>+IFERROR(VLOOKUP($A14,Hoja5!$A$2:$M$2116,4,FALSE),"")</f>
        <v>ANSERMA</v>
      </c>
      <c r="D14" s="166">
        <f>+IFERROR(VLOOKUP($A14,Hoja5!$A$2:$M$2116,5,FALSE),"")</f>
        <v>3.796203796203796E-2</v>
      </c>
      <c r="E14" s="166">
        <f>+IFERROR(VLOOKUP($A14,Hoja5!$A$2:$M$2116,6,FALSE),"")</f>
        <v>4.8837992590097676E-2</v>
      </c>
      <c r="F14" s="166">
        <f>+IFERROR(VLOOKUP($A14,Hoja5!$A$2:$M$2116,7,FALSE),"")</f>
        <v>5.628002745367193E-2</v>
      </c>
      <c r="G14" s="166">
        <f>+IFERROR(VLOOKUP($A14,Hoja5!$A$2:$M$2116,8,FALSE),"")</f>
        <v>4.1886659626891941E-2</v>
      </c>
      <c r="H14" s="166">
        <f>+IFERROR(VLOOKUP($A14,Hoja5!$A$2:$M$2116,9,FALSE),"")</f>
        <v>1.9927536231884056E-2</v>
      </c>
      <c r="I14" s="166">
        <f>+IFERROR(VLOOKUP($A14,Hoja5!$A$2:$M$2116,10,FALSE),"")</f>
        <v>8.2089552238805968E-3</v>
      </c>
      <c r="J14" s="166">
        <f>+IFERROR(VLOOKUP($A14,Hoja5!$A$2:$M$2116,11,FALSE),"")</f>
        <v>7.3133179368745187E-3</v>
      </c>
      <c r="K14" s="164">
        <f>+IFERROR(VLOOKUP($A14,Hoja5!$A$2:$M$2116,12,FALSE),"")</f>
        <v>0.12168053904082442</v>
      </c>
      <c r="L14" s="165">
        <f>+IFERROR(VLOOKUP($A14,Hoja5!$A$2:$M$2116,13,FALSE),"")</f>
        <v>0.13455284552845528</v>
      </c>
    </row>
    <row r="15" spans="1:12" x14ac:dyDescent="0.25">
      <c r="A15" s="145">
        <v>4</v>
      </c>
      <c r="B15" s="41">
        <f>+IFERROR(VLOOKUP($A15,Hoja5!$A$2:$M$2116,3,FALSE),"")</f>
        <v>17050</v>
      </c>
      <c r="C15" s="41" t="str">
        <f>+IFERROR(VLOOKUP($A15,Hoja5!$A$2:$M$2116,4,FALSE),"")</f>
        <v>ARANZAZU</v>
      </c>
      <c r="D15" s="166">
        <f>+IFERROR(VLOOKUP($A15,Hoja5!$A$2:$M$2116,5,FALSE),"")</f>
        <v>2.508361204013378E-3</v>
      </c>
      <c r="E15" s="166">
        <f>+IFERROR(VLOOKUP($A15,Hoja5!$A$2:$M$2116,6,FALSE),"")</f>
        <v>8.6132644272179156E-4</v>
      </c>
      <c r="F15" s="166">
        <f>+IFERROR(VLOOKUP($A15,Hoja5!$A$2:$M$2116,7,FALSE),"")</f>
        <v>8.9928057553956839E-4</v>
      </c>
      <c r="G15" s="166">
        <f>+IFERROR(VLOOKUP($A15,Hoja5!$A$2:$M$2116,8,FALSE),"")</f>
        <v>9.4607379375591296E-4</v>
      </c>
      <c r="H15" s="166">
        <f>+IFERROR(VLOOKUP($A15,Hoja5!$A$2:$M$2116,9,FALSE),"")</f>
        <v>0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2.8835063437139562E-2</v>
      </c>
    </row>
    <row r="16" spans="1:12" x14ac:dyDescent="0.25">
      <c r="A16" s="145">
        <v>5</v>
      </c>
      <c r="B16" s="41">
        <f>+IFERROR(VLOOKUP($A16,Hoja5!$A$2:$M$2116,3,FALSE),"")</f>
        <v>17088</v>
      </c>
      <c r="C16" s="41" t="str">
        <f>+IFERROR(VLOOKUP($A16,Hoja5!$A$2:$M$2116,4,FALSE),"")</f>
        <v>BELALCAZAR</v>
      </c>
      <c r="D16" s="166">
        <f>+IFERROR(VLOOKUP($A16,Hoja5!$A$2:$M$2116,5,FALSE),"")</f>
        <v>3.1222123104371096E-2</v>
      </c>
      <c r="E16" s="166">
        <f>+IFERROR(VLOOKUP($A16,Hoja5!$A$2:$M$2116,6,FALSE),"")</f>
        <v>2.8466483011937556E-2</v>
      </c>
      <c r="F16" s="166">
        <f>+IFERROR(VLOOKUP($A16,Hoja5!$A$2:$M$2116,7,FALSE),"")</f>
        <v>3.7356321839080463E-2</v>
      </c>
      <c r="G16" s="166">
        <f>+IFERROR(VLOOKUP($A16,Hoja5!$A$2:$M$2116,8,FALSE),"")</f>
        <v>3.015075376884422E-2</v>
      </c>
      <c r="H16" s="166">
        <f>+IFERROR(VLOOKUP($A16,Hoja5!$A$2:$M$2116,9,FALSE),"")</f>
        <v>2.8451001053740779E-2</v>
      </c>
      <c r="I16" s="166">
        <f>+IFERROR(VLOOKUP($A16,Hoja5!$A$2:$M$2116,10,FALSE),"")</f>
        <v>2.2172949002217295E-3</v>
      </c>
      <c r="J16" s="166">
        <f>+IFERROR(VLOOKUP($A16,Hoja5!$A$2:$M$2116,11,FALSE),"")</f>
        <v>0</v>
      </c>
      <c r="K16" s="164">
        <f>+IFERROR(VLOOKUP($A16,Hoja5!$A$2:$M$2116,12,FALSE),"")</f>
        <v>3.3532934131736525E-2</v>
      </c>
      <c r="L16" s="165">
        <f>+IFERROR(VLOOKUP($A16,Hoja5!$A$2:$M$2116,13,FALSE),"")</f>
        <v>8.7223587223587223E-2</v>
      </c>
    </row>
    <row r="17" spans="1:12" x14ac:dyDescent="0.25">
      <c r="A17" s="145">
        <v>6</v>
      </c>
      <c r="B17" s="41">
        <f>+IFERROR(VLOOKUP($A17,Hoja5!$A$2:$M$2116,3,FALSE),"")</f>
        <v>17174</v>
      </c>
      <c r="C17" s="41" t="str">
        <f>+IFERROR(VLOOKUP($A17,Hoja5!$A$2:$M$2116,4,FALSE),"")</f>
        <v>CHINCHINA</v>
      </c>
      <c r="D17" s="166">
        <f>+IFERROR(VLOOKUP($A17,Hoja5!$A$2:$M$2116,5,FALSE),"")</f>
        <v>9.8148516822615967E-2</v>
      </c>
      <c r="E17" s="166">
        <f>+IFERROR(VLOOKUP($A17,Hoja5!$A$2:$M$2116,6,FALSE),"")</f>
        <v>0.10414971521562245</v>
      </c>
      <c r="F17" s="166">
        <f>+IFERROR(VLOOKUP($A17,Hoja5!$A$2:$M$2116,7,FALSE),"")</f>
        <v>0.13907563025210085</v>
      </c>
      <c r="G17" s="166">
        <f>+IFERROR(VLOOKUP($A17,Hoja5!$A$2:$M$2116,8,FALSE),"")</f>
        <v>5.9812268063741542E-2</v>
      </c>
      <c r="H17" s="166">
        <f>+IFERROR(VLOOKUP($A17,Hoja5!$A$2:$M$2116,9,FALSE),"")</f>
        <v>2.332427536231884E-2</v>
      </c>
      <c r="I17" s="166">
        <f>+IFERROR(VLOOKUP($A17,Hoja5!$A$2:$M$2116,10,FALSE),"")</f>
        <v>1.16795141322121E-3</v>
      </c>
      <c r="J17" s="166">
        <f>+IFERROR(VLOOKUP($A17,Hoja5!$A$2:$M$2116,11,FALSE),"")</f>
        <v>4.303131723643318E-3</v>
      </c>
      <c r="K17" s="164">
        <f>+IFERROR(VLOOKUP($A17,Hoja5!$A$2:$M$2116,12,FALSE),"")</f>
        <v>4.3774319066147861E-3</v>
      </c>
      <c r="L17" s="165">
        <f>+IFERROR(VLOOKUP($A17,Hoja5!$A$2:$M$2116,13,FALSE),"")</f>
        <v>1.5467714215565921E-2</v>
      </c>
    </row>
    <row r="18" spans="1:12" x14ac:dyDescent="0.25">
      <c r="A18" s="145">
        <v>7</v>
      </c>
      <c r="B18" s="41">
        <f>+IFERROR(VLOOKUP($A18,Hoja5!$A$2:$M$2116,3,FALSE),"")</f>
        <v>17272</v>
      </c>
      <c r="C18" s="41" t="str">
        <f>+IFERROR(VLOOKUP($A18,Hoja5!$A$2:$M$2116,4,FALSE),"")</f>
        <v>FILADELFIA</v>
      </c>
      <c r="D18" s="166">
        <f>+IFERROR(VLOOKUP($A18,Hoja5!$A$2:$M$2116,5,FALSE),"")</f>
        <v>5.6896551724137934E-2</v>
      </c>
      <c r="E18" s="166">
        <f>+IFERROR(VLOOKUP($A18,Hoja5!$A$2:$M$2116,6,FALSE),"")</f>
        <v>4.4682752457551385E-2</v>
      </c>
      <c r="F18" s="166">
        <f>+IFERROR(VLOOKUP($A18,Hoja5!$A$2:$M$2116,7,FALSE),"")</f>
        <v>3.8461538461538464E-2</v>
      </c>
      <c r="G18" s="166">
        <f>+IFERROR(VLOOKUP($A18,Hoja5!$A$2:$M$2116,8,FALSE),"")</f>
        <v>1.9801980198019802E-2</v>
      </c>
      <c r="H18" s="166">
        <f>+IFERROR(VLOOKUP($A18,Hoja5!$A$2:$M$2116,9,FALSE),"")</f>
        <v>1.9874476987447699E-2</v>
      </c>
      <c r="I18" s="166">
        <f>+IFERROR(VLOOKUP($A18,Hoja5!$A$2:$M$2116,10,FALSE),"")</f>
        <v>2.5386313465783666E-2</v>
      </c>
      <c r="J18" s="166">
        <f>+IFERROR(VLOOKUP($A18,Hoja5!$A$2:$M$2116,11,FALSE),"")</f>
        <v>2.0713463751438434E-2</v>
      </c>
      <c r="K18" s="164">
        <f>+IFERROR(VLOOKUP($A18,Hoja5!$A$2:$M$2116,12,FALSE),"")</f>
        <v>2.986857825567503E-2</v>
      </c>
      <c r="L18" s="165">
        <f>+IFERROR(VLOOKUP($A18,Hoja5!$A$2:$M$2116,13,FALSE),"")</f>
        <v>5.6650246305418719E-2</v>
      </c>
    </row>
    <row r="19" spans="1:12" x14ac:dyDescent="0.25">
      <c r="A19" s="145">
        <v>8</v>
      </c>
      <c r="B19" s="41">
        <f>+IFERROR(VLOOKUP($A19,Hoja5!$A$2:$M$2116,3,FALSE),"")</f>
        <v>17380</v>
      </c>
      <c r="C19" s="41" t="str">
        <f>+IFERROR(VLOOKUP($A19,Hoja5!$A$2:$M$2116,4,FALSE),"")</f>
        <v>LA DORADA</v>
      </c>
      <c r="D19" s="166">
        <f>+IFERROR(VLOOKUP($A19,Hoja5!$A$2:$M$2116,5,FALSE),"")</f>
        <v>0.29574861367837341</v>
      </c>
      <c r="E19" s="166">
        <f>+IFERROR(VLOOKUP($A19,Hoja5!$A$2:$M$2116,6,FALSE),"")</f>
        <v>0.23943285179240237</v>
      </c>
      <c r="F19" s="166">
        <f>+IFERROR(VLOOKUP($A19,Hoja5!$A$2:$M$2116,7,FALSE),"")</f>
        <v>0.28598848368522073</v>
      </c>
      <c r="G19" s="166">
        <f>+IFERROR(VLOOKUP($A19,Hoja5!$A$2:$M$2116,8,FALSE),"")</f>
        <v>0.33380621364732588</v>
      </c>
      <c r="H19" s="166">
        <f>+IFERROR(VLOOKUP($A19,Hoja5!$A$2:$M$2116,9,FALSE),"")</f>
        <v>0.35062454077883909</v>
      </c>
      <c r="I19" s="166">
        <f>+IFERROR(VLOOKUP($A19,Hoja5!$A$2:$M$2116,10,FALSE),"")</f>
        <v>0.35002275830678198</v>
      </c>
      <c r="J19" s="166">
        <f>+IFERROR(VLOOKUP($A19,Hoja5!$A$2:$M$2116,11,FALSE),"")</f>
        <v>0.31650877465444943</v>
      </c>
      <c r="K19" s="164">
        <f>+IFERROR(VLOOKUP($A19,Hoja5!$A$2:$M$2116,12,FALSE),"")</f>
        <v>0.32890995260663508</v>
      </c>
      <c r="L19" s="165">
        <f>+IFERROR(VLOOKUP($A19,Hoja5!$A$2:$M$2116,13,FALSE),"")</f>
        <v>0.34130019120458893</v>
      </c>
    </row>
    <row r="20" spans="1:12" x14ac:dyDescent="0.25">
      <c r="A20" s="145">
        <v>9</v>
      </c>
      <c r="B20" s="41">
        <f>+IFERROR(VLOOKUP($A20,Hoja5!$A$2:$M$2116,3,FALSE),"")</f>
        <v>17388</v>
      </c>
      <c r="C20" s="41" t="str">
        <f>+IFERROR(VLOOKUP($A20,Hoja5!$A$2:$M$2116,4,FALSE),"")</f>
        <v>LA MERCED</v>
      </c>
      <c r="D20" s="166">
        <f>+IFERROR(VLOOKUP($A20,Hoja5!$A$2:$M$2116,5,FALSE),"")</f>
        <v>6.1157024793388429E-2</v>
      </c>
      <c r="E20" s="166">
        <f>+IFERROR(VLOOKUP($A20,Hoja5!$A$2:$M$2116,6,FALSE),"")</f>
        <v>0.12283737024221453</v>
      </c>
      <c r="F20" s="166">
        <f>+IFERROR(VLOOKUP($A20,Hoja5!$A$2:$M$2116,7,FALSE),"")</f>
        <v>0.1161524500907441</v>
      </c>
      <c r="G20" s="166">
        <f>+IFERROR(VLOOKUP($A20,Hoja5!$A$2:$M$2116,8,FALSE),"")</f>
        <v>0</v>
      </c>
      <c r="H20" s="166">
        <f>+IFERROR(VLOOKUP($A20,Hoja5!$A$2:$M$2116,9,FALSE),"")</f>
        <v>5.3388090349075976E-2</v>
      </c>
      <c r="I20" s="166">
        <f>+IFERROR(VLOOKUP($A20,Hoja5!$A$2:$M$2116,10,FALSE),"")</f>
        <v>2.1739130434782609E-3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17433</v>
      </c>
      <c r="C21" s="41" t="str">
        <f>+IFERROR(VLOOKUP($A21,Hoja5!$A$2:$M$2116,4,FALSE),"")</f>
        <v>MANZANARES</v>
      </c>
      <c r="D21" s="166">
        <f>+IFERROR(VLOOKUP($A21,Hoja5!$A$2:$M$2116,5,FALSE),"")</f>
        <v>6.8936877076411954E-2</v>
      </c>
      <c r="E21" s="166">
        <f>+IFERROR(VLOOKUP($A21,Hoja5!$A$2:$M$2116,6,FALSE),"")</f>
        <v>3.9529015979814973E-2</v>
      </c>
      <c r="F21" s="166">
        <f>+IFERROR(VLOOKUP($A21,Hoja5!$A$2:$M$2116,7,FALSE),"")</f>
        <v>4.9441100601891656E-2</v>
      </c>
      <c r="G21" s="166">
        <f>+IFERROR(VLOOKUP($A21,Hoja5!$A$2:$M$2116,8,FALSE),"")</f>
        <v>1.7652250661959398E-2</v>
      </c>
      <c r="H21" s="166">
        <f>+IFERROR(VLOOKUP($A21,Hoja5!$A$2:$M$2116,9,FALSE),"")</f>
        <v>6.7965564114182151E-3</v>
      </c>
      <c r="I21" s="166">
        <f>+IFERROR(VLOOKUP($A21,Hoja5!$A$2:$M$2116,10,FALSE),"")</f>
        <v>2.3191094619666049E-3</v>
      </c>
      <c r="J21" s="166">
        <f>+IFERROR(VLOOKUP($A21,Hoja5!$A$2:$M$2116,11,FALSE),"")</f>
        <v>1.2826603325415678E-2</v>
      </c>
      <c r="K21" s="164">
        <f>+IFERROR(VLOOKUP($A21,Hoja5!$A$2:$M$2116,12,FALSE),"")</f>
        <v>1.9931939718035974E-2</v>
      </c>
      <c r="L21" s="165">
        <f>+IFERROR(VLOOKUP($A21,Hoja5!$A$2:$M$2116,13,FALSE),"")</f>
        <v>9.5047523761880946E-3</v>
      </c>
    </row>
    <row r="22" spans="1:12" x14ac:dyDescent="0.25">
      <c r="A22" s="145">
        <v>11</v>
      </c>
      <c r="B22" s="41">
        <f>+IFERROR(VLOOKUP($A22,Hoja5!$A$2:$M$2116,3,FALSE),"")</f>
        <v>17442</v>
      </c>
      <c r="C22" s="41" t="str">
        <f>+IFERROR(VLOOKUP($A22,Hoja5!$A$2:$M$2116,4,FALSE),"")</f>
        <v>MARMATO</v>
      </c>
      <c r="D22" s="166">
        <f>+IFERROR(VLOOKUP($A22,Hoja5!$A$2:$M$2116,5,FALSE),"")</f>
        <v>8.3140877598152418E-2</v>
      </c>
      <c r="E22" s="166">
        <f>+IFERROR(VLOOKUP($A22,Hoja5!$A$2:$M$2116,6,FALSE),"")</f>
        <v>4.4673539518900345E-2</v>
      </c>
      <c r="F22" s="166">
        <f>+IFERROR(VLOOKUP($A22,Hoja5!$A$2:$M$2116,7,FALSE),"")</f>
        <v>0.12729357798165136</v>
      </c>
      <c r="G22" s="166">
        <f>+IFERROR(VLOOKUP($A22,Hoja5!$A$2:$M$2116,8,FALSE),"")</f>
        <v>7.2164948453608241E-2</v>
      </c>
      <c r="H22" s="166">
        <f>+IFERROR(VLOOKUP($A22,Hoja5!$A$2:$M$2116,9,FALSE),"")</f>
        <v>5.7670126874279123E-2</v>
      </c>
      <c r="I22" s="166">
        <f>+IFERROR(VLOOKUP($A22,Hoja5!$A$2:$M$2116,10,FALSE),"")</f>
        <v>0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17444</v>
      </c>
      <c r="C23" s="41" t="str">
        <f>+IFERROR(VLOOKUP($A23,Hoja5!$A$2:$M$2116,4,FALSE),"")</f>
        <v>MARQUETALIA</v>
      </c>
      <c r="D23" s="166">
        <f>+IFERROR(VLOOKUP($A23,Hoja5!$A$2:$M$2116,5,FALSE),"")</f>
        <v>0.1512301013024602</v>
      </c>
      <c r="E23" s="166">
        <f>+IFERROR(VLOOKUP($A23,Hoja5!$A$2:$M$2116,6,FALSE),"")</f>
        <v>0.12179487179487179</v>
      </c>
      <c r="F23" s="166">
        <f>+IFERROR(VLOOKUP($A23,Hoja5!$A$2:$M$2116,7,FALSE),"")</f>
        <v>4.2372881355932202E-2</v>
      </c>
      <c r="G23" s="166">
        <f>+IFERROR(VLOOKUP($A23,Hoja5!$A$2:$M$2116,8,FALSE),"")</f>
        <v>4.4055944055944055E-2</v>
      </c>
      <c r="H23" s="166">
        <f>+IFERROR(VLOOKUP($A23,Hoja5!$A$2:$M$2116,9,FALSE),"")</f>
        <v>4.1841004184100415E-3</v>
      </c>
      <c r="I23" s="166">
        <f>+IFERROR(VLOOKUP($A23,Hoja5!$A$2:$M$2116,10,FALSE),"")</f>
        <v>0</v>
      </c>
      <c r="J23" s="166">
        <f>+IFERROR(VLOOKUP($A23,Hoja5!$A$2:$M$2116,11,FALSE),"")</f>
        <v>2.1126760563380281E-2</v>
      </c>
      <c r="K23" s="164">
        <f>+IFERROR(VLOOKUP($A23,Hoja5!$A$2:$M$2116,12,FALSE),"")</f>
        <v>1.4275517487508922E-2</v>
      </c>
      <c r="L23" s="165">
        <f>+IFERROR(VLOOKUP($A23,Hoja5!$A$2:$M$2116,13,FALSE),"")</f>
        <v>5.8013052936910807E-3</v>
      </c>
    </row>
    <row r="24" spans="1:12" x14ac:dyDescent="0.25">
      <c r="A24" s="145">
        <v>13</v>
      </c>
      <c r="B24" s="41">
        <f>+IFERROR(VLOOKUP($A24,Hoja5!$A$2:$M$2116,3,FALSE),"")</f>
        <v>17446</v>
      </c>
      <c r="C24" s="41" t="str">
        <f>+IFERROR(VLOOKUP($A24,Hoja5!$A$2:$M$2116,4,FALSE),"")</f>
        <v>MARULANDA</v>
      </c>
      <c r="D24" s="166">
        <f>+IFERROR(VLOOKUP($A24,Hoja5!$A$2:$M$2116,5,FALSE),"")</f>
        <v>0</v>
      </c>
      <c r="E24" s="166">
        <f>+IFERROR(VLOOKUP($A24,Hoja5!$A$2:$M$2116,6,FALSE),"")</f>
        <v>0</v>
      </c>
      <c r="F24" s="166">
        <f>+IFERROR(VLOOKUP($A24,Hoja5!$A$2:$M$2116,7,FALSE),"")</f>
        <v>8.4848484848484854E-2</v>
      </c>
      <c r="G24" s="166">
        <f>+IFERROR(VLOOKUP($A24,Hoja5!$A$2:$M$2116,8,FALSE),"")</f>
        <v>8.7227414330218064E-2</v>
      </c>
      <c r="H24" s="166">
        <f>+IFERROR(VLOOKUP($A24,Hoja5!$A$2:$M$2116,9,FALSE),"")</f>
        <v>8.8888888888888892E-2</v>
      </c>
      <c r="I24" s="166">
        <f>+IFERROR(VLOOKUP($A24,Hoja5!$A$2:$M$2116,10,FALSE),"")</f>
        <v>0</v>
      </c>
      <c r="J24" s="166">
        <f>+IFERROR(VLOOKUP($A24,Hoja5!$A$2:$M$2116,11,FALSE),"")</f>
        <v>0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17486</v>
      </c>
      <c r="C25" s="41" t="str">
        <f>+IFERROR(VLOOKUP($A25,Hoja5!$A$2:$M$2116,4,FALSE),"")</f>
        <v>NEIRA</v>
      </c>
      <c r="D25" s="166">
        <f>+IFERROR(VLOOKUP($A25,Hoja5!$A$2:$M$2116,5,FALSE),"")</f>
        <v>4.2320321050711422E-2</v>
      </c>
      <c r="E25" s="166">
        <f>+IFERROR(VLOOKUP($A25,Hoja5!$A$2:$M$2116,6,FALSE),"")</f>
        <v>7.7474892395982778E-2</v>
      </c>
      <c r="F25" s="166">
        <f>+IFERROR(VLOOKUP($A25,Hoja5!$A$2:$M$2116,7,FALSE),"")</f>
        <v>6.1811722912966251E-2</v>
      </c>
      <c r="G25" s="166">
        <f>+IFERROR(VLOOKUP($A25,Hoja5!$A$2:$M$2116,8,FALSE),"")</f>
        <v>3.5802906770648707E-2</v>
      </c>
      <c r="H25" s="166">
        <f>+IFERROR(VLOOKUP($A25,Hoja5!$A$2:$M$2116,9,FALSE),"")</f>
        <v>1.8452803406671398E-2</v>
      </c>
      <c r="I25" s="166">
        <f>+IFERROR(VLOOKUP($A25,Hoja5!$A$2:$M$2116,10,FALSE),"")</f>
        <v>1.4275517487508922E-3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2.9108327192336036E-2</v>
      </c>
    </row>
    <row r="26" spans="1:12" x14ac:dyDescent="0.25">
      <c r="A26" s="145">
        <v>15</v>
      </c>
      <c r="B26" s="41">
        <f>+IFERROR(VLOOKUP($A26,Hoja5!$A$2:$M$2116,3,FALSE),"")</f>
        <v>17495</v>
      </c>
      <c r="C26" s="41" t="str">
        <f>+IFERROR(VLOOKUP($A26,Hoja5!$A$2:$M$2116,4,FALSE),"")</f>
        <v>NORCASIA</v>
      </c>
      <c r="D26" s="166">
        <f>+IFERROR(VLOOKUP($A26,Hoja5!$A$2:$M$2116,5,FALSE),"")</f>
        <v>0.13342503438789546</v>
      </c>
      <c r="E26" s="166">
        <f>+IFERROR(VLOOKUP($A26,Hoja5!$A$2:$M$2116,6,FALSE),"")</f>
        <v>0.18349928876244664</v>
      </c>
      <c r="F26" s="166">
        <f>+IFERROR(VLOOKUP($A26,Hoja5!$A$2:$M$2116,7,FALSE),"")</f>
        <v>0.15476190476190477</v>
      </c>
      <c r="G26" s="166">
        <f>+IFERROR(VLOOKUP($A26,Hoja5!$A$2:$M$2116,8,FALSE),"")</f>
        <v>4.813664596273292E-2</v>
      </c>
      <c r="H26" s="166">
        <f>+IFERROR(VLOOKUP($A26,Hoja5!$A$2:$M$2116,9,FALSE),"")</f>
        <v>0</v>
      </c>
      <c r="I26" s="166">
        <f>+IFERROR(VLOOKUP($A26,Hoja5!$A$2:$M$2116,10,FALSE),"")</f>
        <v>0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17513</v>
      </c>
      <c r="C27" s="41" t="str">
        <f>+IFERROR(VLOOKUP($A27,Hoja5!$A$2:$M$2116,4,FALSE),"")</f>
        <v>PACORA</v>
      </c>
      <c r="D27" s="166">
        <f>+IFERROR(VLOOKUP($A27,Hoja5!$A$2:$M$2116,5,FALSE),"")</f>
        <v>3.2023289665211063E-2</v>
      </c>
      <c r="E27" s="166">
        <f>+IFERROR(VLOOKUP($A27,Hoja5!$A$2:$M$2116,6,FALSE),"")</f>
        <v>2.7468448403860431E-2</v>
      </c>
      <c r="F27" s="166">
        <f>+IFERROR(VLOOKUP($A27,Hoja5!$A$2:$M$2116,7,FALSE),"")</f>
        <v>5.6402439024390245E-2</v>
      </c>
      <c r="G27" s="166">
        <f>+IFERROR(VLOOKUP($A27,Hoja5!$A$2:$M$2116,8,FALSE),"")</f>
        <v>3.8431372549019606E-2</v>
      </c>
      <c r="H27" s="166">
        <f>+IFERROR(VLOOKUP($A27,Hoja5!$A$2:$M$2116,9,FALSE),"")</f>
        <v>6.1897106109324758E-2</v>
      </c>
      <c r="I27" s="166">
        <f>+IFERROR(VLOOKUP($A27,Hoja5!$A$2:$M$2116,10,FALSE),"")</f>
        <v>1.8151815181518153E-2</v>
      </c>
      <c r="J27" s="166">
        <f>+IFERROR(VLOOKUP($A27,Hoja5!$A$2:$M$2116,11,FALSE),"")</f>
        <v>4.4180118946474084E-2</v>
      </c>
      <c r="K27" s="164">
        <f>+IFERROR(VLOOKUP($A27,Hoja5!$A$2:$M$2116,12,FALSE),"")</f>
        <v>3.0329289428076257E-2</v>
      </c>
      <c r="L27" s="165">
        <f>+IFERROR(VLOOKUP($A27,Hoja5!$A$2:$M$2116,13,FALSE),"")</f>
        <v>2.2123893805309734E-2</v>
      </c>
    </row>
    <row r="28" spans="1:12" x14ac:dyDescent="0.25">
      <c r="A28" s="145">
        <v>17</v>
      </c>
      <c r="B28" s="41">
        <f>+IFERROR(VLOOKUP($A28,Hoja5!$A$2:$M$2116,3,FALSE),"")</f>
        <v>17524</v>
      </c>
      <c r="C28" s="41" t="str">
        <f>+IFERROR(VLOOKUP($A28,Hoja5!$A$2:$M$2116,4,FALSE),"")</f>
        <v>PALESTINA</v>
      </c>
      <c r="D28" s="166">
        <f>+IFERROR(VLOOKUP($A28,Hoja5!$A$2:$M$2116,5,FALSE),"")</f>
        <v>0</v>
      </c>
      <c r="E28" s="166">
        <f>+IFERROR(VLOOKUP($A28,Hoja5!$A$2:$M$2116,6,FALSE),"")</f>
        <v>2.4103139013452915E-2</v>
      </c>
      <c r="F28" s="166">
        <f>+IFERROR(VLOOKUP($A28,Hoja5!$A$2:$M$2116,7,FALSE),"")</f>
        <v>4.3453070683661645E-2</v>
      </c>
      <c r="G28" s="166">
        <f>+IFERROR(VLOOKUP($A28,Hoja5!$A$2:$M$2116,8,FALSE),"")</f>
        <v>2.7828191167574106E-2</v>
      </c>
      <c r="H28" s="166">
        <f>+IFERROR(VLOOKUP($A28,Hoja5!$A$2:$M$2116,9,FALSE),"")</f>
        <v>1.1378002528445006E-2</v>
      </c>
      <c r="I28" s="166">
        <f>+IFERROR(VLOOKUP($A28,Hoja5!$A$2:$M$2116,10,FALSE),"")</f>
        <v>0</v>
      </c>
      <c r="J28" s="166">
        <f>+IFERROR(VLOOKUP($A28,Hoja5!$A$2:$M$2116,11,FALSE),"")</f>
        <v>0</v>
      </c>
      <c r="K28" s="164">
        <f>+IFERROR(VLOOKUP($A28,Hoja5!$A$2:$M$2116,12,FALSE),"")</f>
        <v>0</v>
      </c>
      <c r="L28" s="165">
        <f>+IFERROR(VLOOKUP($A28,Hoja5!$A$2:$M$2116,13,FALSE),"")</f>
        <v>1.8947368421052633E-2</v>
      </c>
    </row>
    <row r="29" spans="1:12" x14ac:dyDescent="0.25">
      <c r="A29" s="145">
        <v>18</v>
      </c>
      <c r="B29" s="41">
        <f>+IFERROR(VLOOKUP($A29,Hoja5!$A$2:$M$2116,3,FALSE),"")</f>
        <v>17541</v>
      </c>
      <c r="C29" s="41" t="str">
        <f>+IFERROR(VLOOKUP($A29,Hoja5!$A$2:$M$2116,4,FALSE),"")</f>
        <v>PENSILVANIA</v>
      </c>
      <c r="D29" s="166">
        <f>+IFERROR(VLOOKUP($A29,Hoja5!$A$2:$M$2116,5,FALSE),"")</f>
        <v>7.2492952074103903E-2</v>
      </c>
      <c r="E29" s="166">
        <f>+IFERROR(VLOOKUP($A29,Hoja5!$A$2:$M$2116,6,FALSE),"")</f>
        <v>8.8032454361054766E-2</v>
      </c>
      <c r="F29" s="166">
        <f>+IFERROR(VLOOKUP($A29,Hoja5!$A$2:$M$2116,7,FALSE),"")</f>
        <v>8.7082129591415605E-2</v>
      </c>
      <c r="G29" s="166">
        <f>+IFERROR(VLOOKUP($A29,Hoja5!$A$2:$M$2116,8,FALSE),"")</f>
        <v>7.4121135112240583E-2</v>
      </c>
      <c r="H29" s="166">
        <f>+IFERROR(VLOOKUP($A29,Hoja5!$A$2:$M$2116,9,FALSE),"")</f>
        <v>6.9584245076586435E-2</v>
      </c>
      <c r="I29" s="166">
        <f>+IFERROR(VLOOKUP($A29,Hoja5!$A$2:$M$2116,10,FALSE),"")</f>
        <v>7.1590394200271856E-2</v>
      </c>
      <c r="J29" s="166">
        <f>+IFERROR(VLOOKUP($A29,Hoja5!$A$2:$M$2116,11,FALSE),"")</f>
        <v>0.10808270676691729</v>
      </c>
      <c r="K29" s="164">
        <f>+IFERROR(VLOOKUP($A29,Hoja5!$A$2:$M$2116,12,FALSE),"")</f>
        <v>0.1513094083414161</v>
      </c>
      <c r="L29" s="165">
        <f>+IFERROR(VLOOKUP($A29,Hoja5!$A$2:$M$2116,13,FALSE),"")</f>
        <v>0.11796913887506222</v>
      </c>
    </row>
    <row r="30" spans="1:12" x14ac:dyDescent="0.25">
      <c r="A30" s="145">
        <v>19</v>
      </c>
      <c r="B30" s="41">
        <f>+IFERROR(VLOOKUP($A30,Hoja5!$A$2:$M$2116,3,FALSE),"")</f>
        <v>17614</v>
      </c>
      <c r="C30" s="41" t="str">
        <f>+IFERROR(VLOOKUP($A30,Hoja5!$A$2:$M$2116,4,FALSE),"")</f>
        <v>RIOSUCIO</v>
      </c>
      <c r="D30" s="166">
        <f>+IFERROR(VLOOKUP($A30,Hoja5!$A$2:$M$2116,5,FALSE),"")</f>
        <v>4.8803646031143184E-2</v>
      </c>
      <c r="E30" s="166">
        <f>+IFERROR(VLOOKUP($A30,Hoja5!$A$2:$M$2116,6,FALSE),"")</f>
        <v>6.3728296126693382E-2</v>
      </c>
      <c r="F30" s="166">
        <f>+IFERROR(VLOOKUP($A30,Hoja5!$A$2:$M$2116,7,FALSE),"")</f>
        <v>8.7175513366912052E-2</v>
      </c>
      <c r="G30" s="166">
        <f>+IFERROR(VLOOKUP($A30,Hoja5!$A$2:$M$2116,8,FALSE),"")</f>
        <v>5.5147788137274348E-2</v>
      </c>
      <c r="H30" s="166">
        <f>+IFERROR(VLOOKUP($A30,Hoja5!$A$2:$M$2116,9,FALSE),"")</f>
        <v>3.1446540880503145E-2</v>
      </c>
      <c r="I30" s="166">
        <f>+IFERROR(VLOOKUP($A30,Hoja5!$A$2:$M$2116,10,FALSE),"")</f>
        <v>6.6170388751033912E-3</v>
      </c>
      <c r="J30" s="166">
        <f>+IFERROR(VLOOKUP($A30,Hoja5!$A$2:$M$2116,11,FALSE),"")</f>
        <v>5.650899958141482E-3</v>
      </c>
      <c r="K30" s="164">
        <f>+IFERROR(VLOOKUP($A30,Hoja5!$A$2:$M$2116,12,FALSE),"")</f>
        <v>6.1431285623812538E-2</v>
      </c>
      <c r="L30" s="165">
        <f>+IFERROR(VLOOKUP($A30,Hoja5!$A$2:$M$2116,13,FALSE),"")</f>
        <v>7.2943172179813401E-2</v>
      </c>
    </row>
    <row r="31" spans="1:12" x14ac:dyDescent="0.25">
      <c r="A31" s="145">
        <v>20</v>
      </c>
      <c r="B31" s="41">
        <f>+IFERROR(VLOOKUP($A31,Hoja5!$A$2:$M$2116,3,FALSE),"")</f>
        <v>17616</v>
      </c>
      <c r="C31" s="41" t="str">
        <f>+IFERROR(VLOOKUP($A31,Hoja5!$A$2:$M$2116,4,FALSE),"")</f>
        <v>RISARALDA</v>
      </c>
      <c r="D31" s="166">
        <f>+IFERROR(VLOOKUP($A31,Hoja5!$A$2:$M$2116,5,FALSE),"")</f>
        <v>5.0579557428872497E-2</v>
      </c>
      <c r="E31" s="166">
        <f>+IFERROR(VLOOKUP($A31,Hoja5!$A$2:$M$2116,6,FALSE),"")</f>
        <v>3.4445640473627553E-2</v>
      </c>
      <c r="F31" s="166">
        <f>+IFERROR(VLOOKUP($A31,Hoja5!$A$2:$M$2116,7,FALSE),"")</f>
        <v>9.8104793756967665E-2</v>
      </c>
      <c r="G31" s="166">
        <f>+IFERROR(VLOOKUP($A31,Hoja5!$A$2:$M$2116,8,FALSE),"")</f>
        <v>3.125E-2</v>
      </c>
      <c r="H31" s="166">
        <f>+IFERROR(VLOOKUP($A31,Hoja5!$A$2:$M$2116,9,FALSE),"")</f>
        <v>2.5210084033613446E-2</v>
      </c>
      <c r="I31" s="166">
        <f>+IFERROR(VLOOKUP($A31,Hoja5!$A$2:$M$2116,10,FALSE),"")</f>
        <v>0</v>
      </c>
      <c r="J31" s="166">
        <f>+IFERROR(VLOOKUP($A31,Hoja5!$A$2:$M$2116,11,FALSE),"")</f>
        <v>1.2787723785166241E-3</v>
      </c>
      <c r="K31" s="164">
        <f>+IFERROR(VLOOKUP($A31,Hoja5!$A$2:$M$2116,12,FALSE),"")</f>
        <v>5.208333333333333E-3</v>
      </c>
      <c r="L31" s="165">
        <f>+IFERROR(VLOOKUP($A31,Hoja5!$A$2:$M$2116,13,FALSE),"")</f>
        <v>3.4255599472990776E-2</v>
      </c>
    </row>
    <row r="32" spans="1:12" x14ac:dyDescent="0.25">
      <c r="A32" s="145">
        <v>21</v>
      </c>
      <c r="B32" s="41">
        <f>+IFERROR(VLOOKUP($A32,Hoja5!$A$2:$M$2116,3,FALSE),"")</f>
        <v>17653</v>
      </c>
      <c r="C32" s="41" t="str">
        <f>+IFERROR(VLOOKUP($A32,Hoja5!$A$2:$M$2116,4,FALSE),"")</f>
        <v>SALAMINA</v>
      </c>
      <c r="D32" s="166">
        <f>+IFERROR(VLOOKUP($A32,Hoja5!$A$2:$M$2116,5,FALSE),"")</f>
        <v>3.1966224366706875E-2</v>
      </c>
      <c r="E32" s="166">
        <f>+IFERROR(VLOOKUP($A32,Hoja5!$A$2:$M$2116,6,FALSE),"")</f>
        <v>2.6203534430225474E-2</v>
      </c>
      <c r="F32" s="166">
        <f>+IFERROR(VLOOKUP($A32,Hoja5!$A$2:$M$2116,7,FALSE),"")</f>
        <v>5.46583850931677E-2</v>
      </c>
      <c r="G32" s="166">
        <f>+IFERROR(VLOOKUP($A32,Hoja5!$A$2:$M$2116,8,FALSE),"")</f>
        <v>1.4631043256997456E-2</v>
      </c>
      <c r="H32" s="166">
        <f>+IFERROR(VLOOKUP($A32,Hoja5!$A$2:$M$2116,9,FALSE),"")</f>
        <v>9.8103335513407448E-3</v>
      </c>
      <c r="I32" s="166">
        <f>+IFERROR(VLOOKUP($A32,Hoja5!$A$2:$M$2116,10,FALSE),"")</f>
        <v>1.3550135501355014E-3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1.8811136192626036E-2</v>
      </c>
    </row>
    <row r="33" spans="1:12" x14ac:dyDescent="0.25">
      <c r="A33" s="145">
        <v>22</v>
      </c>
      <c r="B33" s="41">
        <f>+IFERROR(VLOOKUP($A33,Hoja5!$A$2:$M$2116,3,FALSE),"")</f>
        <v>17662</v>
      </c>
      <c r="C33" s="41" t="str">
        <f>+IFERROR(VLOOKUP($A33,Hoja5!$A$2:$M$2116,4,FALSE),"")</f>
        <v>SAMANA</v>
      </c>
      <c r="D33" s="166">
        <f>+IFERROR(VLOOKUP($A33,Hoja5!$A$2:$M$2116,5,FALSE),"")</f>
        <v>6.7053280173976076E-2</v>
      </c>
      <c r="E33" s="166">
        <f>+IFERROR(VLOOKUP($A33,Hoja5!$A$2:$M$2116,6,FALSE),"")</f>
        <v>6.3829787234042548E-2</v>
      </c>
      <c r="F33" s="166">
        <f>+IFERROR(VLOOKUP($A33,Hoja5!$A$2:$M$2116,7,FALSE),"")</f>
        <v>4.1054613935969868E-2</v>
      </c>
      <c r="G33" s="166">
        <f>+IFERROR(VLOOKUP($A33,Hoja5!$A$2:$M$2116,8,FALSE),"")</f>
        <v>3.2018742678641153E-2</v>
      </c>
      <c r="H33" s="166">
        <f>+IFERROR(VLOOKUP($A33,Hoja5!$A$2:$M$2116,9,FALSE),"")</f>
        <v>2.9638652050345108E-2</v>
      </c>
      <c r="I33" s="166">
        <f>+IFERROR(VLOOKUP($A33,Hoja5!$A$2:$M$2116,10,FALSE),"")</f>
        <v>4.2069835927639884E-4</v>
      </c>
      <c r="J33" s="166">
        <f>+IFERROR(VLOOKUP($A33,Hoja5!$A$2:$M$2116,11,FALSE),"")</f>
        <v>1.7795138888888888E-2</v>
      </c>
      <c r="K33" s="164">
        <f>+IFERROR(VLOOKUP($A33,Hoja5!$A$2:$M$2116,12,FALSE),"")</f>
        <v>2.8584189370254576E-2</v>
      </c>
      <c r="L33" s="165">
        <f>+IFERROR(VLOOKUP($A33,Hoja5!$A$2:$M$2116,13,FALSE),"")</f>
        <v>3.1121281464530894E-2</v>
      </c>
    </row>
    <row r="34" spans="1:12" x14ac:dyDescent="0.25">
      <c r="A34" s="145">
        <v>23</v>
      </c>
      <c r="B34" s="41">
        <f>+IFERROR(VLOOKUP($A34,Hoja5!$A$2:$M$2116,3,FALSE),"")</f>
        <v>17665</v>
      </c>
      <c r="C34" s="41" t="str">
        <f>+IFERROR(VLOOKUP($A34,Hoja5!$A$2:$M$2116,4,FALSE),"")</f>
        <v>SAN JOSE</v>
      </c>
      <c r="D34" s="166">
        <f>+IFERROR(VLOOKUP($A34,Hoja5!$A$2:$M$2116,5,FALSE),"")</f>
        <v>3.1662269129287601E-2</v>
      </c>
      <c r="E34" s="166">
        <f>+IFERROR(VLOOKUP($A34,Hoja5!$A$2:$M$2116,6,FALSE),"")</f>
        <v>6.1911170928667561E-2</v>
      </c>
      <c r="F34" s="166">
        <f>+IFERROR(VLOOKUP($A34,Hoja5!$A$2:$M$2116,7,FALSE),"")</f>
        <v>3.4722222222222224E-2</v>
      </c>
      <c r="G34" s="166">
        <f>+IFERROR(VLOOKUP($A34,Hoja5!$A$2:$M$2116,8,FALSE),"")</f>
        <v>3.0215827338129497E-2</v>
      </c>
      <c r="H34" s="166">
        <f>+IFERROR(VLOOKUP($A34,Hoja5!$A$2:$M$2116,9,FALSE),"")</f>
        <v>0</v>
      </c>
      <c r="I34" s="166">
        <f>+IFERROR(VLOOKUP($A34,Hoja5!$A$2:$M$2116,10,FALSE),"")</f>
        <v>3.1152647975077881E-3</v>
      </c>
      <c r="J34" s="166">
        <f>+IFERROR(VLOOKUP($A34,Hoja5!$A$2:$M$2116,11,FALSE),"")</f>
        <v>0</v>
      </c>
      <c r="K34" s="164">
        <f>+IFERROR(VLOOKUP($A34,Hoja5!$A$2:$M$2116,12,FALSE),"")</f>
        <v>0</v>
      </c>
      <c r="L34" s="165">
        <f>+IFERROR(VLOOKUP($A34,Hoja5!$A$2:$M$2116,13,FALSE),"")</f>
        <v>2.3450586264656615E-2</v>
      </c>
    </row>
    <row r="35" spans="1:12" x14ac:dyDescent="0.25">
      <c r="A35" s="145">
        <v>24</v>
      </c>
      <c r="B35" s="41">
        <f>+IFERROR(VLOOKUP($A35,Hoja5!$A$2:$M$2116,3,FALSE),"")</f>
        <v>17777</v>
      </c>
      <c r="C35" s="41" t="str">
        <f>+IFERROR(VLOOKUP($A35,Hoja5!$A$2:$M$2116,4,FALSE),"")</f>
        <v>SUPIA</v>
      </c>
      <c r="D35" s="166">
        <f>+IFERROR(VLOOKUP($A35,Hoja5!$A$2:$M$2116,5,FALSE),"")</f>
        <v>1.358695652173913E-2</v>
      </c>
      <c r="E35" s="166">
        <f>+IFERROR(VLOOKUP($A35,Hoja5!$A$2:$M$2116,6,FALSE),"")</f>
        <v>1.3322884012539185E-2</v>
      </c>
      <c r="F35" s="166">
        <f>+IFERROR(VLOOKUP($A35,Hoja5!$A$2:$M$2116,7,FALSE),"")</f>
        <v>1.8028846153846152E-2</v>
      </c>
      <c r="G35" s="166">
        <f>+IFERROR(VLOOKUP($A35,Hoja5!$A$2:$M$2116,8,FALSE),"")</f>
        <v>1.8166804293971925E-2</v>
      </c>
      <c r="H35" s="166">
        <f>+IFERROR(VLOOKUP($A35,Hoja5!$A$2:$M$2116,9,FALSE),"")</f>
        <v>5.5460750853242322E-3</v>
      </c>
      <c r="I35" s="166">
        <f>+IFERROR(VLOOKUP($A35,Hoja5!$A$2:$M$2116,10,FALSE),"")</f>
        <v>0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9.3023255813953487E-3</v>
      </c>
    </row>
    <row r="36" spans="1:12" x14ac:dyDescent="0.25">
      <c r="A36" s="145">
        <v>25</v>
      </c>
      <c r="B36" s="41">
        <f>+IFERROR(VLOOKUP($A36,Hoja5!$A$2:$M$2116,3,FALSE),"")</f>
        <v>17867</v>
      </c>
      <c r="C36" s="41" t="str">
        <f>+IFERROR(VLOOKUP($A36,Hoja5!$A$2:$M$2116,4,FALSE),"")</f>
        <v>VICTORIA</v>
      </c>
      <c r="D36" s="166">
        <f>+IFERROR(VLOOKUP($A36,Hoja5!$A$2:$M$2116,5,FALSE),"")</f>
        <v>0.29171396140749151</v>
      </c>
      <c r="E36" s="166">
        <f>+IFERROR(VLOOKUP($A36,Hoja5!$A$2:$M$2116,6,FALSE),"")</f>
        <v>0.20370370370370369</v>
      </c>
      <c r="F36" s="166">
        <f>+IFERROR(VLOOKUP($A36,Hoja5!$A$2:$M$2116,7,FALSE),"")</f>
        <v>0.13085234093637454</v>
      </c>
      <c r="G36" s="166">
        <f>+IFERROR(VLOOKUP($A36,Hoja5!$A$2:$M$2116,8,FALSE),"")</f>
        <v>8.7499999999999994E-2</v>
      </c>
      <c r="H36" s="166">
        <f>+IFERROR(VLOOKUP($A36,Hoja5!$A$2:$M$2116,9,FALSE),"")</f>
        <v>3.5248041775456922E-2</v>
      </c>
      <c r="I36" s="166">
        <f>+IFERROR(VLOOKUP($A36,Hoja5!$A$2:$M$2116,10,FALSE),"")</f>
        <v>0</v>
      </c>
      <c r="J36" s="166">
        <f>+IFERROR(VLOOKUP($A36,Hoja5!$A$2:$M$2116,11,FALSE),"")</f>
        <v>0</v>
      </c>
      <c r="K36" s="164">
        <f>+IFERROR(VLOOKUP($A36,Hoja5!$A$2:$M$2116,12,FALSE),"")</f>
        <v>0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17873</v>
      </c>
      <c r="C37" s="41" t="str">
        <f>+IFERROR(VLOOKUP($A37,Hoja5!$A$2:$M$2116,4,FALSE),"")</f>
        <v>VILLAMARIA</v>
      </c>
      <c r="D37" s="166">
        <f>+IFERROR(VLOOKUP($A37,Hoja5!$A$2:$M$2116,5,FALSE),"")</f>
        <v>2.5625862408831065E-2</v>
      </c>
      <c r="E37" s="166">
        <f>+IFERROR(VLOOKUP($A37,Hoja5!$A$2:$M$2116,6,FALSE),"")</f>
        <v>2.2425084342131377E-2</v>
      </c>
      <c r="F37" s="166">
        <f>+IFERROR(VLOOKUP($A37,Hoja5!$A$2:$M$2116,7,FALSE),"")</f>
        <v>7.4581737552912716E-3</v>
      </c>
      <c r="G37" s="166">
        <f>+IFERROR(VLOOKUP($A37,Hoja5!$A$2:$M$2116,8,FALSE),"")</f>
        <v>0</v>
      </c>
      <c r="H37" s="166">
        <f>+IFERROR(VLOOKUP($A37,Hoja5!$A$2:$M$2116,9,FALSE),"")</f>
        <v>0.11211611274716028</v>
      </c>
      <c r="I37" s="166">
        <f>+IFERROR(VLOOKUP($A37,Hoja5!$A$2:$M$2116,10,FALSE),"")</f>
        <v>0</v>
      </c>
      <c r="J37" s="166">
        <f>+IFERROR(VLOOKUP($A37,Hoja5!$A$2:$M$2116,11,FALSE),"")</f>
        <v>2.1767522855898998E-4</v>
      </c>
      <c r="K37" s="164">
        <f>+IFERROR(VLOOKUP($A37,Hoja5!$A$2:$M$2116,12,FALSE),"")</f>
        <v>0</v>
      </c>
      <c r="L37" s="165">
        <f>+IFERROR(VLOOKUP($A37,Hoja5!$A$2:$M$2116,13,FALSE),"")</f>
        <v>1.530389156099694E-3</v>
      </c>
    </row>
    <row r="38" spans="1:12" x14ac:dyDescent="0.25">
      <c r="A38" s="145">
        <v>27</v>
      </c>
      <c r="B38" s="41">
        <f>+IFERROR(VLOOKUP($A38,Hoja5!$A$2:$M$2116,3,FALSE),"")</f>
        <v>17877</v>
      </c>
      <c r="C38" s="41" t="str">
        <f>+IFERROR(VLOOKUP($A38,Hoja5!$A$2:$M$2116,4,FALSE),"")</f>
        <v>VITERBO</v>
      </c>
      <c r="D38" s="166">
        <f>+IFERROR(VLOOKUP($A38,Hoja5!$A$2:$M$2116,5,FALSE),"")</f>
        <v>2.8112449799196786E-2</v>
      </c>
      <c r="E38" s="166">
        <f>+IFERROR(VLOOKUP($A38,Hoja5!$A$2:$M$2116,6,FALSE),"")</f>
        <v>6.8739770867430439E-2</v>
      </c>
      <c r="F38" s="166">
        <f>+IFERROR(VLOOKUP($A38,Hoja5!$A$2:$M$2116,7,FALSE),"")</f>
        <v>9.1213389121338917E-2</v>
      </c>
      <c r="G38" s="166">
        <f>+IFERROR(VLOOKUP($A38,Hoja5!$A$2:$M$2116,8,FALSE),"")</f>
        <v>5.2586206896551725E-2</v>
      </c>
      <c r="H38" s="166">
        <f>+IFERROR(VLOOKUP($A38,Hoja5!$A$2:$M$2116,9,FALSE),"")</f>
        <v>3.3421284080914687E-2</v>
      </c>
      <c r="I38" s="166">
        <f>+IFERROR(VLOOKUP($A38,Hoja5!$A$2:$M$2116,10,FALSE),"")</f>
        <v>8.9525514771709937E-4</v>
      </c>
      <c r="J38" s="166">
        <f>+IFERROR(VLOOKUP($A38,Hoja5!$A$2:$M$2116,11,FALSE),"")</f>
        <v>0</v>
      </c>
      <c r="K38" s="164">
        <f>+IFERROR(VLOOKUP($A38,Hoja5!$A$2:$M$2116,12,FALSE),"")</f>
        <v>0</v>
      </c>
      <c r="L38" s="165">
        <f>+IFERROR(VLOOKUP($A38,Hoja5!$A$2:$M$2116,13,FALSE),"")</f>
        <v>2.2999080036798528E-2</v>
      </c>
    </row>
    <row r="39" spans="1:12" x14ac:dyDescent="0.25">
      <c r="A39" s="145">
        <v>28</v>
      </c>
      <c r="B39" s="41" t="str">
        <f>+IFERROR(VLOOKUP($A39,Hoja5!$A$2:$M$2116,3,FALSE),"")</f>
        <v/>
      </c>
      <c r="C39" s="41" t="str">
        <f>+IFERROR(VLOOKUP($A39,Hoja5!$A$2:$M$2116,4,FALSE),"")</f>
        <v/>
      </c>
      <c r="D39" s="166" t="str">
        <f>+IFERROR(VLOOKUP($A39,Hoja5!$A$2:$M$2116,5,FALSE),"")</f>
        <v/>
      </c>
      <c r="E39" s="166" t="str">
        <f>+IFERROR(VLOOKUP($A39,Hoja5!$A$2:$M$2116,6,FALSE),"")</f>
        <v/>
      </c>
      <c r="F39" s="166" t="str">
        <f>+IFERROR(VLOOKUP($A39,Hoja5!$A$2:$M$2116,7,FALSE),"")</f>
        <v/>
      </c>
      <c r="G39" s="166" t="str">
        <f>+IFERROR(VLOOKUP($A39,Hoja5!$A$2:$M$2116,8,FALSE),"")</f>
        <v/>
      </c>
      <c r="H39" s="166" t="str">
        <f>+IFERROR(VLOOKUP($A39,Hoja5!$A$2:$M$2116,9,FALSE),"")</f>
        <v/>
      </c>
      <c r="I39" s="166" t="str">
        <f>+IFERROR(VLOOKUP($A39,Hoja5!$A$2:$M$2116,10,FALSE),"")</f>
        <v/>
      </c>
      <c r="J39" s="166" t="str">
        <f>+IFERROR(VLOOKUP($A39,Hoja5!$A$2:$M$2116,11,FALSE),"")</f>
        <v/>
      </c>
      <c r="K39" s="164" t="str">
        <f>+IFERROR(VLOOKUP($A39,Hoja5!$A$2:$M$2116,12,FALSE),"")</f>
        <v/>
      </c>
      <c r="L39" s="165" t="str">
        <f>+IFERROR(VLOOKUP($A39,Hoja5!$A$2:$M$2116,13,FALSE),"")</f>
        <v/>
      </c>
    </row>
    <row r="40" spans="1:12" x14ac:dyDescent="0.25">
      <c r="A40" s="145">
        <v>29</v>
      </c>
      <c r="B40" s="41" t="str">
        <f>+IFERROR(VLOOKUP($A40,Hoja5!$A$2:$M$2116,3,FALSE),"")</f>
        <v/>
      </c>
      <c r="C40" s="41" t="str">
        <f>+IFERROR(VLOOKUP($A40,Hoja5!$A$2:$M$2116,4,FALSE),"")</f>
        <v/>
      </c>
      <c r="D40" s="166" t="str">
        <f>+IFERROR(VLOOKUP($A40,Hoja5!$A$2:$M$2116,5,FALSE),"")</f>
        <v/>
      </c>
      <c r="E40" s="166" t="str">
        <f>+IFERROR(VLOOKUP($A40,Hoja5!$A$2:$M$2116,6,FALSE),"")</f>
        <v/>
      </c>
      <c r="F40" s="166" t="str">
        <f>+IFERROR(VLOOKUP($A40,Hoja5!$A$2:$M$2116,7,FALSE),"")</f>
        <v/>
      </c>
      <c r="G40" s="166" t="str">
        <f>+IFERROR(VLOOKUP($A40,Hoja5!$A$2:$M$2116,8,FALSE),"")</f>
        <v/>
      </c>
      <c r="H40" s="166" t="str">
        <f>+IFERROR(VLOOKUP($A40,Hoja5!$A$2:$M$2116,9,FALSE),"")</f>
        <v/>
      </c>
      <c r="I40" s="166" t="str">
        <f>+IFERROR(VLOOKUP($A40,Hoja5!$A$2:$M$2116,10,FALSE),"")</f>
        <v/>
      </c>
      <c r="J40" s="166" t="str">
        <f>+IFERROR(VLOOKUP($A40,Hoja5!$A$2:$M$2116,11,FALSE),"")</f>
        <v/>
      </c>
      <c r="K40" s="164" t="str">
        <f>+IFERROR(VLOOKUP($A40,Hoja5!$A$2:$M$2116,12,FALSE),"")</f>
        <v/>
      </c>
      <c r="L40" s="165" t="str">
        <f>+IFERROR(VLOOKUP($A40,Hoja5!$A$2:$M$2116,13,FALSE),"")</f>
        <v/>
      </c>
    </row>
    <row r="41" spans="1:12" x14ac:dyDescent="0.25">
      <c r="A41" s="145">
        <v>30</v>
      </c>
      <c r="B41" s="41" t="str">
        <f>+IFERROR(VLOOKUP($A41,Hoja5!$A$2:$M$2116,3,FALSE),"")</f>
        <v/>
      </c>
      <c r="C41" s="41" t="str">
        <f>+IFERROR(VLOOKUP($A41,Hoja5!$A$2:$M$2116,4,FALSE),"")</f>
        <v/>
      </c>
      <c r="D41" s="166" t="str">
        <f>+IFERROR(VLOOKUP($A41,Hoja5!$A$2:$M$2116,5,FALSE),"")</f>
        <v/>
      </c>
      <c r="E41" s="166" t="str">
        <f>+IFERROR(VLOOKUP($A41,Hoja5!$A$2:$M$2116,6,FALSE),"")</f>
        <v/>
      </c>
      <c r="F41" s="166" t="str">
        <f>+IFERROR(VLOOKUP($A41,Hoja5!$A$2:$M$2116,7,FALSE),"")</f>
        <v/>
      </c>
      <c r="G41" s="166" t="str">
        <f>+IFERROR(VLOOKUP($A41,Hoja5!$A$2:$M$2116,8,FALSE),"")</f>
        <v/>
      </c>
      <c r="H41" s="166" t="str">
        <f>+IFERROR(VLOOKUP($A41,Hoja5!$A$2:$M$2116,9,FALSE),"")</f>
        <v/>
      </c>
      <c r="I41" s="166" t="str">
        <f>+IFERROR(VLOOKUP($A41,Hoja5!$A$2:$M$2116,10,FALSE),"")</f>
        <v/>
      </c>
      <c r="J41" s="166" t="str">
        <f>+IFERROR(VLOOKUP($A41,Hoja5!$A$2:$M$2116,11,FALSE),"")</f>
        <v/>
      </c>
      <c r="K41" s="164" t="str">
        <f>+IFERROR(VLOOKUP($A41,Hoja5!$A$2:$M$2116,12,FALSE),"")</f>
        <v/>
      </c>
      <c r="L41" s="165" t="str">
        <f>+IFERROR(VLOOKUP($A41,Hoja5!$A$2:$M$2116,13,FALSE),"")</f>
        <v/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CALDAS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17001</v>
      </c>
      <c r="C12" s="39" t="str">
        <f>+UPPER(IFERROR(VLOOKUP($A12,Hoja6!$A$3:$P$1124,4,FALSE),""))</f>
        <v>MANIZALES</v>
      </c>
      <c r="D12" s="40">
        <f>+IFERROR(VLOOKUP($A12,Hoja6!$A$3:$P$1124,8,FALSE),"")</f>
        <v>3936</v>
      </c>
      <c r="E12" s="40">
        <f>+IFERROR(VLOOKUP($A12,Hoja6!$A$3:$P$1124,9,FALSE),"")</f>
        <v>1427</v>
      </c>
      <c r="F12" s="163">
        <f>+IFERROR(VLOOKUP($A12,Hoja6!$A$3:$P$1124,10,FALSE),"")</f>
        <v>0.36255081300813008</v>
      </c>
      <c r="G12" s="40">
        <f>+IFERROR(VLOOKUP($A12,Hoja6!$A$3:$P$1124,11,FALSE),"")</f>
        <v>3917</v>
      </c>
      <c r="H12" s="40">
        <f>+IFERROR(VLOOKUP($A12,Hoja6!$A$3:$P$1124,12,FALSE),"")</f>
        <v>1976</v>
      </c>
      <c r="I12" s="163">
        <f>+IFERROR(VLOOKUP($A12,Hoja6!$A$3:$P$1124,13,FALSE),"")</f>
        <v>0.50446770487618076</v>
      </c>
      <c r="J12" s="40">
        <f>+IFERROR(VLOOKUP($A12,Hoja6!$A$3:$P$1124,14,FALSE),"")</f>
        <v>3721</v>
      </c>
      <c r="K12" s="149">
        <f>+IFERROR(VLOOKUP($A12,Hoja6!$A$3:$P$1124,15,FALSE),"")</f>
        <v>1665</v>
      </c>
      <c r="L12" s="165">
        <f>+IFERROR(VLOOKUP($A12,Hoja6!$A$3:$P$1124,16,FALSE),"")</f>
        <v>0.4474603601182478</v>
      </c>
    </row>
    <row r="13" spans="1:12" x14ac:dyDescent="0.25">
      <c r="A13" s="145">
        <v>2</v>
      </c>
      <c r="B13" s="39">
        <f>+IFERROR(VLOOKUP($A13,Hoja6!$A$3:$P$1124,3,FALSE),"")</f>
        <v>17013</v>
      </c>
      <c r="C13" s="39" t="str">
        <f>+UPPER(IFERROR(VLOOKUP($A13,Hoja6!$A$3:$P$1124,4,FALSE),""))</f>
        <v>AGUADAS</v>
      </c>
      <c r="D13" s="40">
        <f>+IFERROR(VLOOKUP($A13,Hoja6!$A$3:$P$1124,8,FALSE),"")</f>
        <v>240</v>
      </c>
      <c r="E13" s="40">
        <f>+IFERROR(VLOOKUP($A13,Hoja6!$A$3:$P$1124,9,FALSE),"")</f>
        <v>54</v>
      </c>
      <c r="F13" s="163">
        <f>+IFERROR(VLOOKUP($A13,Hoja6!$A$3:$P$1124,10,FALSE),"")</f>
        <v>0.22500000000000001</v>
      </c>
      <c r="G13" s="40">
        <f>+IFERROR(VLOOKUP($A13,Hoja6!$A$3:$P$1124,11,FALSE),"")</f>
        <v>259</v>
      </c>
      <c r="H13" s="40">
        <f>+IFERROR(VLOOKUP($A13,Hoja6!$A$3:$P$1124,12,FALSE),"")</f>
        <v>76</v>
      </c>
      <c r="I13" s="163">
        <f>+IFERROR(VLOOKUP($A13,Hoja6!$A$3:$P$1124,13,FALSE),"")</f>
        <v>0.29343629343629346</v>
      </c>
      <c r="J13" s="40">
        <f>+IFERROR(VLOOKUP($A13,Hoja6!$A$3:$P$1124,14,FALSE),"")</f>
        <v>208</v>
      </c>
      <c r="K13" s="149">
        <f>+IFERROR(VLOOKUP($A13,Hoja6!$A$3:$P$1124,15,FALSE),"")</f>
        <v>44</v>
      </c>
      <c r="L13" s="165">
        <f>+IFERROR(VLOOKUP($A13,Hoja6!$A$3:$P$1124,16,FALSE),"")</f>
        <v>0.21153846153846154</v>
      </c>
    </row>
    <row r="14" spans="1:12" x14ac:dyDescent="0.25">
      <c r="A14" s="145">
        <v>3</v>
      </c>
      <c r="B14" s="39">
        <f>+IFERROR(VLOOKUP($A14,Hoja6!$A$3:$P$1124,3,FALSE),"")</f>
        <v>17042</v>
      </c>
      <c r="C14" s="39" t="str">
        <f>+UPPER(IFERROR(VLOOKUP($A14,Hoja6!$A$3:$P$1124,4,FALSE),""))</f>
        <v>ANSERMA</v>
      </c>
      <c r="D14" s="40">
        <f>+IFERROR(VLOOKUP($A14,Hoja6!$A$3:$P$1124,8,FALSE),"")</f>
        <v>298</v>
      </c>
      <c r="E14" s="40">
        <f>+IFERROR(VLOOKUP($A14,Hoja6!$A$3:$P$1124,9,FALSE),"")</f>
        <v>64</v>
      </c>
      <c r="F14" s="163">
        <f>+IFERROR(VLOOKUP($A14,Hoja6!$A$3:$P$1124,10,FALSE),"")</f>
        <v>0.21476510067114093</v>
      </c>
      <c r="G14" s="40">
        <f>+IFERROR(VLOOKUP($A14,Hoja6!$A$3:$P$1124,11,FALSE),"")</f>
        <v>314</v>
      </c>
      <c r="H14" s="40">
        <f>+IFERROR(VLOOKUP($A14,Hoja6!$A$3:$P$1124,12,FALSE),"")</f>
        <v>82</v>
      </c>
      <c r="I14" s="163">
        <f>+IFERROR(VLOOKUP($A14,Hoja6!$A$3:$P$1124,13,FALSE),"")</f>
        <v>0.26114649681528662</v>
      </c>
      <c r="J14" s="40">
        <f>+IFERROR(VLOOKUP($A14,Hoja6!$A$3:$P$1124,14,FALSE),"")</f>
        <v>335</v>
      </c>
      <c r="K14" s="149">
        <f>+IFERROR(VLOOKUP($A14,Hoja6!$A$3:$P$1124,15,FALSE),"")</f>
        <v>84</v>
      </c>
      <c r="L14" s="165">
        <f>+IFERROR(VLOOKUP($A14,Hoja6!$A$3:$P$1124,16,FALSE),"")</f>
        <v>0.2507462686567164</v>
      </c>
    </row>
    <row r="15" spans="1:12" x14ac:dyDescent="0.25">
      <c r="A15" s="145">
        <v>4</v>
      </c>
      <c r="B15" s="39">
        <f>+IFERROR(VLOOKUP($A15,Hoja6!$A$3:$P$1124,3,FALSE),"")</f>
        <v>17050</v>
      </c>
      <c r="C15" s="39" t="str">
        <f>+UPPER(IFERROR(VLOOKUP($A15,Hoja6!$A$3:$P$1124,4,FALSE),""))</f>
        <v>ARANZAZU</v>
      </c>
      <c r="D15" s="40">
        <f>+IFERROR(VLOOKUP($A15,Hoja6!$A$3:$P$1124,8,FALSE),"")</f>
        <v>126</v>
      </c>
      <c r="E15" s="40">
        <f>+IFERROR(VLOOKUP($A15,Hoja6!$A$3:$P$1124,9,FALSE),"")</f>
        <v>13</v>
      </c>
      <c r="F15" s="163">
        <f>+IFERROR(VLOOKUP($A15,Hoja6!$A$3:$P$1124,10,FALSE),"")</f>
        <v>0.10317460317460317</v>
      </c>
      <c r="G15" s="40">
        <f>+IFERROR(VLOOKUP($A15,Hoja6!$A$3:$P$1124,11,FALSE),"")</f>
        <v>122</v>
      </c>
      <c r="H15" s="40">
        <f>+IFERROR(VLOOKUP($A15,Hoja6!$A$3:$P$1124,12,FALSE),"")</f>
        <v>16</v>
      </c>
      <c r="I15" s="163">
        <f>+IFERROR(VLOOKUP($A15,Hoja6!$A$3:$P$1124,13,FALSE),"")</f>
        <v>0.13114754098360656</v>
      </c>
      <c r="J15" s="40">
        <f>+IFERROR(VLOOKUP($A15,Hoja6!$A$3:$P$1124,14,FALSE),"")</f>
        <v>137</v>
      </c>
      <c r="K15" s="149">
        <f>+IFERROR(VLOOKUP($A15,Hoja6!$A$3:$P$1124,15,FALSE),"")</f>
        <v>17</v>
      </c>
      <c r="L15" s="165">
        <f>+IFERROR(VLOOKUP($A15,Hoja6!$A$3:$P$1124,16,FALSE),"")</f>
        <v>0.12408759124087591</v>
      </c>
    </row>
    <row r="16" spans="1:12" x14ac:dyDescent="0.25">
      <c r="A16" s="145">
        <v>5</v>
      </c>
      <c r="B16" s="39">
        <f>+IFERROR(VLOOKUP($A16,Hoja6!$A$3:$P$1124,3,FALSE),"")</f>
        <v>17088</v>
      </c>
      <c r="C16" s="39" t="str">
        <f>+UPPER(IFERROR(VLOOKUP($A16,Hoja6!$A$3:$P$1124,4,FALSE),""))</f>
        <v>BELALCÁZAR</v>
      </c>
      <c r="D16" s="40">
        <f>+IFERROR(VLOOKUP($A16,Hoja6!$A$3:$P$1124,8,FALSE),"")</f>
        <v>90</v>
      </c>
      <c r="E16" s="40">
        <f>+IFERROR(VLOOKUP($A16,Hoja6!$A$3:$P$1124,9,FALSE),"")</f>
        <v>12</v>
      </c>
      <c r="F16" s="163">
        <f>+IFERROR(VLOOKUP($A16,Hoja6!$A$3:$P$1124,10,FALSE),"")</f>
        <v>0.13333333333333333</v>
      </c>
      <c r="G16" s="40">
        <f>+IFERROR(VLOOKUP($A16,Hoja6!$A$3:$P$1124,11,FALSE),"")</f>
        <v>99</v>
      </c>
      <c r="H16" s="40">
        <f>+IFERROR(VLOOKUP($A16,Hoja6!$A$3:$P$1124,12,FALSE),"")</f>
        <v>31</v>
      </c>
      <c r="I16" s="163">
        <f>+IFERROR(VLOOKUP($A16,Hoja6!$A$3:$P$1124,13,FALSE),"")</f>
        <v>0.31313131313131315</v>
      </c>
      <c r="J16" s="40">
        <f>+IFERROR(VLOOKUP($A16,Hoja6!$A$3:$P$1124,14,FALSE),"")</f>
        <v>94</v>
      </c>
      <c r="K16" s="149">
        <f>+IFERROR(VLOOKUP($A16,Hoja6!$A$3:$P$1124,15,FALSE),"")</f>
        <v>28</v>
      </c>
      <c r="L16" s="165">
        <f>+IFERROR(VLOOKUP($A16,Hoja6!$A$3:$P$1124,16,FALSE),"")</f>
        <v>0.2978723404255319</v>
      </c>
    </row>
    <row r="17" spans="1:12" x14ac:dyDescent="0.25">
      <c r="A17" s="145">
        <v>6</v>
      </c>
      <c r="B17" s="39">
        <f>+IFERROR(VLOOKUP($A17,Hoja6!$A$3:$P$1124,3,FALSE),"")</f>
        <v>17174</v>
      </c>
      <c r="C17" s="39" t="str">
        <f>+UPPER(IFERROR(VLOOKUP($A17,Hoja6!$A$3:$P$1124,4,FALSE),""))</f>
        <v>CHINCHINÁ</v>
      </c>
      <c r="D17" s="40">
        <f>+IFERROR(VLOOKUP($A17,Hoja6!$A$3:$P$1124,8,FALSE),"")</f>
        <v>500</v>
      </c>
      <c r="E17" s="40">
        <f>+IFERROR(VLOOKUP($A17,Hoja6!$A$3:$P$1124,9,FALSE),"")</f>
        <v>132</v>
      </c>
      <c r="F17" s="163">
        <f>+IFERROR(VLOOKUP($A17,Hoja6!$A$3:$P$1124,10,FALSE),"")</f>
        <v>0.26400000000000001</v>
      </c>
      <c r="G17" s="40">
        <f>+IFERROR(VLOOKUP($A17,Hoja6!$A$3:$P$1124,11,FALSE),"")</f>
        <v>486</v>
      </c>
      <c r="H17" s="40">
        <f>+IFERROR(VLOOKUP($A17,Hoja6!$A$3:$P$1124,12,FALSE),"")</f>
        <v>152</v>
      </c>
      <c r="I17" s="163">
        <f>+IFERROR(VLOOKUP($A17,Hoja6!$A$3:$P$1124,13,FALSE),"")</f>
        <v>0.31275720164609055</v>
      </c>
      <c r="J17" s="40">
        <f>+IFERROR(VLOOKUP($A17,Hoja6!$A$3:$P$1124,14,FALSE),"")</f>
        <v>502</v>
      </c>
      <c r="K17" s="149">
        <f>+IFERROR(VLOOKUP($A17,Hoja6!$A$3:$P$1124,15,FALSE),"")</f>
        <v>160</v>
      </c>
      <c r="L17" s="165">
        <f>+IFERROR(VLOOKUP($A17,Hoja6!$A$3:$P$1124,16,FALSE),"")</f>
        <v>0.31872509960159362</v>
      </c>
    </row>
    <row r="18" spans="1:12" x14ac:dyDescent="0.25">
      <c r="A18" s="145">
        <v>7</v>
      </c>
      <c r="B18" s="39">
        <f>+IFERROR(VLOOKUP($A18,Hoja6!$A$3:$P$1124,3,FALSE),"")</f>
        <v>17272</v>
      </c>
      <c r="C18" s="39" t="str">
        <f>+UPPER(IFERROR(VLOOKUP($A18,Hoja6!$A$3:$P$1124,4,FALSE),""))</f>
        <v>FILADELFIA</v>
      </c>
      <c r="D18" s="40">
        <f>+IFERROR(VLOOKUP($A18,Hoja6!$A$3:$P$1124,8,FALSE),"")</f>
        <v>103</v>
      </c>
      <c r="E18" s="40">
        <f>+IFERROR(VLOOKUP($A18,Hoja6!$A$3:$P$1124,9,FALSE),"")</f>
        <v>9</v>
      </c>
      <c r="F18" s="163">
        <f>+IFERROR(VLOOKUP($A18,Hoja6!$A$3:$P$1124,10,FALSE),"")</f>
        <v>8.7378640776699032E-2</v>
      </c>
      <c r="G18" s="40">
        <f>+IFERROR(VLOOKUP($A18,Hoja6!$A$3:$P$1124,11,FALSE),"")</f>
        <v>80</v>
      </c>
      <c r="H18" s="40">
        <f>+IFERROR(VLOOKUP($A18,Hoja6!$A$3:$P$1124,12,FALSE),"")</f>
        <v>21</v>
      </c>
      <c r="I18" s="163">
        <f>+IFERROR(VLOOKUP($A18,Hoja6!$A$3:$P$1124,13,FALSE),"")</f>
        <v>0.26250000000000001</v>
      </c>
      <c r="J18" s="40">
        <f>+IFERROR(VLOOKUP($A18,Hoja6!$A$3:$P$1124,14,FALSE),"")</f>
        <v>81</v>
      </c>
      <c r="K18" s="149">
        <f>+IFERROR(VLOOKUP($A18,Hoja6!$A$3:$P$1124,15,FALSE),"")</f>
        <v>21</v>
      </c>
      <c r="L18" s="165">
        <f>+IFERROR(VLOOKUP($A18,Hoja6!$A$3:$P$1124,16,FALSE),"")</f>
        <v>0.25925925925925924</v>
      </c>
    </row>
    <row r="19" spans="1:12" x14ac:dyDescent="0.25">
      <c r="A19" s="145">
        <v>8</v>
      </c>
      <c r="B19" s="39">
        <f>+IFERROR(VLOOKUP($A19,Hoja6!$A$3:$P$1124,3,FALSE),"")</f>
        <v>17380</v>
      </c>
      <c r="C19" s="39" t="str">
        <f>+UPPER(IFERROR(VLOOKUP($A19,Hoja6!$A$3:$P$1124,4,FALSE),""))</f>
        <v>LA DORADA</v>
      </c>
      <c r="D19" s="40">
        <f>+IFERROR(VLOOKUP($A19,Hoja6!$A$3:$P$1124,8,FALSE),"")</f>
        <v>614</v>
      </c>
      <c r="E19" s="40">
        <f>+IFERROR(VLOOKUP($A19,Hoja6!$A$3:$P$1124,9,FALSE),"")</f>
        <v>180</v>
      </c>
      <c r="F19" s="163">
        <f>+IFERROR(VLOOKUP($A19,Hoja6!$A$3:$P$1124,10,FALSE),"")</f>
        <v>0.29315960912052119</v>
      </c>
      <c r="G19" s="40">
        <f>+IFERROR(VLOOKUP($A19,Hoja6!$A$3:$P$1124,11,FALSE),"")</f>
        <v>625</v>
      </c>
      <c r="H19" s="40">
        <f>+IFERROR(VLOOKUP($A19,Hoja6!$A$3:$P$1124,12,FALSE),"")</f>
        <v>259</v>
      </c>
      <c r="I19" s="163">
        <f>+IFERROR(VLOOKUP($A19,Hoja6!$A$3:$P$1124,13,FALSE),"")</f>
        <v>0.41439999999999999</v>
      </c>
      <c r="J19" s="40">
        <f>+IFERROR(VLOOKUP($A19,Hoja6!$A$3:$P$1124,14,FALSE),"")</f>
        <v>650</v>
      </c>
      <c r="K19" s="149">
        <f>+IFERROR(VLOOKUP($A19,Hoja6!$A$3:$P$1124,15,FALSE),"")</f>
        <v>207</v>
      </c>
      <c r="L19" s="165">
        <f>+IFERROR(VLOOKUP($A19,Hoja6!$A$3:$P$1124,16,FALSE),"")</f>
        <v>0.31846153846153846</v>
      </c>
    </row>
    <row r="20" spans="1:12" x14ac:dyDescent="0.25">
      <c r="A20" s="145">
        <v>9</v>
      </c>
      <c r="B20" s="39">
        <f>+IFERROR(VLOOKUP($A20,Hoja6!$A$3:$P$1124,3,FALSE),"")</f>
        <v>17388</v>
      </c>
      <c r="C20" s="39" t="str">
        <f>+UPPER(IFERROR(VLOOKUP($A20,Hoja6!$A$3:$P$1124,4,FALSE),""))</f>
        <v>LA MERCED</v>
      </c>
      <c r="D20" s="40">
        <f>+IFERROR(VLOOKUP($A20,Hoja6!$A$3:$P$1124,8,FALSE),"")</f>
        <v>85</v>
      </c>
      <c r="E20" s="40">
        <f>+IFERROR(VLOOKUP($A20,Hoja6!$A$3:$P$1124,9,FALSE),"")</f>
        <v>7</v>
      </c>
      <c r="F20" s="163">
        <f>+IFERROR(VLOOKUP($A20,Hoja6!$A$3:$P$1124,10,FALSE),"")</f>
        <v>8.2352941176470587E-2</v>
      </c>
      <c r="G20" s="40">
        <f>+IFERROR(VLOOKUP($A20,Hoja6!$A$3:$P$1124,11,FALSE),"")</f>
        <v>87</v>
      </c>
      <c r="H20" s="40">
        <f>+IFERROR(VLOOKUP($A20,Hoja6!$A$3:$P$1124,12,FALSE),"")</f>
        <v>23</v>
      </c>
      <c r="I20" s="163">
        <f>+IFERROR(VLOOKUP($A20,Hoja6!$A$3:$P$1124,13,FALSE),"")</f>
        <v>0.26436781609195403</v>
      </c>
      <c r="J20" s="40">
        <f>+IFERROR(VLOOKUP($A20,Hoja6!$A$3:$P$1124,14,FALSE),"")</f>
        <v>87</v>
      </c>
      <c r="K20" s="149">
        <f>+IFERROR(VLOOKUP($A20,Hoja6!$A$3:$P$1124,15,FALSE),"")</f>
        <v>14</v>
      </c>
      <c r="L20" s="165">
        <f>+IFERROR(VLOOKUP($A20,Hoja6!$A$3:$P$1124,16,FALSE),"")</f>
        <v>0.16091954022988506</v>
      </c>
    </row>
    <row r="21" spans="1:12" x14ac:dyDescent="0.25">
      <c r="A21" s="145">
        <v>10</v>
      </c>
      <c r="B21" s="39">
        <f>+IFERROR(VLOOKUP($A21,Hoja6!$A$3:$P$1124,3,FALSE),"")</f>
        <v>17433</v>
      </c>
      <c r="C21" s="39" t="str">
        <f>+UPPER(IFERROR(VLOOKUP($A21,Hoja6!$A$3:$P$1124,4,FALSE),""))</f>
        <v>MANZANARES</v>
      </c>
      <c r="D21" s="40">
        <f>+IFERROR(VLOOKUP($A21,Hoja6!$A$3:$P$1124,8,FALSE),"")</f>
        <v>166</v>
      </c>
      <c r="E21" s="40">
        <f>+IFERROR(VLOOKUP($A21,Hoja6!$A$3:$P$1124,9,FALSE),"")</f>
        <v>41</v>
      </c>
      <c r="F21" s="163">
        <f>+IFERROR(VLOOKUP($A21,Hoja6!$A$3:$P$1124,10,FALSE),"")</f>
        <v>0.24698795180722891</v>
      </c>
      <c r="G21" s="40">
        <f>+IFERROR(VLOOKUP($A21,Hoja6!$A$3:$P$1124,11,FALSE),"")</f>
        <v>189</v>
      </c>
      <c r="H21" s="40">
        <f>+IFERROR(VLOOKUP($A21,Hoja6!$A$3:$P$1124,12,FALSE),"")</f>
        <v>54</v>
      </c>
      <c r="I21" s="163">
        <f>+IFERROR(VLOOKUP($A21,Hoja6!$A$3:$P$1124,13,FALSE),"")</f>
        <v>0.2857142857142857</v>
      </c>
      <c r="J21" s="40">
        <f>+IFERROR(VLOOKUP($A21,Hoja6!$A$3:$P$1124,14,FALSE),"")</f>
        <v>178</v>
      </c>
      <c r="K21" s="149">
        <f>+IFERROR(VLOOKUP($A21,Hoja6!$A$3:$P$1124,15,FALSE),"")</f>
        <v>51</v>
      </c>
      <c r="L21" s="165">
        <f>+IFERROR(VLOOKUP($A21,Hoja6!$A$3:$P$1124,16,FALSE),"")</f>
        <v>0.28651685393258425</v>
      </c>
    </row>
    <row r="22" spans="1:12" x14ac:dyDescent="0.25">
      <c r="A22" s="145">
        <v>11</v>
      </c>
      <c r="B22" s="39">
        <f>+IFERROR(VLOOKUP($A22,Hoja6!$A$3:$P$1124,3,FALSE),"")</f>
        <v>17442</v>
      </c>
      <c r="C22" s="39" t="str">
        <f>+UPPER(IFERROR(VLOOKUP($A22,Hoja6!$A$3:$P$1124,4,FALSE),""))</f>
        <v>MARMATO</v>
      </c>
      <c r="D22" s="40">
        <f>+IFERROR(VLOOKUP($A22,Hoja6!$A$3:$P$1124,8,FALSE),"")</f>
        <v>103</v>
      </c>
      <c r="E22" s="40">
        <f>+IFERROR(VLOOKUP($A22,Hoja6!$A$3:$P$1124,9,FALSE),"")</f>
        <v>17</v>
      </c>
      <c r="F22" s="163">
        <f>+IFERROR(VLOOKUP($A22,Hoja6!$A$3:$P$1124,10,FALSE),"")</f>
        <v>0.1650485436893204</v>
      </c>
      <c r="G22" s="40">
        <f>+IFERROR(VLOOKUP($A22,Hoja6!$A$3:$P$1124,11,FALSE),"")</f>
        <v>108</v>
      </c>
      <c r="H22" s="40">
        <f>+IFERROR(VLOOKUP($A22,Hoja6!$A$3:$P$1124,12,FALSE),"")</f>
        <v>27</v>
      </c>
      <c r="I22" s="163">
        <f>+IFERROR(VLOOKUP($A22,Hoja6!$A$3:$P$1124,13,FALSE),"")</f>
        <v>0.25</v>
      </c>
      <c r="J22" s="40">
        <f>+IFERROR(VLOOKUP($A22,Hoja6!$A$3:$P$1124,14,FALSE),"")</f>
        <v>83</v>
      </c>
      <c r="K22" s="149">
        <f>+IFERROR(VLOOKUP($A22,Hoja6!$A$3:$P$1124,15,FALSE),"")</f>
        <v>11</v>
      </c>
      <c r="L22" s="165">
        <f>+IFERROR(VLOOKUP($A22,Hoja6!$A$3:$P$1124,16,FALSE),"")</f>
        <v>0.13253012048192772</v>
      </c>
    </row>
    <row r="23" spans="1:12" x14ac:dyDescent="0.25">
      <c r="A23" s="145">
        <v>12</v>
      </c>
      <c r="B23" s="39">
        <f>+IFERROR(VLOOKUP($A23,Hoja6!$A$3:$P$1124,3,FALSE),"")</f>
        <v>17444</v>
      </c>
      <c r="C23" s="39" t="str">
        <f>+UPPER(IFERROR(VLOOKUP($A23,Hoja6!$A$3:$P$1124,4,FALSE),""))</f>
        <v>MARQUETALIA</v>
      </c>
      <c r="D23" s="40">
        <f>+IFERROR(VLOOKUP($A23,Hoja6!$A$3:$P$1124,8,FALSE),"")</f>
        <v>175</v>
      </c>
      <c r="E23" s="40">
        <f>+IFERROR(VLOOKUP($A23,Hoja6!$A$3:$P$1124,9,FALSE),"")</f>
        <v>24</v>
      </c>
      <c r="F23" s="163">
        <f>+IFERROR(VLOOKUP($A23,Hoja6!$A$3:$P$1124,10,FALSE),"")</f>
        <v>0.13714285714285715</v>
      </c>
      <c r="G23" s="40">
        <f>+IFERROR(VLOOKUP($A23,Hoja6!$A$3:$P$1124,11,FALSE),"")</f>
        <v>164</v>
      </c>
      <c r="H23" s="40">
        <f>+IFERROR(VLOOKUP($A23,Hoja6!$A$3:$P$1124,12,FALSE),"")</f>
        <v>33</v>
      </c>
      <c r="I23" s="163">
        <f>+IFERROR(VLOOKUP($A23,Hoja6!$A$3:$P$1124,13,FALSE),"")</f>
        <v>0.20121951219512196</v>
      </c>
      <c r="J23" s="40">
        <f>+IFERROR(VLOOKUP($A23,Hoja6!$A$3:$P$1124,14,FALSE),"")</f>
        <v>156</v>
      </c>
      <c r="K23" s="149">
        <f>+IFERROR(VLOOKUP($A23,Hoja6!$A$3:$P$1124,15,FALSE),"")</f>
        <v>25</v>
      </c>
      <c r="L23" s="165">
        <f>+IFERROR(VLOOKUP($A23,Hoja6!$A$3:$P$1124,16,FALSE),"")</f>
        <v>0.16025641025641027</v>
      </c>
    </row>
    <row r="24" spans="1:12" x14ac:dyDescent="0.25">
      <c r="A24" s="145">
        <v>13</v>
      </c>
      <c r="B24" s="39">
        <f>+IFERROR(VLOOKUP($A24,Hoja6!$A$3:$P$1124,3,FALSE),"")</f>
        <v>17446</v>
      </c>
      <c r="C24" s="39" t="str">
        <f>+UPPER(IFERROR(VLOOKUP($A24,Hoja6!$A$3:$P$1124,4,FALSE),""))</f>
        <v>MARULANDA</v>
      </c>
      <c r="D24" s="40">
        <f>+IFERROR(VLOOKUP($A24,Hoja6!$A$3:$P$1124,8,FALSE),"")</f>
        <v>25</v>
      </c>
      <c r="E24" s="40">
        <f>+IFERROR(VLOOKUP($A24,Hoja6!$A$3:$P$1124,9,FALSE),"")</f>
        <v>1</v>
      </c>
      <c r="F24" s="163">
        <f>+IFERROR(VLOOKUP($A24,Hoja6!$A$3:$P$1124,10,FALSE),"")</f>
        <v>0.04</v>
      </c>
      <c r="G24" s="40">
        <f>+IFERROR(VLOOKUP($A24,Hoja6!$A$3:$P$1124,11,FALSE),"")</f>
        <v>22</v>
      </c>
      <c r="H24" s="40">
        <f>+IFERROR(VLOOKUP($A24,Hoja6!$A$3:$P$1124,12,FALSE),"")</f>
        <v>4</v>
      </c>
      <c r="I24" s="163">
        <f>+IFERROR(VLOOKUP($A24,Hoja6!$A$3:$P$1124,13,FALSE),"")</f>
        <v>0.18181818181818182</v>
      </c>
      <c r="J24" s="40">
        <f>+IFERROR(VLOOKUP($A24,Hoja6!$A$3:$P$1124,14,FALSE),"")</f>
        <v>29</v>
      </c>
      <c r="K24" s="149">
        <f>+IFERROR(VLOOKUP($A24,Hoja6!$A$3:$P$1124,15,FALSE),"")</f>
        <v>3</v>
      </c>
      <c r="L24" s="165">
        <f>+IFERROR(VLOOKUP($A24,Hoja6!$A$3:$P$1124,16,FALSE),"")</f>
        <v>0.10344827586206896</v>
      </c>
    </row>
    <row r="25" spans="1:12" x14ac:dyDescent="0.25">
      <c r="A25" s="145">
        <v>14</v>
      </c>
      <c r="B25" s="39">
        <f>+IFERROR(VLOOKUP($A25,Hoja6!$A$3:$P$1124,3,FALSE),"")</f>
        <v>17486</v>
      </c>
      <c r="C25" s="39" t="str">
        <f>+UPPER(IFERROR(VLOOKUP($A25,Hoja6!$A$3:$P$1124,4,FALSE),""))</f>
        <v>NEIRA</v>
      </c>
      <c r="D25" s="40">
        <f>+IFERROR(VLOOKUP($A25,Hoja6!$A$3:$P$1124,8,FALSE),"")</f>
        <v>188</v>
      </c>
      <c r="E25" s="40">
        <f>+IFERROR(VLOOKUP($A25,Hoja6!$A$3:$P$1124,9,FALSE),"")</f>
        <v>58</v>
      </c>
      <c r="F25" s="163">
        <f>+IFERROR(VLOOKUP($A25,Hoja6!$A$3:$P$1124,10,FALSE),"")</f>
        <v>0.30851063829787234</v>
      </c>
      <c r="G25" s="40">
        <f>+IFERROR(VLOOKUP($A25,Hoja6!$A$3:$P$1124,11,FALSE),"")</f>
        <v>212</v>
      </c>
      <c r="H25" s="40">
        <f>+IFERROR(VLOOKUP($A25,Hoja6!$A$3:$P$1124,12,FALSE),"")</f>
        <v>73</v>
      </c>
      <c r="I25" s="163">
        <f>+IFERROR(VLOOKUP($A25,Hoja6!$A$3:$P$1124,13,FALSE),"")</f>
        <v>0.34433962264150941</v>
      </c>
      <c r="J25" s="40">
        <f>+IFERROR(VLOOKUP($A25,Hoja6!$A$3:$P$1124,14,FALSE),"")</f>
        <v>198</v>
      </c>
      <c r="K25" s="149">
        <f>+IFERROR(VLOOKUP($A25,Hoja6!$A$3:$P$1124,15,FALSE),"")</f>
        <v>72</v>
      </c>
      <c r="L25" s="165">
        <f>+IFERROR(VLOOKUP($A25,Hoja6!$A$3:$P$1124,16,FALSE),"")</f>
        <v>0.36363636363636365</v>
      </c>
    </row>
    <row r="26" spans="1:12" x14ac:dyDescent="0.25">
      <c r="A26" s="145">
        <v>15</v>
      </c>
      <c r="B26" s="39">
        <f>+IFERROR(VLOOKUP($A26,Hoja6!$A$3:$P$1124,3,FALSE),"")</f>
        <v>17495</v>
      </c>
      <c r="C26" s="39" t="str">
        <f>+UPPER(IFERROR(VLOOKUP($A26,Hoja6!$A$3:$P$1124,4,FALSE),""))</f>
        <v>NORCASIA</v>
      </c>
      <c r="D26" s="40">
        <f>+IFERROR(VLOOKUP($A26,Hoja6!$A$3:$P$1124,8,FALSE),"")</f>
        <v>101</v>
      </c>
      <c r="E26" s="40">
        <f>+IFERROR(VLOOKUP($A26,Hoja6!$A$3:$P$1124,9,FALSE),"")</f>
        <v>17</v>
      </c>
      <c r="F26" s="163">
        <f>+IFERROR(VLOOKUP($A26,Hoja6!$A$3:$P$1124,10,FALSE),"")</f>
        <v>0.16831683168316833</v>
      </c>
      <c r="G26" s="40">
        <f>+IFERROR(VLOOKUP($A26,Hoja6!$A$3:$P$1124,11,FALSE),"")</f>
        <v>101</v>
      </c>
      <c r="H26" s="40">
        <f>+IFERROR(VLOOKUP($A26,Hoja6!$A$3:$P$1124,12,FALSE),"")</f>
        <v>29</v>
      </c>
      <c r="I26" s="163">
        <f>+IFERROR(VLOOKUP($A26,Hoja6!$A$3:$P$1124,13,FALSE),"")</f>
        <v>0.28712871287128711</v>
      </c>
      <c r="J26" s="40">
        <f>+IFERROR(VLOOKUP($A26,Hoja6!$A$3:$P$1124,14,FALSE),"")</f>
        <v>78</v>
      </c>
      <c r="K26" s="149">
        <f>+IFERROR(VLOOKUP($A26,Hoja6!$A$3:$P$1124,15,FALSE),"")</f>
        <v>22</v>
      </c>
      <c r="L26" s="165">
        <f>+IFERROR(VLOOKUP($A26,Hoja6!$A$3:$P$1124,16,FALSE),"")</f>
        <v>0.28205128205128205</v>
      </c>
    </row>
    <row r="27" spans="1:12" x14ac:dyDescent="0.25">
      <c r="A27" s="145">
        <v>16</v>
      </c>
      <c r="B27" s="39">
        <f>+IFERROR(VLOOKUP($A27,Hoja6!$A$3:$P$1124,3,FALSE),"")</f>
        <v>17513</v>
      </c>
      <c r="C27" s="39" t="str">
        <f>+UPPER(IFERROR(VLOOKUP($A27,Hoja6!$A$3:$P$1124,4,FALSE),""))</f>
        <v>PÁCORA</v>
      </c>
      <c r="D27" s="40">
        <f>+IFERROR(VLOOKUP($A27,Hoja6!$A$3:$P$1124,8,FALSE),"")</f>
        <v>168</v>
      </c>
      <c r="E27" s="40">
        <f>+IFERROR(VLOOKUP($A27,Hoja6!$A$3:$P$1124,9,FALSE),"")</f>
        <v>26</v>
      </c>
      <c r="F27" s="163">
        <f>+IFERROR(VLOOKUP($A27,Hoja6!$A$3:$P$1124,10,FALSE),"")</f>
        <v>0.15476190476190477</v>
      </c>
      <c r="G27" s="40">
        <f>+IFERROR(VLOOKUP($A27,Hoja6!$A$3:$P$1124,11,FALSE),"")</f>
        <v>167</v>
      </c>
      <c r="H27" s="40">
        <f>+IFERROR(VLOOKUP($A27,Hoja6!$A$3:$P$1124,12,FALSE),"")</f>
        <v>41</v>
      </c>
      <c r="I27" s="163">
        <f>+IFERROR(VLOOKUP($A27,Hoja6!$A$3:$P$1124,13,FALSE),"")</f>
        <v>0.24550898203592814</v>
      </c>
      <c r="J27" s="40">
        <f>+IFERROR(VLOOKUP($A27,Hoja6!$A$3:$P$1124,14,FALSE),"")</f>
        <v>184</v>
      </c>
      <c r="K27" s="149">
        <f>+IFERROR(VLOOKUP($A27,Hoja6!$A$3:$P$1124,15,FALSE),"")</f>
        <v>32</v>
      </c>
      <c r="L27" s="165">
        <f>+IFERROR(VLOOKUP($A27,Hoja6!$A$3:$P$1124,16,FALSE),"")</f>
        <v>0.17391304347826086</v>
      </c>
    </row>
    <row r="28" spans="1:12" x14ac:dyDescent="0.25">
      <c r="A28" s="145">
        <v>17</v>
      </c>
      <c r="B28" s="39">
        <f>+IFERROR(VLOOKUP($A28,Hoja6!$A$3:$P$1124,3,FALSE),"")</f>
        <v>17524</v>
      </c>
      <c r="C28" s="39" t="str">
        <f>+UPPER(IFERROR(VLOOKUP($A28,Hoja6!$A$3:$P$1124,4,FALSE),""))</f>
        <v>PALESTINA</v>
      </c>
      <c r="D28" s="40">
        <f>+IFERROR(VLOOKUP($A28,Hoja6!$A$3:$P$1124,8,FALSE),"")</f>
        <v>138</v>
      </c>
      <c r="E28" s="40">
        <f>+IFERROR(VLOOKUP($A28,Hoja6!$A$3:$P$1124,9,FALSE),"")</f>
        <v>25</v>
      </c>
      <c r="F28" s="163">
        <f>+IFERROR(VLOOKUP($A28,Hoja6!$A$3:$P$1124,10,FALSE),"")</f>
        <v>0.18115942028985507</v>
      </c>
      <c r="G28" s="40">
        <f>+IFERROR(VLOOKUP($A28,Hoja6!$A$3:$P$1124,11,FALSE),"")</f>
        <v>172</v>
      </c>
      <c r="H28" s="40">
        <f>+IFERROR(VLOOKUP($A28,Hoja6!$A$3:$P$1124,12,FALSE),"")</f>
        <v>45</v>
      </c>
      <c r="I28" s="163">
        <f>+IFERROR(VLOOKUP($A28,Hoja6!$A$3:$P$1124,13,FALSE),"")</f>
        <v>0.26162790697674421</v>
      </c>
      <c r="J28" s="40">
        <f>+IFERROR(VLOOKUP($A28,Hoja6!$A$3:$P$1124,14,FALSE),"")</f>
        <v>156</v>
      </c>
      <c r="K28" s="149">
        <f>+IFERROR(VLOOKUP($A28,Hoja6!$A$3:$P$1124,15,FALSE),"")</f>
        <v>50</v>
      </c>
      <c r="L28" s="165">
        <f>+IFERROR(VLOOKUP($A28,Hoja6!$A$3:$P$1124,16,FALSE),"")</f>
        <v>0.32051282051282054</v>
      </c>
    </row>
    <row r="29" spans="1:12" x14ac:dyDescent="0.25">
      <c r="A29" s="145">
        <v>18</v>
      </c>
      <c r="B29" s="39">
        <f>+IFERROR(VLOOKUP($A29,Hoja6!$A$3:$P$1124,3,FALSE),"")</f>
        <v>17541</v>
      </c>
      <c r="C29" s="39" t="str">
        <f>+UPPER(IFERROR(VLOOKUP($A29,Hoja6!$A$3:$P$1124,4,FALSE),""))</f>
        <v>PENSILVANIA</v>
      </c>
      <c r="D29" s="40">
        <f>+IFERROR(VLOOKUP($A29,Hoja6!$A$3:$P$1124,8,FALSE),"")</f>
        <v>227</v>
      </c>
      <c r="E29" s="40">
        <f>+IFERROR(VLOOKUP($A29,Hoja6!$A$3:$P$1124,9,FALSE),"")</f>
        <v>61</v>
      </c>
      <c r="F29" s="163">
        <f>+IFERROR(VLOOKUP($A29,Hoja6!$A$3:$P$1124,10,FALSE),"")</f>
        <v>0.2687224669603524</v>
      </c>
      <c r="G29" s="40">
        <f>+IFERROR(VLOOKUP($A29,Hoja6!$A$3:$P$1124,11,FALSE),"")</f>
        <v>215</v>
      </c>
      <c r="H29" s="40">
        <f>+IFERROR(VLOOKUP($A29,Hoja6!$A$3:$P$1124,12,FALSE),"")</f>
        <v>92</v>
      </c>
      <c r="I29" s="163">
        <f>+IFERROR(VLOOKUP($A29,Hoja6!$A$3:$P$1124,13,FALSE),"")</f>
        <v>0.42790697674418604</v>
      </c>
      <c r="J29" s="40">
        <f>+IFERROR(VLOOKUP($A29,Hoja6!$A$3:$P$1124,14,FALSE),"")</f>
        <v>238</v>
      </c>
      <c r="K29" s="149">
        <f>+IFERROR(VLOOKUP($A29,Hoja6!$A$3:$P$1124,15,FALSE),"")</f>
        <v>90</v>
      </c>
      <c r="L29" s="165">
        <f>+IFERROR(VLOOKUP($A29,Hoja6!$A$3:$P$1124,16,FALSE),"")</f>
        <v>0.37815126050420167</v>
      </c>
    </row>
    <row r="30" spans="1:12" x14ac:dyDescent="0.25">
      <c r="A30" s="145">
        <v>19</v>
      </c>
      <c r="B30" s="39">
        <f>+IFERROR(VLOOKUP($A30,Hoja6!$A$3:$P$1124,3,FALSE),"")</f>
        <v>17614</v>
      </c>
      <c r="C30" s="39" t="str">
        <f>+UPPER(IFERROR(VLOOKUP($A30,Hoja6!$A$3:$P$1124,4,FALSE),""))</f>
        <v>RIOSUCIO</v>
      </c>
      <c r="D30" s="40">
        <f>+IFERROR(VLOOKUP($A30,Hoja6!$A$3:$P$1124,8,FALSE),"")</f>
        <v>526</v>
      </c>
      <c r="E30" s="40">
        <f>+IFERROR(VLOOKUP($A30,Hoja6!$A$3:$P$1124,9,FALSE),"")</f>
        <v>89</v>
      </c>
      <c r="F30" s="163">
        <f>+IFERROR(VLOOKUP($A30,Hoja6!$A$3:$P$1124,10,FALSE),"")</f>
        <v>0.16920152091254753</v>
      </c>
      <c r="G30" s="40">
        <f>+IFERROR(VLOOKUP($A30,Hoja6!$A$3:$P$1124,11,FALSE),"")</f>
        <v>564</v>
      </c>
      <c r="H30" s="40">
        <f>+IFERROR(VLOOKUP($A30,Hoja6!$A$3:$P$1124,12,FALSE),"")</f>
        <v>122</v>
      </c>
      <c r="I30" s="163">
        <f>+IFERROR(VLOOKUP($A30,Hoja6!$A$3:$P$1124,13,FALSE),"")</f>
        <v>0.21631205673758866</v>
      </c>
      <c r="J30" s="40">
        <f>+IFERROR(VLOOKUP($A30,Hoja6!$A$3:$P$1124,14,FALSE),"")</f>
        <v>527</v>
      </c>
      <c r="K30" s="149">
        <f>+IFERROR(VLOOKUP($A30,Hoja6!$A$3:$P$1124,15,FALSE),"")</f>
        <v>85</v>
      </c>
      <c r="L30" s="165">
        <f>+IFERROR(VLOOKUP($A30,Hoja6!$A$3:$P$1124,16,FALSE),"")</f>
        <v>0.16129032258064516</v>
      </c>
    </row>
    <row r="31" spans="1:12" x14ac:dyDescent="0.25">
      <c r="A31" s="145">
        <v>20</v>
      </c>
      <c r="B31" s="39">
        <f>+IFERROR(VLOOKUP($A31,Hoja6!$A$3:$P$1124,3,FALSE),"")</f>
        <v>17616</v>
      </c>
      <c r="C31" s="39" t="str">
        <f>+UPPER(IFERROR(VLOOKUP($A31,Hoja6!$A$3:$P$1124,4,FALSE),""))</f>
        <v>RISARALDA</v>
      </c>
      <c r="D31" s="40">
        <f>+IFERROR(VLOOKUP($A31,Hoja6!$A$3:$P$1124,8,FALSE),"")</f>
        <v>79</v>
      </c>
      <c r="E31" s="40">
        <f>+IFERROR(VLOOKUP($A31,Hoja6!$A$3:$P$1124,9,FALSE),"")</f>
        <v>20</v>
      </c>
      <c r="F31" s="163">
        <f>+IFERROR(VLOOKUP($A31,Hoja6!$A$3:$P$1124,10,FALSE),"")</f>
        <v>0.25316455696202533</v>
      </c>
      <c r="G31" s="40">
        <f>+IFERROR(VLOOKUP($A31,Hoja6!$A$3:$P$1124,11,FALSE),"")</f>
        <v>99</v>
      </c>
      <c r="H31" s="40">
        <f>+IFERROR(VLOOKUP($A31,Hoja6!$A$3:$P$1124,12,FALSE),"")</f>
        <v>18</v>
      </c>
      <c r="I31" s="163">
        <f>+IFERROR(VLOOKUP($A31,Hoja6!$A$3:$P$1124,13,FALSE),"")</f>
        <v>0.18181818181818182</v>
      </c>
      <c r="J31" s="40">
        <f>+IFERROR(VLOOKUP($A31,Hoja6!$A$3:$P$1124,14,FALSE),"")</f>
        <v>71</v>
      </c>
      <c r="K31" s="149">
        <f>+IFERROR(VLOOKUP($A31,Hoja6!$A$3:$P$1124,15,FALSE),"")</f>
        <v>27</v>
      </c>
      <c r="L31" s="165">
        <f>+IFERROR(VLOOKUP($A31,Hoja6!$A$3:$P$1124,16,FALSE),"")</f>
        <v>0.38028169014084506</v>
      </c>
    </row>
    <row r="32" spans="1:12" x14ac:dyDescent="0.25">
      <c r="A32" s="145">
        <v>21</v>
      </c>
      <c r="B32" s="39">
        <f>+IFERROR(VLOOKUP($A32,Hoja6!$A$3:$P$1124,3,FALSE),"")</f>
        <v>17653</v>
      </c>
      <c r="C32" s="39" t="str">
        <f>+UPPER(IFERROR(VLOOKUP($A32,Hoja6!$A$3:$P$1124,4,FALSE),""))</f>
        <v>SALAMINA</v>
      </c>
      <c r="D32" s="40">
        <f>+IFERROR(VLOOKUP($A32,Hoja6!$A$3:$P$1124,8,FALSE),"")</f>
        <v>185</v>
      </c>
      <c r="E32" s="40">
        <f>+IFERROR(VLOOKUP($A32,Hoja6!$A$3:$P$1124,9,FALSE),"")</f>
        <v>41</v>
      </c>
      <c r="F32" s="163">
        <f>+IFERROR(VLOOKUP($A32,Hoja6!$A$3:$P$1124,10,FALSE),"")</f>
        <v>0.22162162162162163</v>
      </c>
      <c r="G32" s="40">
        <f>+IFERROR(VLOOKUP($A32,Hoja6!$A$3:$P$1124,11,FALSE),"")</f>
        <v>199</v>
      </c>
      <c r="H32" s="40">
        <f>+IFERROR(VLOOKUP($A32,Hoja6!$A$3:$P$1124,12,FALSE),"")</f>
        <v>51</v>
      </c>
      <c r="I32" s="163">
        <f>+IFERROR(VLOOKUP($A32,Hoja6!$A$3:$P$1124,13,FALSE),"")</f>
        <v>0.25628140703517588</v>
      </c>
      <c r="J32" s="40">
        <f>+IFERROR(VLOOKUP($A32,Hoja6!$A$3:$P$1124,14,FALSE),"")</f>
        <v>166</v>
      </c>
      <c r="K32" s="149">
        <f>+IFERROR(VLOOKUP($A32,Hoja6!$A$3:$P$1124,15,FALSE),"")</f>
        <v>41</v>
      </c>
      <c r="L32" s="165">
        <f>+IFERROR(VLOOKUP($A32,Hoja6!$A$3:$P$1124,16,FALSE),"")</f>
        <v>0.24698795180722891</v>
      </c>
    </row>
    <row r="33" spans="1:12" x14ac:dyDescent="0.25">
      <c r="A33" s="145">
        <v>22</v>
      </c>
      <c r="B33" s="39">
        <f>+IFERROR(VLOOKUP($A33,Hoja6!$A$3:$P$1124,3,FALSE),"")</f>
        <v>17662</v>
      </c>
      <c r="C33" s="39" t="str">
        <f>+UPPER(IFERROR(VLOOKUP($A33,Hoja6!$A$3:$P$1124,4,FALSE),""))</f>
        <v xml:space="preserve">SAMANÁ  </v>
      </c>
      <c r="D33" s="40">
        <f>+IFERROR(VLOOKUP($A33,Hoja6!$A$3:$P$1124,8,FALSE),"")</f>
        <v>191</v>
      </c>
      <c r="E33" s="40">
        <f>+IFERROR(VLOOKUP($A33,Hoja6!$A$3:$P$1124,9,FALSE),"")</f>
        <v>32</v>
      </c>
      <c r="F33" s="163">
        <f>+IFERROR(VLOOKUP($A33,Hoja6!$A$3:$P$1124,10,FALSE),"")</f>
        <v>0.16753926701570682</v>
      </c>
      <c r="G33" s="40">
        <f>+IFERROR(VLOOKUP($A33,Hoja6!$A$3:$P$1124,11,FALSE),"")</f>
        <v>242</v>
      </c>
      <c r="H33" s="40">
        <f>+IFERROR(VLOOKUP($A33,Hoja6!$A$3:$P$1124,12,FALSE),"")</f>
        <v>94</v>
      </c>
      <c r="I33" s="163">
        <f>+IFERROR(VLOOKUP($A33,Hoja6!$A$3:$P$1124,13,FALSE),"")</f>
        <v>0.38842975206611569</v>
      </c>
      <c r="J33" s="40">
        <f>+IFERROR(VLOOKUP($A33,Hoja6!$A$3:$P$1124,14,FALSE),"")</f>
        <v>207</v>
      </c>
      <c r="K33" s="149">
        <f>+IFERROR(VLOOKUP($A33,Hoja6!$A$3:$P$1124,15,FALSE),"")</f>
        <v>66</v>
      </c>
      <c r="L33" s="165">
        <f>+IFERROR(VLOOKUP($A33,Hoja6!$A$3:$P$1124,16,FALSE),"")</f>
        <v>0.3188405797101449</v>
      </c>
    </row>
    <row r="34" spans="1:12" x14ac:dyDescent="0.25">
      <c r="A34" s="145">
        <v>23</v>
      </c>
      <c r="B34" s="39">
        <f>+IFERROR(VLOOKUP($A34,Hoja6!$A$3:$P$1124,3,FALSE),"")</f>
        <v>17665</v>
      </c>
      <c r="C34" s="39" t="str">
        <f>+UPPER(IFERROR(VLOOKUP($A34,Hoja6!$A$3:$P$1124,4,FALSE),""))</f>
        <v>SAN JOSÉ</v>
      </c>
      <c r="D34" s="40">
        <f>+IFERROR(VLOOKUP($A34,Hoja6!$A$3:$P$1124,8,FALSE),"")</f>
        <v>54</v>
      </c>
      <c r="E34" s="40">
        <f>+IFERROR(VLOOKUP($A34,Hoja6!$A$3:$P$1124,9,FALSE),"")</f>
        <v>13</v>
      </c>
      <c r="F34" s="163">
        <f>+IFERROR(VLOOKUP($A34,Hoja6!$A$3:$P$1124,10,FALSE),"")</f>
        <v>0.24074074074074073</v>
      </c>
      <c r="G34" s="40">
        <f>+IFERROR(VLOOKUP($A34,Hoja6!$A$3:$P$1124,11,FALSE),"")</f>
        <v>55</v>
      </c>
      <c r="H34" s="40">
        <f>+IFERROR(VLOOKUP($A34,Hoja6!$A$3:$P$1124,12,FALSE),"")</f>
        <v>14</v>
      </c>
      <c r="I34" s="163">
        <f>+IFERROR(VLOOKUP($A34,Hoja6!$A$3:$P$1124,13,FALSE),"")</f>
        <v>0.25454545454545452</v>
      </c>
      <c r="J34" s="40">
        <f>+IFERROR(VLOOKUP($A34,Hoja6!$A$3:$P$1124,14,FALSE),"")</f>
        <v>45</v>
      </c>
      <c r="K34" s="149">
        <f>+IFERROR(VLOOKUP($A34,Hoja6!$A$3:$P$1124,15,FALSE),"")</f>
        <v>16</v>
      </c>
      <c r="L34" s="165">
        <f>+IFERROR(VLOOKUP($A34,Hoja6!$A$3:$P$1124,16,FALSE),"")</f>
        <v>0.35555555555555557</v>
      </c>
    </row>
    <row r="35" spans="1:12" x14ac:dyDescent="0.25">
      <c r="A35" s="145">
        <v>24</v>
      </c>
      <c r="B35" s="39">
        <f>+IFERROR(VLOOKUP($A35,Hoja6!$A$3:$P$1124,3,FALSE),"")</f>
        <v>17777</v>
      </c>
      <c r="C35" s="39" t="str">
        <f>+UPPER(IFERROR(VLOOKUP($A35,Hoja6!$A$3:$P$1124,4,FALSE),""))</f>
        <v>SUPÍA</v>
      </c>
      <c r="D35" s="40">
        <f>+IFERROR(VLOOKUP($A35,Hoja6!$A$3:$P$1124,8,FALSE),"")</f>
        <v>302</v>
      </c>
      <c r="E35" s="40">
        <f>+IFERROR(VLOOKUP($A35,Hoja6!$A$3:$P$1124,9,FALSE),"")</f>
        <v>54</v>
      </c>
      <c r="F35" s="163">
        <f>+IFERROR(VLOOKUP($A35,Hoja6!$A$3:$P$1124,10,FALSE),"")</f>
        <v>0.17880794701986755</v>
      </c>
      <c r="G35" s="40">
        <f>+IFERROR(VLOOKUP($A35,Hoja6!$A$3:$P$1124,11,FALSE),"")</f>
        <v>288</v>
      </c>
      <c r="H35" s="40">
        <f>+IFERROR(VLOOKUP($A35,Hoja6!$A$3:$P$1124,12,FALSE),"")</f>
        <v>67</v>
      </c>
      <c r="I35" s="163">
        <f>+IFERROR(VLOOKUP($A35,Hoja6!$A$3:$P$1124,13,FALSE),"")</f>
        <v>0.2326388888888889</v>
      </c>
      <c r="J35" s="40">
        <f>+IFERROR(VLOOKUP($A35,Hoja6!$A$3:$P$1124,14,FALSE),"")</f>
        <v>236</v>
      </c>
      <c r="K35" s="149">
        <f>+IFERROR(VLOOKUP($A35,Hoja6!$A$3:$P$1124,15,FALSE),"")</f>
        <v>52</v>
      </c>
      <c r="L35" s="165">
        <f>+IFERROR(VLOOKUP($A35,Hoja6!$A$3:$P$1124,16,FALSE),"")</f>
        <v>0.22033898305084745</v>
      </c>
    </row>
    <row r="36" spans="1:12" x14ac:dyDescent="0.25">
      <c r="A36" s="145">
        <v>25</v>
      </c>
      <c r="B36" s="39">
        <f>+IFERROR(VLOOKUP($A36,Hoja6!$A$3:$P$1124,3,FALSE),"")</f>
        <v>17867</v>
      </c>
      <c r="C36" s="39" t="str">
        <f>+UPPER(IFERROR(VLOOKUP($A36,Hoja6!$A$3:$P$1124,4,FALSE),""))</f>
        <v>VICTORIA</v>
      </c>
      <c r="D36" s="40">
        <f>+IFERROR(VLOOKUP($A36,Hoja6!$A$3:$P$1124,8,FALSE),"")</f>
        <v>126</v>
      </c>
      <c r="E36" s="40">
        <f>+IFERROR(VLOOKUP($A36,Hoja6!$A$3:$P$1124,9,FALSE),"")</f>
        <v>22</v>
      </c>
      <c r="F36" s="163">
        <f>+IFERROR(VLOOKUP($A36,Hoja6!$A$3:$P$1124,10,FALSE),"")</f>
        <v>0.17460317460317459</v>
      </c>
      <c r="G36" s="40">
        <f>+IFERROR(VLOOKUP($A36,Hoja6!$A$3:$P$1124,11,FALSE),"")</f>
        <v>115</v>
      </c>
      <c r="H36" s="40">
        <f>+IFERROR(VLOOKUP($A36,Hoja6!$A$3:$P$1124,12,FALSE),"")</f>
        <v>26</v>
      </c>
      <c r="I36" s="163">
        <f>+IFERROR(VLOOKUP($A36,Hoja6!$A$3:$P$1124,13,FALSE),"")</f>
        <v>0.22608695652173913</v>
      </c>
      <c r="J36" s="40">
        <f>+IFERROR(VLOOKUP($A36,Hoja6!$A$3:$P$1124,14,FALSE),"")</f>
        <v>107</v>
      </c>
      <c r="K36" s="149">
        <f>+IFERROR(VLOOKUP($A36,Hoja6!$A$3:$P$1124,15,FALSE),"")</f>
        <v>32</v>
      </c>
      <c r="L36" s="165">
        <f>+IFERROR(VLOOKUP($A36,Hoja6!$A$3:$P$1124,16,FALSE),"")</f>
        <v>0.29906542056074764</v>
      </c>
    </row>
    <row r="37" spans="1:12" x14ac:dyDescent="0.25">
      <c r="A37" s="145">
        <v>26</v>
      </c>
      <c r="B37" s="39">
        <f>+IFERROR(VLOOKUP($A37,Hoja6!$A$3:$P$1124,3,FALSE),"")</f>
        <v>17873</v>
      </c>
      <c r="C37" s="39" t="str">
        <f>+UPPER(IFERROR(VLOOKUP($A37,Hoja6!$A$3:$P$1124,4,FALSE),""))</f>
        <v>VILLAMARÍA</v>
      </c>
      <c r="D37" s="40">
        <f>+IFERROR(VLOOKUP($A37,Hoja6!$A$3:$P$1124,8,FALSE),"")</f>
        <v>629</v>
      </c>
      <c r="E37" s="40">
        <f>+IFERROR(VLOOKUP($A37,Hoja6!$A$3:$P$1124,9,FALSE),"")</f>
        <v>214</v>
      </c>
      <c r="F37" s="163">
        <f>+IFERROR(VLOOKUP($A37,Hoja6!$A$3:$P$1124,10,FALSE),"")</f>
        <v>0.34022257551669316</v>
      </c>
      <c r="G37" s="40">
        <f>+IFERROR(VLOOKUP($A37,Hoja6!$A$3:$P$1124,11,FALSE),"")</f>
        <v>684</v>
      </c>
      <c r="H37" s="40">
        <f>+IFERROR(VLOOKUP($A37,Hoja6!$A$3:$P$1124,12,FALSE),"")</f>
        <v>348</v>
      </c>
      <c r="I37" s="163">
        <f>+IFERROR(VLOOKUP($A37,Hoja6!$A$3:$P$1124,13,FALSE),"")</f>
        <v>0.50877192982456143</v>
      </c>
      <c r="J37" s="40">
        <f>+IFERROR(VLOOKUP($A37,Hoja6!$A$3:$P$1124,14,FALSE),"")</f>
        <v>752</v>
      </c>
      <c r="K37" s="149">
        <f>+IFERROR(VLOOKUP($A37,Hoja6!$A$3:$P$1124,15,FALSE),"")</f>
        <v>296</v>
      </c>
      <c r="L37" s="165">
        <f>+IFERROR(VLOOKUP($A37,Hoja6!$A$3:$P$1124,16,FALSE),"")</f>
        <v>0.39361702127659576</v>
      </c>
    </row>
    <row r="38" spans="1:12" x14ac:dyDescent="0.25">
      <c r="A38" s="145">
        <v>27</v>
      </c>
      <c r="B38" s="39">
        <f>+IFERROR(VLOOKUP($A38,Hoja6!$A$3:$P$1124,3,FALSE),"")</f>
        <v>17877</v>
      </c>
      <c r="C38" s="39" t="str">
        <f>+UPPER(IFERROR(VLOOKUP($A38,Hoja6!$A$3:$P$1124,4,FALSE),""))</f>
        <v>VITERBO</v>
      </c>
      <c r="D38" s="40">
        <f>+IFERROR(VLOOKUP($A38,Hoja6!$A$3:$P$1124,8,FALSE),"")</f>
        <v>145</v>
      </c>
      <c r="E38" s="40">
        <f>+IFERROR(VLOOKUP($A38,Hoja6!$A$3:$P$1124,9,FALSE),"")</f>
        <v>27</v>
      </c>
      <c r="F38" s="163">
        <f>+IFERROR(VLOOKUP($A38,Hoja6!$A$3:$P$1124,10,FALSE),"")</f>
        <v>0.18620689655172415</v>
      </c>
      <c r="G38" s="40">
        <f>+IFERROR(VLOOKUP($A38,Hoja6!$A$3:$P$1124,11,FALSE),"")</f>
        <v>150</v>
      </c>
      <c r="H38" s="40">
        <f>+IFERROR(VLOOKUP($A38,Hoja6!$A$3:$P$1124,12,FALSE),"")</f>
        <v>33</v>
      </c>
      <c r="I38" s="163">
        <f>+IFERROR(VLOOKUP($A38,Hoja6!$A$3:$P$1124,13,FALSE),"")</f>
        <v>0.22</v>
      </c>
      <c r="J38" s="40">
        <f>+IFERROR(VLOOKUP($A38,Hoja6!$A$3:$P$1124,14,FALSE),"")</f>
        <v>133</v>
      </c>
      <c r="K38" s="149">
        <f>+IFERROR(VLOOKUP($A38,Hoja6!$A$3:$P$1124,15,FALSE),"")</f>
        <v>16</v>
      </c>
      <c r="L38" s="165">
        <f>+IFERROR(VLOOKUP($A38,Hoja6!$A$3:$P$1124,16,FALSE),"")</f>
        <v>0.12030075187969924</v>
      </c>
    </row>
    <row r="39" spans="1:12" x14ac:dyDescent="0.25">
      <c r="A39" s="145">
        <v>28</v>
      </c>
      <c r="B39" s="39" t="str">
        <f>+IFERROR(VLOOKUP($A39,Hoja6!$A$3:$P$1124,3,FALSE),"")</f>
        <v/>
      </c>
      <c r="C39" s="39" t="str">
        <f>+UPPER(IFERROR(VLOOKUP($A39,Hoja6!$A$3:$P$1124,4,FALSE),""))</f>
        <v/>
      </c>
      <c r="D39" s="40" t="str">
        <f>+IFERROR(VLOOKUP($A39,Hoja6!$A$3:$P$1124,8,FALSE),"")</f>
        <v/>
      </c>
      <c r="E39" s="40" t="str">
        <f>+IFERROR(VLOOKUP($A39,Hoja6!$A$3:$P$1124,9,FALSE),"")</f>
        <v/>
      </c>
      <c r="F39" s="163" t="str">
        <f>+IFERROR(VLOOKUP($A39,Hoja6!$A$3:$P$1124,10,FALSE),"")</f>
        <v/>
      </c>
      <c r="G39" s="40" t="str">
        <f>+IFERROR(VLOOKUP($A39,Hoja6!$A$3:$P$1124,11,FALSE),"")</f>
        <v/>
      </c>
      <c r="H39" s="40" t="str">
        <f>+IFERROR(VLOOKUP($A39,Hoja6!$A$3:$P$1124,12,FALSE),"")</f>
        <v/>
      </c>
      <c r="I39" s="163" t="str">
        <f>+IFERROR(VLOOKUP($A39,Hoja6!$A$3:$P$1124,13,FALSE),"")</f>
        <v/>
      </c>
      <c r="J39" s="40" t="str">
        <f>+IFERROR(VLOOKUP($A39,Hoja6!$A$3:$P$1124,14,FALSE),"")</f>
        <v/>
      </c>
      <c r="K39" s="149" t="str">
        <f>+IFERROR(VLOOKUP($A39,Hoja6!$A$3:$P$1124,15,FALSE),"")</f>
        <v/>
      </c>
      <c r="L39" s="165" t="str">
        <f>+IFERROR(VLOOKUP($A39,Hoja6!$A$3:$P$1124,16,FALSE),"")</f>
        <v/>
      </c>
    </row>
    <row r="40" spans="1:12" x14ac:dyDescent="0.25">
      <c r="A40" s="145">
        <v>29</v>
      </c>
      <c r="B40" s="39" t="str">
        <f>+IFERROR(VLOOKUP($A40,Hoja6!$A$3:$P$1124,3,FALSE),"")</f>
        <v/>
      </c>
      <c r="C40" s="39" t="str">
        <f>+UPPER(IFERROR(VLOOKUP($A40,Hoja6!$A$3:$P$1124,4,FALSE),""))</f>
        <v/>
      </c>
      <c r="D40" s="40" t="str">
        <f>+IFERROR(VLOOKUP($A40,Hoja6!$A$3:$P$1124,8,FALSE),"")</f>
        <v/>
      </c>
      <c r="E40" s="40" t="str">
        <f>+IFERROR(VLOOKUP($A40,Hoja6!$A$3:$P$1124,9,FALSE),"")</f>
        <v/>
      </c>
      <c r="F40" s="163" t="str">
        <f>+IFERROR(VLOOKUP($A40,Hoja6!$A$3:$P$1124,10,FALSE),"")</f>
        <v/>
      </c>
      <c r="G40" s="40" t="str">
        <f>+IFERROR(VLOOKUP($A40,Hoja6!$A$3:$P$1124,11,FALSE),"")</f>
        <v/>
      </c>
      <c r="H40" s="40" t="str">
        <f>+IFERROR(VLOOKUP($A40,Hoja6!$A$3:$P$1124,12,FALSE),"")</f>
        <v/>
      </c>
      <c r="I40" s="163" t="str">
        <f>+IFERROR(VLOOKUP($A40,Hoja6!$A$3:$P$1124,13,FALSE),"")</f>
        <v/>
      </c>
      <c r="J40" s="40" t="str">
        <f>+IFERROR(VLOOKUP($A40,Hoja6!$A$3:$P$1124,14,FALSE),"")</f>
        <v/>
      </c>
      <c r="K40" s="149" t="str">
        <f>+IFERROR(VLOOKUP($A40,Hoja6!$A$3:$P$1124,15,FALSE),"")</f>
        <v/>
      </c>
      <c r="L40" s="165" t="str">
        <f>+IFERROR(VLOOKUP($A40,Hoja6!$A$3:$P$1124,16,FALSE),"")</f>
        <v/>
      </c>
    </row>
    <row r="41" spans="1:12" x14ac:dyDescent="0.25">
      <c r="A41" s="145">
        <v>30</v>
      </c>
      <c r="B41" s="39" t="str">
        <f>+IFERROR(VLOOKUP($A41,Hoja6!$A$3:$P$1124,3,FALSE),"")</f>
        <v/>
      </c>
      <c r="C41" s="39" t="str">
        <f>+UPPER(IFERROR(VLOOKUP($A41,Hoja6!$A$3:$P$1124,4,FALSE),""))</f>
        <v/>
      </c>
      <c r="D41" s="40" t="str">
        <f>+IFERROR(VLOOKUP($A41,Hoja6!$A$3:$P$1124,8,FALSE),"")</f>
        <v/>
      </c>
      <c r="E41" s="40" t="str">
        <f>+IFERROR(VLOOKUP($A41,Hoja6!$A$3:$P$1124,9,FALSE),"")</f>
        <v/>
      </c>
      <c r="F41" s="163" t="str">
        <f>+IFERROR(VLOOKUP($A41,Hoja6!$A$3:$P$1124,10,FALSE),"")</f>
        <v/>
      </c>
      <c r="G41" s="40" t="str">
        <f>+IFERROR(VLOOKUP($A41,Hoja6!$A$3:$P$1124,11,FALSE),"")</f>
        <v/>
      </c>
      <c r="H41" s="40" t="str">
        <f>+IFERROR(VLOOKUP($A41,Hoja6!$A$3:$P$1124,12,FALSE),"")</f>
        <v/>
      </c>
      <c r="I41" s="163" t="str">
        <f>+IFERROR(VLOOKUP($A41,Hoja6!$A$3:$P$1124,13,FALSE),"")</f>
        <v/>
      </c>
      <c r="J41" s="40" t="str">
        <f>+IFERROR(VLOOKUP($A41,Hoja6!$A$3:$P$1124,14,FALSE),"")</f>
        <v/>
      </c>
      <c r="K41" s="149" t="str">
        <f>+IFERROR(VLOOKUP($A41,Hoja6!$A$3:$P$1124,15,FALSE),"")</f>
        <v/>
      </c>
      <c r="L41" s="165" t="str">
        <f>+IFERROR(VLOOKUP($A41,Hoja6!$A$3:$P$1124,16,FALSE),"")</f>
        <v/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1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2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3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4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5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6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7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8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9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10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11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12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13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14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15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16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16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16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16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16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16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16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16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16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16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16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16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16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16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16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16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16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16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16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16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16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16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16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16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16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16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16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16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16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16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16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16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16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16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16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16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16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16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16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16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16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16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16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16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16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16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16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16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16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16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16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16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16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16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16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16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16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16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16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16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16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16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16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16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16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16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16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16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16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16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16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16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16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16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16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16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16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16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16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16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16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16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16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16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16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16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16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16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16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16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16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16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16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16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16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16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16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16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16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16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16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16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16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16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16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16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16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16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16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16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16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16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16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16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16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16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16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16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16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16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16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16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16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16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16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16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16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16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16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16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16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16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16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16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16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16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16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16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16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16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16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16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16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16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16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16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16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16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16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16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16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16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16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16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16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16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16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16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16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16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16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16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16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16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16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16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16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16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16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16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16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16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16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16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16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16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16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16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16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16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16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16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16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16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16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16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16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16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16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16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16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16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16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16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16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16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16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16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16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16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16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16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16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16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16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16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16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16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16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16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16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16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16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16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16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16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16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16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16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16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16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16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16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16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16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16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16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16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16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16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16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16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16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16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16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16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16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16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16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16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16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16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16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16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16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16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16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16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16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16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16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16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16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16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16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16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16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16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16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16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16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16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16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16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16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16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16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16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16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16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16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16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16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16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16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16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16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16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16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16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16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16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16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16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16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16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16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16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16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16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16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16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16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16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16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16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16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16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16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16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16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16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16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16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16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16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16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16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16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16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16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16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16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16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16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16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16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16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16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16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16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16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16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16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16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16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16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16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16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16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16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16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16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16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16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16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16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16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16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16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16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16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16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16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16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16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16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16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16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16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16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16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16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16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16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16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16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16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16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16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16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16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16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16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16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16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16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16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16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16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16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16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16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16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16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16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16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16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16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16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16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16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16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16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16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16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16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16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16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16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16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16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16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16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16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16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16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16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16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16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16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16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16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16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16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16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16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16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16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16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16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16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16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16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16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16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16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16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16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16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16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16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16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16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16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16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16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16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16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16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16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16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16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16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16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16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16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16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16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16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16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16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16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16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16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16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16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16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16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16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16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16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16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16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16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16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16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16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16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16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16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16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16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16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16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16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16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16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16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16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16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16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16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16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16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16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16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16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16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16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16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1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2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3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4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5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6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7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8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9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10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11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12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13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14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15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16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17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18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19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20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21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22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23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24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25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26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27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27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27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27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27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27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27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27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27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27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27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27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27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27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27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27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27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27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27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27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27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27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27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27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27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27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27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27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27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27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27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27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27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27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27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27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27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27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27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27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27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27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27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27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27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27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27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27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27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27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27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27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27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27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27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27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27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27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27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27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27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27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27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27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27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27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27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27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27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27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27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27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27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27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27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27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27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27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27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27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27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27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27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27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27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27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27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27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27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27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27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27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27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27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27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27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27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27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27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27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27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27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27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27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27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27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27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27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27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27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27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27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27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27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27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27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27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27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27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27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27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27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27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27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27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27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27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27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27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27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27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27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27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27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27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27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27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27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27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27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27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27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27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27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27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27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27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27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27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27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27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27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27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27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27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27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27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27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27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27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27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27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27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27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27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27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27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27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27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27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27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27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27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27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27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27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27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27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27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27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27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27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27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27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27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27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27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27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27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27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27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27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27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27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27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27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27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27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27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27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27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27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27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27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27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27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27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27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27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27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27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27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27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27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27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27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27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27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27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27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27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27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27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27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27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27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27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27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27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27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27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27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27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27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27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27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27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27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27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27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27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27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27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27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27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27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27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27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27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27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27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27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27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27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27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27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27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27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27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27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27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27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27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27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27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27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27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27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27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27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27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27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27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27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27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27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27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27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27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27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27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27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27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27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27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27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27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27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27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27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27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27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27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27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27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27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27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27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27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27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27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27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27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27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27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27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27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27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27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27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27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27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27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27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27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27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27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27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27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27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27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27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27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27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27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27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27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27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27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27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27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27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27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27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27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27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27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27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27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27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27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27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27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27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27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27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27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27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27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27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27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27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27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27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27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27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27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27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27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27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27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27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27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27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27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27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27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27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27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27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27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27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27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27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27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27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27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27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27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27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27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27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27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27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27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27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27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27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27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27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27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27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27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27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27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27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27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27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27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27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27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27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27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27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27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27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27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27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27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27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27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27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27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27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27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27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27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27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27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27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27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27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27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27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27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27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27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27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27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27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27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27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27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27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27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27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27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27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27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27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27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27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27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27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27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27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27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27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27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27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27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27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27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27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27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27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27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27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27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27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27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27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27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27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27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27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27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27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27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27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27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27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27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27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27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27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27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27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27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27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27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27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27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27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27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27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27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27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27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27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27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27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27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27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27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27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27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27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27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27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27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27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27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27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27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27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27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27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27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27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27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27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27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27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27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27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27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27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27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27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27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27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27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27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27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27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27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27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27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27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27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27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27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27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27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27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27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27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27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27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27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27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27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27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27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27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27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27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27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27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27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27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27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27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27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27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27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27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27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27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27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27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27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27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27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27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27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27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27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27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27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27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27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27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27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27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27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27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27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27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27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27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27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27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27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27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27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27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27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27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27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27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27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27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27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27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27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27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27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27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27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27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27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27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27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27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27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27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27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27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27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27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27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27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27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27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27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27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27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27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27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27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27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27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27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27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27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27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27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27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27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27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27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27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27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27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27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27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27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27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27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27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27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27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27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27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27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27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27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27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27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27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27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27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27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27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27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27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27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27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27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27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27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27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27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27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27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27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27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27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27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27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27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27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27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27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27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27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27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27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27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27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27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27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27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27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27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27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27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27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27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27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27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27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27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27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27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27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27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27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27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27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27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27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27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27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27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27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27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27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27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27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27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27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27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27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27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27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27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27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27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1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2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3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4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5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6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7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8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9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10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11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12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13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14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15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16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17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18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19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20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21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22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23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24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25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26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27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27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27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27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27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27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27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27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27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27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27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27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27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27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27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27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27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27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27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27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27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27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27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27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27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27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27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27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27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27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27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27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27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27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27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27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27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27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27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27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27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27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27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27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27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27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27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27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27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27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27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27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27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27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27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27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27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27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27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27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27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27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27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27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27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27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27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27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27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27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27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27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27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27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27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27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27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27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27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27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27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27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27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27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27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27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27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27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27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27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27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27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27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27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27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27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27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27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27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27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27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27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27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27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27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27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27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27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27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27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27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27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27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27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27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27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27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27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27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27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27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27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27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27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27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27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27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27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27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27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27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27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27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27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27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27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27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27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27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27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27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27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27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27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27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27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27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27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27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27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27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27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27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27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27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27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27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27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27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27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27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27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27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27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27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27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27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27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27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27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27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27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27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27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27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27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27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27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27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27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27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27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27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27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27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27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27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27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27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27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27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27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27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27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27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27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27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27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27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27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27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27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27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27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27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27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27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27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27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27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27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27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27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27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27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27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27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27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27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27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27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27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27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27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27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27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27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27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27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27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27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27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27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27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27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27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27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27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27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27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27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27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27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27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27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27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27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27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27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27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27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27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27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27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27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27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27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27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27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27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27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27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27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27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27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27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27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27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27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27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27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27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27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27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27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27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27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27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27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27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27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27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27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27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27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27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27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27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27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27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27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27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27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27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27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27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27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27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27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27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27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27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27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27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27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27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27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27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27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27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27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27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27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27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27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27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27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27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27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27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27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27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27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27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27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27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27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27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27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27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27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27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27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27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27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27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27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27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27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27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27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27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27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27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27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27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27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27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27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27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27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27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27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27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27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27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27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27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27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27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27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27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27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27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27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27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27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27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27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27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27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27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27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27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27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27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27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27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27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27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27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27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27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27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27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27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27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27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27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27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27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27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27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27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27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27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27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27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27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27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27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27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27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27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27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27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27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27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27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27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27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27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27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27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27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27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27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27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27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27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27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27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27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27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27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27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27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27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27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27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27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27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27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27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27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27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27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27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27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27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27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27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27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27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27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27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27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27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27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27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27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27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27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27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27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27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27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27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27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27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27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27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27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27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27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27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27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27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27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27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27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27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27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27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27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27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27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27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27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27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27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27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27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27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27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27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27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27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27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27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27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27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27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27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27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27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27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27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27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27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27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27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27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27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27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27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27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27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27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27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27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27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27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27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27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27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27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27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27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27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27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27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27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27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27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27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27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27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27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27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27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27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27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27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27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27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27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27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27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27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27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27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27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27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27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27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27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27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27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27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27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27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27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27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27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27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27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27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27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27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27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27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27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27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27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27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27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27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27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27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27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27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27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27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27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27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27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27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27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27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27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27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27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27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27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27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27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27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27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27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27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27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27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27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27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27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27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27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27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27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27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27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27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27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27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27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27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27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27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27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27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27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27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27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27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27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27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27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27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27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27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27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27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27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27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27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27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27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27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27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27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27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27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27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27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27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27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27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27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27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27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27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27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27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27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27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27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27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27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27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27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27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27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27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27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27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27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27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27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27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27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27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27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27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27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27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27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27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27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27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27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27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27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27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27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27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27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27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27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27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27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27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27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27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27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27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27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27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27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27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27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27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27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27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27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27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27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27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27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27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27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27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27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27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27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27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27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27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27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27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27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27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27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27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27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27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27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27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27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27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27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27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27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27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27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27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27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27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27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27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27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27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27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27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27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27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27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27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27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27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27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27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27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27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27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27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27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27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27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27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27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27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27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27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27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27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27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27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27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27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27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27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27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27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27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27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27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27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27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27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27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27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27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27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27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27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27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27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1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2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3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4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5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6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7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8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9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10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11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12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13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14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15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16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17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18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19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20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21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22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23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24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25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26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27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27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27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27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27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27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27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27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27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27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27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27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27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27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27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27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27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27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27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27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27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27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27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27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27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27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27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27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27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27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27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27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27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27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27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27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27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27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27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27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27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27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27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27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27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27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27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27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27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27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27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27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27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27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27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27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27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27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27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27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27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27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27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27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27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27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27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27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27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27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27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27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27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27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27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27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27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27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27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27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27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27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27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27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27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27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27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27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27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27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27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27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27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27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27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27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27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27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27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27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27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27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27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27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27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27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27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27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27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27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27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27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27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27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27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27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27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27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27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27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27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27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27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27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27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27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27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27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27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27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27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27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27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27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27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27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27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27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27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27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27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27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27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27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27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27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27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27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27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27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27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27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27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27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27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27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27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27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27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27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27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27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27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27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27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27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27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27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27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27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27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27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27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27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27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27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27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27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27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27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27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27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27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27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27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27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27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27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27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27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27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27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27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27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27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27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27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27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27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27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27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27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27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27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27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27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27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27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27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27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27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27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27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27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27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27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27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27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27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27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27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27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27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27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27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27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27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27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27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27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27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27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27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27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27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27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27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27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27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27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27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27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27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27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27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27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27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27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27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27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27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27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27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27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27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27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27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27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27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27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27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27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27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27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27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27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27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27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27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27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27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27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27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27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27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27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27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27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27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27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27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27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27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27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27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27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27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27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27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27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27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27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27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27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27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27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27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27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27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27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27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27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27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27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27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27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27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27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27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27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27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27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27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27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27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27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27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27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27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27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27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27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27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27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27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27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27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27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27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27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27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27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27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27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27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27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27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27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27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27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27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27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27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27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27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27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27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27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27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27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27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27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27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27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27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27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27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27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27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27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27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27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27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27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27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27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27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27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27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27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27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27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27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27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27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27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27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27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27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27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27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27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27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27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27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27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27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27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27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27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27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27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27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27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27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27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27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27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27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27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27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27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27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27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27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27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27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27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27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27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27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27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27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27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27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27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27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27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27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27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27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27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27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27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27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27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27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27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27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27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27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27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27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27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27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27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27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27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27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27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27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27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27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27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27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27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27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27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27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27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27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27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27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27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27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27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27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27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27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27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27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27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27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27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27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27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27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27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27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27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27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27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27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27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27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27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27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27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27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27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27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27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27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27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27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27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27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27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27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27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27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27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27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27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27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27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27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27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27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27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27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27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27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27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27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27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27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27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27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27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27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27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27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27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27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27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27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27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27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27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27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27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27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27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27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27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27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27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27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27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27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27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27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27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27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27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27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27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27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27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27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27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27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27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27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27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27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27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27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27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27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27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27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27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27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27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27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27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27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27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27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27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27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27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27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27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27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27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27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27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27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27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27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27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27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27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27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27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27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27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27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27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27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27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27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27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27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27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27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27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27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27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27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27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27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27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27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27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27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27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27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27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27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27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27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27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27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27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27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27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27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27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27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27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27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27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27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27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27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27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27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27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27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27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27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27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27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27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27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27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27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27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27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27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27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27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27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27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27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27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27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27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27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27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27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27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27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27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27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27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27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27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27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27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27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27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27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27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27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27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27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27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27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27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27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27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27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27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27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27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27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27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27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27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27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27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27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27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27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27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27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27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27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27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27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27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27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27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27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27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27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27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27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27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27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27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27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27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27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27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27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27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27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27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27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27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27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27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27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27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27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27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27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27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27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27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27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27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27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27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27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27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27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27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27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27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27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27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27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27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27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27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27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27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27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27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27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27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27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27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27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27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27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27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27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27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27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27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27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27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27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27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27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27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27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27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27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27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27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27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27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27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27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27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27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27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27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27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27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27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27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27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27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27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27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27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27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27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2020-03-03T19:17:57Z</dcterms:modified>
</cp:coreProperties>
</file>