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9EAA32F5-48EC-4420-BED0-24C6A2603A11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<sst xmlns="http://schemas.openxmlformats.org/spreadsheetml/2006/main" count="11658" uniqueCount="2539">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</sst>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BOLIVAR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121</v>
      </c>
      <c r="B9" s="5">
        <v>13</v>
      </c>
      <c r="C9" s="3" t="s">
        <v>121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13</v>
      </c>
      <c r="B11" s="6"/>
      <c r="C11" s="11" t="str">
        <f>+C9</f>
        <v>BOLIVAR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BOLIVAR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77803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74157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3646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0.36907434043209725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0.37291851102398721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0.27989804498633591</v>
      </c>
      <c r="D25" s="190">
        <v>0.32497031109820412</v>
      </c>
      <c r="E25" s="190">
        <v>0.32906450589162684</v>
      </c>
      <c r="F25" s="190">
        <v>0.35709949000242858</v>
      </c>
      <c r="G25" s="190">
        <v>0.35558563300498786</v>
      </c>
      <c r="H25" s="191">
        <v>0.37243454349818672</v>
      </c>
      <c r="I25" s="191">
        <v>0.38411118890494422</v>
      </c>
      <c r="J25" s="192">
        <v>0.37063204408917133</v>
      </c>
      <c r="K25" s="75">
        <v>0.36907434043209725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22009</v>
      </c>
      <c r="D33" s="74">
        <v>8051</v>
      </c>
      <c r="E33" s="75">
        <v>0.36580489799627425</v>
      </c>
      <c r="F33" s="73">
        <v>22910</v>
      </c>
      <c r="G33" s="74">
        <v>8960</v>
      </c>
      <c r="H33" s="75">
        <v>0.39109559144478395</v>
      </c>
      <c r="I33" s="73">
        <v>23721</v>
      </c>
      <c r="J33" s="74">
        <v>8846</v>
      </c>
      <c r="K33" s="75">
        <v>0.37291851102398721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26756</v>
      </c>
      <c r="D40" s="85">
        <v>32623</v>
      </c>
      <c r="E40" s="85">
        <v>32361</v>
      </c>
      <c r="F40" s="85">
        <v>35807</v>
      </c>
      <c r="G40" s="85">
        <v>35904</v>
      </c>
      <c r="H40" s="86">
        <v>37456</v>
      </c>
      <c r="I40" s="86">
        <v>39953</v>
      </c>
      <c r="J40" s="87">
        <v>39268</v>
      </c>
      <c r="K40" s="88">
        <v>40877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27353</v>
      </c>
      <c r="D41" s="21">
        <v>31526</v>
      </c>
      <c r="E41" s="21">
        <v>33255</v>
      </c>
      <c r="F41" s="21">
        <v>36927</v>
      </c>
      <c r="G41" s="21">
        <v>37100</v>
      </c>
      <c r="H41" s="22">
        <v>39627</v>
      </c>
      <c r="I41" s="22">
        <v>40247</v>
      </c>
      <c r="J41" s="59">
        <v>38703</v>
      </c>
      <c r="K41" s="89">
        <v>36926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54109</v>
      </c>
      <c r="D42" s="91">
        <f t="shared" ref="D42:K42" si="0">+SUM(D40:D41)</f>
        <v>64149</v>
      </c>
      <c r="E42" s="91">
        <f t="shared" si="0"/>
        <v>65616</v>
      </c>
      <c r="F42" s="91">
        <f t="shared" si="0"/>
        <v>72734</v>
      </c>
      <c r="G42" s="91">
        <f t="shared" si="0"/>
        <v>73004</v>
      </c>
      <c r="H42" s="92">
        <f t="shared" si="0"/>
        <v>77083</v>
      </c>
      <c r="I42" s="92">
        <f t="shared" si="0"/>
        <v>80200</v>
      </c>
      <c r="J42" s="93">
        <f t="shared" ref="J42" si="1">+SUM(J40:J41)</f>
        <v>77971</v>
      </c>
      <c r="K42" s="94">
        <f t="shared" si="0"/>
        <v>77803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53259</v>
      </c>
      <c r="D47" s="85">
        <f t="shared" ref="D47:K47" si="2">+SUM(D54:D56)</f>
        <v>62665</v>
      </c>
      <c r="E47" s="85">
        <f t="shared" si="2"/>
        <v>64287</v>
      </c>
      <c r="F47" s="85">
        <f t="shared" si="2"/>
        <v>70580</v>
      </c>
      <c r="G47" s="85">
        <f t="shared" si="2"/>
        <v>70934</v>
      </c>
      <c r="H47" s="86">
        <f t="shared" si="2"/>
        <v>74764</v>
      </c>
      <c r="I47" s="86">
        <f t="shared" si="2"/>
        <v>77355</v>
      </c>
      <c r="J47" s="87">
        <f t="shared" ref="J47" si="3">+SUM(J54:J56)</f>
        <v>74649</v>
      </c>
      <c r="K47" s="88">
        <f t="shared" si="2"/>
        <v>74157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850</v>
      </c>
      <c r="D48" s="21">
        <f t="shared" ref="D48:K48" si="4">+SUM(D57:D59)</f>
        <v>1484</v>
      </c>
      <c r="E48" s="21">
        <f t="shared" si="4"/>
        <v>1329</v>
      </c>
      <c r="F48" s="21">
        <f t="shared" si="4"/>
        <v>2154</v>
      </c>
      <c r="G48" s="21">
        <f t="shared" si="4"/>
        <v>2070</v>
      </c>
      <c r="H48" s="22">
        <f t="shared" si="4"/>
        <v>2319</v>
      </c>
      <c r="I48" s="22">
        <f t="shared" si="4"/>
        <v>2845</v>
      </c>
      <c r="J48" s="59">
        <f t="shared" ref="J48" si="5">+SUM(J57:J59)</f>
        <v>3322</v>
      </c>
      <c r="K48" s="89">
        <f t="shared" si="4"/>
        <v>3646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54109</v>
      </c>
      <c r="D49" s="91">
        <f t="shared" ref="D49:K49" si="6">+SUM(D47:D48)</f>
        <v>64149</v>
      </c>
      <c r="E49" s="91">
        <f t="shared" si="6"/>
        <v>65616</v>
      </c>
      <c r="F49" s="91">
        <f t="shared" si="6"/>
        <v>72734</v>
      </c>
      <c r="G49" s="91">
        <f t="shared" si="6"/>
        <v>73004</v>
      </c>
      <c r="H49" s="92">
        <f t="shared" si="6"/>
        <v>77083</v>
      </c>
      <c r="I49" s="92">
        <f t="shared" si="6"/>
        <v>80200</v>
      </c>
      <c r="J49" s="93">
        <f t="shared" ref="J49" si="7">+SUM(J47:J48)</f>
        <v>77971</v>
      </c>
      <c r="K49" s="94">
        <f t="shared" si="6"/>
        <v>77803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2603</v>
      </c>
      <c r="D54" s="96">
        <v>3175</v>
      </c>
      <c r="E54" s="96">
        <v>2380</v>
      </c>
      <c r="F54" s="96">
        <v>1982</v>
      </c>
      <c r="G54" s="96">
        <v>1964</v>
      </c>
      <c r="H54" s="97">
        <v>3310</v>
      </c>
      <c r="I54" s="97">
        <v>3075</v>
      </c>
      <c r="J54" s="98">
        <v>2171</v>
      </c>
      <c r="K54" s="99">
        <v>2079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18802</v>
      </c>
      <c r="D55" s="25">
        <v>22931</v>
      </c>
      <c r="E55" s="25">
        <v>24463</v>
      </c>
      <c r="F55" s="25">
        <v>30590</v>
      </c>
      <c r="G55" s="25">
        <v>30639</v>
      </c>
      <c r="H55" s="26">
        <v>31582</v>
      </c>
      <c r="I55" s="26">
        <v>32443</v>
      </c>
      <c r="J55" s="60">
        <v>31406</v>
      </c>
      <c r="K55" s="101">
        <v>30809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31854</v>
      </c>
      <c r="D56" s="25">
        <v>36559</v>
      </c>
      <c r="E56" s="25">
        <v>37444</v>
      </c>
      <c r="F56" s="25">
        <v>38008</v>
      </c>
      <c r="G56" s="25">
        <v>38331</v>
      </c>
      <c r="H56" s="26">
        <v>39872</v>
      </c>
      <c r="I56" s="26">
        <v>41837</v>
      </c>
      <c r="J56" s="60">
        <v>41072</v>
      </c>
      <c r="K56" s="101">
        <v>41269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796</v>
      </c>
      <c r="D57" s="25">
        <v>1424</v>
      </c>
      <c r="E57" s="25">
        <v>1200</v>
      </c>
      <c r="F57" s="25">
        <v>1740</v>
      </c>
      <c r="G57" s="25">
        <v>1670</v>
      </c>
      <c r="H57" s="26">
        <v>1671</v>
      </c>
      <c r="I57" s="26">
        <v>1902</v>
      </c>
      <c r="J57" s="60">
        <v>1962</v>
      </c>
      <c r="K57" s="101">
        <v>2157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54</v>
      </c>
      <c r="D58" s="25">
        <v>49</v>
      </c>
      <c r="E58" s="25">
        <v>87</v>
      </c>
      <c r="F58" s="25">
        <v>359</v>
      </c>
      <c r="G58" s="25">
        <v>327</v>
      </c>
      <c r="H58" s="26">
        <v>580</v>
      </c>
      <c r="I58" s="26">
        <v>870</v>
      </c>
      <c r="J58" s="60">
        <v>1261</v>
      </c>
      <c r="K58" s="101">
        <v>1371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11</v>
      </c>
      <c r="E59" s="25">
        <v>42</v>
      </c>
      <c r="F59" s="25">
        <v>55</v>
      </c>
      <c r="G59" s="25">
        <v>73</v>
      </c>
      <c r="H59" s="26">
        <v>68</v>
      </c>
      <c r="I59" s="26">
        <v>73</v>
      </c>
      <c r="J59" s="60">
        <v>99</v>
      </c>
      <c r="K59" s="101">
        <v>118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54109</v>
      </c>
      <c r="D60" s="103">
        <f t="shared" ref="D60:I60" si="8">+SUM(D54:D59)</f>
        <v>64149</v>
      </c>
      <c r="E60" s="103">
        <f t="shared" si="8"/>
        <v>65616</v>
      </c>
      <c r="F60" s="103">
        <f t="shared" si="8"/>
        <v>72734</v>
      </c>
      <c r="G60" s="103">
        <f t="shared" si="8"/>
        <v>73004</v>
      </c>
      <c r="H60" s="104">
        <f t="shared" si="8"/>
        <v>77083</v>
      </c>
      <c r="I60" s="104">
        <f t="shared" si="8"/>
        <v>80200</v>
      </c>
      <c r="J60" s="105">
        <f t="shared" ref="J60" si="9">+SUM(J54:J59)</f>
        <v>77971</v>
      </c>
      <c r="K60" s="106">
        <f t="shared" ref="K60" si="10">+SUM(K54:K59)</f>
        <v>77803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357</v>
      </c>
      <c r="D65" s="96">
        <v>1085</v>
      </c>
      <c r="E65" s="96">
        <v>940</v>
      </c>
      <c r="F65" s="96">
        <v>779</v>
      </c>
      <c r="G65" s="96">
        <v>665</v>
      </c>
      <c r="H65" s="97">
        <v>442</v>
      </c>
      <c r="I65" s="97">
        <v>517</v>
      </c>
      <c r="J65" s="98">
        <v>516</v>
      </c>
      <c r="K65" s="99">
        <v>592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1147</v>
      </c>
      <c r="D66" s="25">
        <v>1216</v>
      </c>
      <c r="E66" s="25">
        <v>1449</v>
      </c>
      <c r="F66" s="25">
        <v>1592</v>
      </c>
      <c r="G66" s="25">
        <v>1557</v>
      </c>
      <c r="H66" s="26">
        <v>1484</v>
      </c>
      <c r="I66" s="26">
        <v>1611</v>
      </c>
      <c r="J66" s="60">
        <v>1766</v>
      </c>
      <c r="K66" s="101">
        <v>1856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2965</v>
      </c>
      <c r="D67" s="25">
        <v>3918</v>
      </c>
      <c r="E67" s="25">
        <v>3039</v>
      </c>
      <c r="F67" s="25">
        <v>3283</v>
      </c>
      <c r="G67" s="25">
        <v>2799</v>
      </c>
      <c r="H67" s="26">
        <v>3300</v>
      </c>
      <c r="I67" s="26">
        <v>2582</v>
      </c>
      <c r="J67" s="60">
        <v>2737</v>
      </c>
      <c r="K67" s="101">
        <v>2517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7610</v>
      </c>
      <c r="D68" s="25">
        <v>9273</v>
      </c>
      <c r="E68" s="25">
        <v>10156</v>
      </c>
      <c r="F68" s="25">
        <v>9016</v>
      </c>
      <c r="G68" s="25">
        <v>8385</v>
      </c>
      <c r="H68" s="26">
        <v>8949</v>
      </c>
      <c r="I68" s="26">
        <v>8589</v>
      </c>
      <c r="J68" s="60">
        <v>8059</v>
      </c>
      <c r="K68" s="101">
        <v>8140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7072</v>
      </c>
      <c r="D69" s="25">
        <v>7530</v>
      </c>
      <c r="E69" s="25">
        <v>7678.9</v>
      </c>
      <c r="F69" s="25">
        <v>8305</v>
      </c>
      <c r="G69" s="25">
        <v>9770</v>
      </c>
      <c r="H69" s="26">
        <v>10377</v>
      </c>
      <c r="I69" s="26">
        <v>10879</v>
      </c>
      <c r="J69" s="60">
        <v>11177</v>
      </c>
      <c r="K69" s="101">
        <v>11611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19299</v>
      </c>
      <c r="D70" s="25">
        <v>23288</v>
      </c>
      <c r="E70" s="25">
        <v>23679</v>
      </c>
      <c r="F70" s="25">
        <v>27144</v>
      </c>
      <c r="G70" s="25">
        <v>26867</v>
      </c>
      <c r="H70" s="26">
        <v>27674</v>
      </c>
      <c r="I70" s="26">
        <v>30437</v>
      </c>
      <c r="J70" s="60">
        <v>28977</v>
      </c>
      <c r="K70" s="101">
        <v>28495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14894</v>
      </c>
      <c r="D71" s="25">
        <v>16879</v>
      </c>
      <c r="E71" s="25">
        <v>17654.400000000001</v>
      </c>
      <c r="F71" s="25">
        <v>21058</v>
      </c>
      <c r="G71" s="25">
        <v>21275</v>
      </c>
      <c r="H71" s="26">
        <v>23059</v>
      </c>
      <c r="I71" s="26">
        <v>23902</v>
      </c>
      <c r="J71" s="60">
        <v>23165</v>
      </c>
      <c r="K71" s="101">
        <v>22995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765</v>
      </c>
      <c r="D72" s="25">
        <v>960</v>
      </c>
      <c r="E72" s="25">
        <v>1019.5</v>
      </c>
      <c r="F72" s="25">
        <v>1557</v>
      </c>
      <c r="G72" s="25">
        <v>1686</v>
      </c>
      <c r="H72" s="26">
        <v>1798</v>
      </c>
      <c r="I72" s="26">
        <v>1683</v>
      </c>
      <c r="J72" s="60">
        <v>1574</v>
      </c>
      <c r="K72" s="101">
        <v>1597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54109</v>
      </c>
      <c r="D73" s="103">
        <f t="shared" ref="D73:K73" si="11">+SUM(D65:D72)</f>
        <v>64149</v>
      </c>
      <c r="E73" s="103">
        <f t="shared" si="11"/>
        <v>65615.8</v>
      </c>
      <c r="F73" s="103">
        <f t="shared" si="11"/>
        <v>72734</v>
      </c>
      <c r="G73" s="103">
        <f t="shared" si="11"/>
        <v>73004</v>
      </c>
      <c r="H73" s="104">
        <f t="shared" si="11"/>
        <v>77083</v>
      </c>
      <c r="I73" s="104">
        <f t="shared" si="11"/>
        <v>80200</v>
      </c>
      <c r="J73" s="105">
        <f t="shared" ref="J73" si="12">+SUM(J65:J72)</f>
        <v>77971</v>
      </c>
      <c r="K73" s="106">
        <f t="shared" si="11"/>
        <v>77803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44645</v>
      </c>
      <c r="D78" s="96">
        <v>50541</v>
      </c>
      <c r="E78" s="96">
        <v>52452.800000000003</v>
      </c>
      <c r="F78" s="96">
        <v>60925</v>
      </c>
      <c r="G78" s="96">
        <v>62328</v>
      </c>
      <c r="H78" s="97">
        <v>66317</v>
      </c>
      <c r="I78" s="97">
        <v>67820</v>
      </c>
      <c r="J78" s="97">
        <v>68211</v>
      </c>
      <c r="K78" s="99">
        <v>69226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9320</v>
      </c>
      <c r="D79" s="25">
        <v>13329</v>
      </c>
      <c r="E79" s="25">
        <v>12789</v>
      </c>
      <c r="F79" s="25">
        <v>11384</v>
      </c>
      <c r="G79" s="25">
        <v>9441</v>
      </c>
      <c r="H79" s="26">
        <v>9150</v>
      </c>
      <c r="I79" s="26">
        <v>10792</v>
      </c>
      <c r="J79" s="26">
        <v>7900</v>
      </c>
      <c r="K79" s="101">
        <v>7056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144</v>
      </c>
      <c r="D80" s="25">
        <v>279</v>
      </c>
      <c r="E80" s="25">
        <v>374</v>
      </c>
      <c r="F80" s="25">
        <v>425</v>
      </c>
      <c r="G80" s="25">
        <v>1235</v>
      </c>
      <c r="H80" s="26">
        <v>1616</v>
      </c>
      <c r="I80" s="26">
        <v>1588</v>
      </c>
      <c r="J80" s="26">
        <v>1860</v>
      </c>
      <c r="K80" s="101">
        <v>1521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54109</v>
      </c>
      <c r="D81" s="103">
        <f t="shared" ref="D81:K81" si="13">+SUM(D78:D80)</f>
        <v>64149</v>
      </c>
      <c r="E81" s="103">
        <f t="shared" si="13"/>
        <v>65615.8</v>
      </c>
      <c r="F81" s="103">
        <f t="shared" si="13"/>
        <v>72734</v>
      </c>
      <c r="G81" s="103">
        <f t="shared" si="13"/>
        <v>73004</v>
      </c>
      <c r="H81" s="104">
        <f t="shared" si="13"/>
        <v>77083</v>
      </c>
      <c r="I81" s="104">
        <f t="shared" si="13"/>
        <v>80200</v>
      </c>
      <c r="J81" s="104">
        <f t="shared" ref="J81" si="14">+SUM(J78:J80)</f>
        <v>77971</v>
      </c>
      <c r="K81" s="106">
        <f t="shared" si="13"/>
        <v>77803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26456</v>
      </c>
      <c r="D86" s="85">
        <v>30518</v>
      </c>
      <c r="E86" s="85">
        <v>31218</v>
      </c>
      <c r="F86" s="85">
        <v>34494</v>
      </c>
      <c r="G86" s="85">
        <v>34315</v>
      </c>
      <c r="H86" s="86">
        <v>35309</v>
      </c>
      <c r="I86" s="86">
        <v>37036</v>
      </c>
      <c r="J86" s="87">
        <v>36006</v>
      </c>
      <c r="K86" s="88">
        <v>36555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27653</v>
      </c>
      <c r="D87" s="21">
        <v>33631</v>
      </c>
      <c r="E87" s="21">
        <v>34398</v>
      </c>
      <c r="F87" s="21">
        <v>38240</v>
      </c>
      <c r="G87" s="21">
        <v>38689</v>
      </c>
      <c r="H87" s="22">
        <v>41774</v>
      </c>
      <c r="I87" s="22">
        <v>43164</v>
      </c>
      <c r="J87" s="59">
        <v>41965</v>
      </c>
      <c r="K87" s="89">
        <v>41248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54109</v>
      </c>
      <c r="D88" s="91">
        <f t="shared" ref="D88:K88" si="15">+SUM(D86:D87)</f>
        <v>64149</v>
      </c>
      <c r="E88" s="91">
        <f t="shared" si="15"/>
        <v>65616</v>
      </c>
      <c r="F88" s="91">
        <f t="shared" si="15"/>
        <v>72734</v>
      </c>
      <c r="G88" s="91">
        <f t="shared" si="15"/>
        <v>73004</v>
      </c>
      <c r="H88" s="92">
        <f t="shared" si="15"/>
        <v>77083</v>
      </c>
      <c r="I88" s="92">
        <f t="shared" si="15"/>
        <v>80200</v>
      </c>
      <c r="J88" s="93">
        <f t="shared" ref="J88" si="16">+SUM(J86:J87)</f>
        <v>77971</v>
      </c>
      <c r="K88" s="94">
        <f t="shared" si="15"/>
        <v>77803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2079</v>
      </c>
      <c r="D93" s="110">
        <v>791</v>
      </c>
      <c r="E93" s="111">
        <f>+IF(C93=0,"",(D93/C93))</f>
        <v>0.38047138047138046</v>
      </c>
      <c r="F93" s="2"/>
      <c r="G93" s="253" t="s">
        <v>34</v>
      </c>
      <c r="H93" s="255"/>
      <c r="I93" s="116">
        <v>24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30809</v>
      </c>
      <c r="D94" s="112">
        <v>4405</v>
      </c>
      <c r="E94" s="113">
        <f t="shared" ref="E94:E99" si="18">+IF(C94=0,"",(D94/C94))</f>
        <v>0.14297770132104257</v>
      </c>
      <c r="F94" s="2"/>
      <c r="G94" s="256" t="s">
        <v>35</v>
      </c>
      <c r="H94" s="258"/>
      <c r="I94" s="117">
        <v>169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41269</v>
      </c>
      <c r="D95" s="112">
        <v>25220</v>
      </c>
      <c r="E95" s="113">
        <f t="shared" si="18"/>
        <v>0.6111124572923986</v>
      </c>
      <c r="F95" s="2"/>
      <c r="G95" s="256" t="s">
        <v>36</v>
      </c>
      <c r="H95" s="258"/>
      <c r="I95" s="117">
        <v>194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2157</v>
      </c>
      <c r="D96" s="112">
        <v>1669</v>
      </c>
      <c r="E96" s="113">
        <f t="shared" si="18"/>
        <v>0.77375985164580441</v>
      </c>
      <c r="F96" s="2"/>
      <c r="G96" s="256" t="s">
        <v>37</v>
      </c>
      <c r="H96" s="258"/>
      <c r="I96" s="117">
        <v>103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1371</v>
      </c>
      <c r="D97" s="112">
        <v>1334</v>
      </c>
      <c r="E97" s="113">
        <f t="shared" si="18"/>
        <v>0.97301239970824216</v>
      </c>
      <c r="F97" s="2"/>
      <c r="G97" s="256" t="s">
        <v>38</v>
      </c>
      <c r="H97" s="258"/>
      <c r="I97" s="117">
        <v>53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118</v>
      </c>
      <c r="D98" s="112">
        <v>117</v>
      </c>
      <c r="E98" s="113">
        <f t="shared" si="18"/>
        <v>0.99152542372881358</v>
      </c>
      <c r="F98" s="2"/>
      <c r="G98" s="256" t="s">
        <v>39</v>
      </c>
      <c r="H98" s="258"/>
      <c r="I98" s="117">
        <v>9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77803</v>
      </c>
      <c r="D99" s="114">
        <f>+SUM(D93:D98)</f>
        <v>33536</v>
      </c>
      <c r="E99" s="115">
        <f t="shared" si="18"/>
        <v>0.4310373635978047</v>
      </c>
      <c r="F99" s="2"/>
      <c r="G99" s="259" t="s">
        <v>26</v>
      </c>
      <c r="H99" s="261"/>
      <c r="I99" s="118">
        <f>+SUM(I93:I98)</f>
        <v>552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344</v>
      </c>
      <c r="D104" s="96">
        <v>389</v>
      </c>
      <c r="E104" s="96">
        <v>270</v>
      </c>
      <c r="F104" s="96">
        <v>556</v>
      </c>
      <c r="G104" s="97">
        <v>384</v>
      </c>
      <c r="H104" s="97">
        <v>732</v>
      </c>
      <c r="I104" s="98">
        <v>858</v>
      </c>
      <c r="J104" s="128">
        <v>746</v>
      </c>
      <c r="K104" s="99">
        <v>832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935</v>
      </c>
      <c r="D105" s="25">
        <v>2572</v>
      </c>
      <c r="E105" s="25">
        <v>3512</v>
      </c>
      <c r="F105" s="25">
        <v>3585</v>
      </c>
      <c r="G105" s="26">
        <v>3347</v>
      </c>
      <c r="H105" s="26">
        <v>4247</v>
      </c>
      <c r="I105" s="60">
        <v>5379</v>
      </c>
      <c r="J105" s="129">
        <v>6717</v>
      </c>
      <c r="K105" s="101">
        <v>6182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3325</v>
      </c>
      <c r="D106" s="25">
        <v>3377</v>
      </c>
      <c r="E106" s="25">
        <v>4586</v>
      </c>
      <c r="F106" s="25">
        <v>4958</v>
      </c>
      <c r="G106" s="26">
        <v>4437</v>
      </c>
      <c r="H106" s="26">
        <v>5145</v>
      </c>
      <c r="I106" s="60">
        <v>6536</v>
      </c>
      <c r="J106" s="129">
        <v>6628</v>
      </c>
      <c r="K106" s="101">
        <v>7101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636</v>
      </c>
      <c r="D107" s="25">
        <v>1003</v>
      </c>
      <c r="E107" s="25">
        <v>1338</v>
      </c>
      <c r="F107" s="25">
        <v>1364</v>
      </c>
      <c r="G107" s="26">
        <v>1244</v>
      </c>
      <c r="H107" s="26">
        <v>1063</v>
      </c>
      <c r="I107" s="60">
        <v>1679</v>
      </c>
      <c r="J107" s="129">
        <v>1670</v>
      </c>
      <c r="K107" s="101">
        <v>1579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22</v>
      </c>
      <c r="D108" s="25">
        <v>20</v>
      </c>
      <c r="E108" s="25">
        <v>55</v>
      </c>
      <c r="F108" s="25">
        <v>114</v>
      </c>
      <c r="G108" s="26">
        <v>82</v>
      </c>
      <c r="H108" s="26">
        <v>81</v>
      </c>
      <c r="I108" s="60">
        <v>160</v>
      </c>
      <c r="J108" s="129">
        <v>450</v>
      </c>
      <c r="K108" s="101">
        <v>500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2</v>
      </c>
      <c r="D109" s="25">
        <v>1</v>
      </c>
      <c r="E109" s="25">
        <v>3</v>
      </c>
      <c r="F109" s="25">
        <v>1</v>
      </c>
      <c r="G109" s="26">
        <v>5</v>
      </c>
      <c r="H109" s="26">
        <v>10</v>
      </c>
      <c r="I109" s="60">
        <v>11</v>
      </c>
      <c r="J109" s="129">
        <v>10</v>
      </c>
      <c r="K109" s="101">
        <v>13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5264</v>
      </c>
      <c r="D110" s="103">
        <f t="shared" ref="D110:I110" si="19">+SUM(D104:D109)</f>
        <v>7362</v>
      </c>
      <c r="E110" s="103">
        <f t="shared" si="19"/>
        <v>9764</v>
      </c>
      <c r="F110" s="103">
        <f t="shared" si="19"/>
        <v>10578</v>
      </c>
      <c r="G110" s="104">
        <f t="shared" si="19"/>
        <v>9499</v>
      </c>
      <c r="H110" s="104">
        <f t="shared" si="19"/>
        <v>11278</v>
      </c>
      <c r="I110" s="105">
        <f t="shared" si="19"/>
        <v>14623</v>
      </c>
      <c r="J110" s="130">
        <f>+SUM(J104:J109)</f>
        <v>16221</v>
      </c>
      <c r="K110" s="106">
        <f t="shared" ref="K110" si="20">+SUM(K104:K109)</f>
        <v>16207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0.126</v>
      </c>
      <c r="D115" s="67">
        <v>0.108</v>
      </c>
      <c r="E115" s="67">
        <v>0.107</v>
      </c>
      <c r="F115" s="67">
        <v>0.13500000000000001</v>
      </c>
      <c r="G115" s="67">
        <v>9.6299999999999997E-2</v>
      </c>
      <c r="H115" s="68">
        <v>9.1200000000000003E-2</v>
      </c>
      <c r="I115" s="68">
        <v>9.4600000000000004E-2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BOLIVAR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1110</v>
      </c>
      <c r="C12" s="33">
        <f>+IFERROR((VLOOKUP(A12,Hoja3!$A$2:$J$841,5,FALSE)),"")</f>
        <v>1110</v>
      </c>
      <c r="D12" s="34" t="str">
        <f>+IFERROR((VLOOKUP(A12,Hoja3!$A$2:$J$841,6,FALSE)),"")</f>
        <v>UNIVERSIDAD DEL CAUCA</v>
      </c>
      <c r="E12" s="35"/>
      <c r="F12" s="36"/>
      <c r="G12" s="33" t="str">
        <f>+IFERROR((VLOOKUP(A12,Hoja3!$A$2:$J$841,7,FALSE)),"")</f>
        <v>CAUCA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5</v>
      </c>
    </row>
    <row r="13" spans="1:10" x14ac:dyDescent="0.25">
      <c r="A13" s="134">
        <v>2</v>
      </c>
      <c r="B13" s="32">
        <f>+IFERROR((VLOOKUP(A13,Hoja3!$A$2:$J$841,4,FALSE)),"")</f>
        <v>1112</v>
      </c>
      <c r="C13" s="33">
        <f>+IFERROR((VLOOKUP(A13,Hoja3!$A$2:$J$841,5,FALSE)),"")</f>
        <v>1112</v>
      </c>
      <c r="D13" s="34" t="str">
        <f>+IFERROR((VLOOKUP(A13,Hoja3!$A$2:$J$841,6,FALSE)),"")</f>
        <v>UNIVERSIDAD DE CALDAS</v>
      </c>
      <c r="E13" s="35"/>
      <c r="F13" s="36"/>
      <c r="G13" s="33" t="str">
        <f>+IFERROR((VLOOKUP(A13,Hoja3!$A$2:$J$841,7,FALSE)),"")</f>
        <v>CALDAS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14</v>
      </c>
    </row>
    <row r="14" spans="1:10" x14ac:dyDescent="0.25">
      <c r="A14" s="134">
        <v>3</v>
      </c>
      <c r="B14" s="32">
        <f>+IFERROR((VLOOKUP(A14,Hoja3!$A$2:$J$841,4,FALSE)),"")</f>
        <v>1201</v>
      </c>
      <c r="C14" s="33">
        <f>+IFERROR((VLOOKUP(A14,Hoja3!$A$2:$J$841,5,FALSE)),"")</f>
        <v>1201</v>
      </c>
      <c r="D14" s="34" t="str">
        <f>+IFERROR((VLOOKUP(A14,Hoja3!$A$2:$J$841,6,FALSE)),"")</f>
        <v>UNIVERSIDAD DE ANTIOQUIA</v>
      </c>
      <c r="E14" s="35"/>
      <c r="F14" s="36"/>
      <c r="G14" s="33" t="str">
        <f>+IFERROR((VLOOKUP(A14,Hoja3!$A$2:$J$841,7,FALSE)),"")</f>
        <v>ANTIOQUIA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17</v>
      </c>
    </row>
    <row r="15" spans="1:10" x14ac:dyDescent="0.25">
      <c r="A15" s="134">
        <v>4</v>
      </c>
      <c r="B15" s="32">
        <f>+IFERROR((VLOOKUP(A15,Hoja3!$A$2:$J$841,4,FALSE)),"")</f>
        <v>1202</v>
      </c>
      <c r="C15" s="33">
        <f>+IFERROR((VLOOKUP(A15,Hoja3!$A$2:$J$841,5,FALSE)),"")</f>
        <v>1202</v>
      </c>
      <c r="D15" s="34" t="str">
        <f>+IFERROR((VLOOKUP(A15,Hoja3!$A$2:$J$841,6,FALSE)),"")</f>
        <v>UNIVERSIDAD DEL ATLANTICO</v>
      </c>
      <c r="E15" s="35"/>
      <c r="F15" s="36"/>
      <c r="G15" s="33" t="str">
        <f>+IFERROR((VLOOKUP(A15,Hoja3!$A$2:$J$841,7,FALSE)),"")</f>
        <v>ATLANTICO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1</v>
      </c>
    </row>
    <row r="16" spans="1:10" x14ac:dyDescent="0.25">
      <c r="A16" s="134">
        <v>5</v>
      </c>
      <c r="B16" s="32">
        <f>+IFERROR((VLOOKUP(A16,Hoja3!$A$2:$J$841,4,FALSE)),"")</f>
        <v>1205</v>
      </c>
      <c r="C16" s="33">
        <f>+IFERROR((VLOOKUP(A16,Hoja3!$A$2:$J$841,5,FALSE)),"")</f>
        <v>1205</v>
      </c>
      <c r="D16" s="34" t="str">
        <f>+IFERROR((VLOOKUP(A16,Hoja3!$A$2:$J$841,6,FALSE)),"")</f>
        <v>UNIVERSIDAD DE CARTAGENA</v>
      </c>
      <c r="E16" s="35"/>
      <c r="F16" s="36"/>
      <c r="G16" s="33" t="str">
        <f>+IFERROR((VLOOKUP(A16,Hoja3!$A$2:$J$841,7,FALSE)),"")</f>
        <v>BOLIVAR</v>
      </c>
      <c r="H16" s="33" t="str">
        <f>+IFERROR((VLOOKUP(A16,Hoja3!$A$2:$J$841,8,FALSE)),"")</f>
        <v>OFICIAL</v>
      </c>
      <c r="I16" s="37" t="str">
        <f>+IFERROR((VLOOKUP(A16,Hoja3!$A$2:$J$841,9,FALSE)),"")</f>
        <v>Universidad</v>
      </c>
      <c r="J16" s="135">
        <f>+IFERROR((VLOOKUP(A16,Hoja3!$A$2:$J$841,10,FALSE)),"")</f>
        <v>15919</v>
      </c>
    </row>
    <row r="17" spans="1:10" x14ac:dyDescent="0.25">
      <c r="A17" s="134">
        <v>6</v>
      </c>
      <c r="B17" s="32">
        <f>+IFERROR((VLOOKUP(A17,Hoja3!$A$2:$J$841,4,FALSE)),"")</f>
        <v>1207</v>
      </c>
      <c r="C17" s="33">
        <f>+IFERROR((VLOOKUP(A17,Hoja3!$A$2:$J$841,5,FALSE)),"")</f>
        <v>1207</v>
      </c>
      <c r="D17" s="35" t="str">
        <f>+IFERROR((VLOOKUP(A17,Hoja3!$A$2:$J$841,6,FALSE)),"")</f>
        <v>UNIVERSIDAD DEL TOLIMA</v>
      </c>
      <c r="E17" s="35"/>
      <c r="F17" s="36"/>
      <c r="G17" s="33" t="str">
        <f>+IFERROR((VLOOKUP(A17,Hoja3!$A$2:$J$841,7,FALSE)),"")</f>
        <v>TOLIMA</v>
      </c>
      <c r="H17" s="33" t="str">
        <f>+IFERROR((VLOOKUP(A17,Hoja3!$A$2:$J$841,8,FALSE)),"")</f>
        <v>OFICIAL</v>
      </c>
      <c r="I17" s="37" t="str">
        <f>+IFERROR((VLOOKUP(A17,Hoja3!$A$2:$J$841,9,FALSE)),"")</f>
        <v>Universidad</v>
      </c>
      <c r="J17" s="135">
        <f>+IFERROR((VLOOKUP(A17,Hoja3!$A$2:$J$841,10,FALSE)),"")</f>
        <v>23</v>
      </c>
    </row>
    <row r="18" spans="1:10" x14ac:dyDescent="0.25">
      <c r="A18" s="134">
        <v>7</v>
      </c>
      <c r="B18" s="32">
        <f>+IFERROR((VLOOKUP(A18,Hoja3!$A$2:$J$841,4,FALSE)),"")</f>
        <v>1209</v>
      </c>
      <c r="C18" s="33">
        <f>+IFERROR((VLOOKUP(A18,Hoja3!$A$2:$J$841,5,FALSE)),"")</f>
        <v>1209</v>
      </c>
      <c r="D18" s="35" t="str">
        <f>+IFERROR((VLOOKUP(A18,Hoja3!$A$2:$J$841,6,FALSE)),"")</f>
        <v>UNIVERSIDAD FRANCISCO DE PAULA SANTANDER</v>
      </c>
      <c r="E18" s="35"/>
      <c r="F18" s="36"/>
      <c r="G18" s="33" t="str">
        <f>+IFERROR((VLOOKUP(A18,Hoja3!$A$2:$J$841,7,FALSE)),"")</f>
        <v>NORTE DE SANTANDER</v>
      </c>
      <c r="H18" s="33" t="str">
        <f>+IFERROR((VLOOKUP(A18,Hoja3!$A$2:$J$841,8,FALSE)),"")</f>
        <v>OFICIAL</v>
      </c>
      <c r="I18" s="37" t="str">
        <f>+IFERROR((VLOOKUP(A18,Hoja3!$A$2:$J$841,9,FALSE)),"")</f>
        <v>Universidad</v>
      </c>
      <c r="J18" s="135">
        <f>+IFERROR((VLOOKUP(A18,Hoja3!$A$2:$J$841,10,FALSE)),"")</f>
        <v>7</v>
      </c>
    </row>
    <row r="19" spans="1:10" x14ac:dyDescent="0.25">
      <c r="A19" s="134">
        <v>8</v>
      </c>
      <c r="B19" s="32">
        <f>+IFERROR((VLOOKUP(A19,Hoja3!$A$2:$J$841,4,FALSE)),"")</f>
        <v>1212</v>
      </c>
      <c r="C19" s="33">
        <f>+IFERROR((VLOOKUP(A19,Hoja3!$A$2:$J$841,5,FALSE)),"")</f>
        <v>1212</v>
      </c>
      <c r="D19" s="35" t="str">
        <f>+IFERROR((VLOOKUP(A19,Hoja3!$A$2:$J$841,6,FALSE)),"")</f>
        <v>UNIVERSIDAD DE PAMPLONA</v>
      </c>
      <c r="E19" s="35"/>
      <c r="F19" s="36"/>
      <c r="G19" s="33" t="str">
        <f>+IFERROR((VLOOKUP(A19,Hoja3!$A$2:$J$841,7,FALSE)),"")</f>
        <v>NORTE DE SANTANDER</v>
      </c>
      <c r="H19" s="33" t="str">
        <f>+IFERROR((VLOOKUP(A19,Hoja3!$A$2:$J$841,8,FALSE)),"")</f>
        <v>OFICIAL</v>
      </c>
      <c r="I19" s="37" t="str">
        <f>+IFERROR((VLOOKUP(A19,Hoja3!$A$2:$J$841,9,FALSE)),"")</f>
        <v>Universidad</v>
      </c>
      <c r="J19" s="135">
        <f>+IFERROR((VLOOKUP(A19,Hoja3!$A$2:$J$841,10,FALSE)),"")</f>
        <v>340</v>
      </c>
    </row>
    <row r="20" spans="1:10" x14ac:dyDescent="0.25">
      <c r="A20" s="134">
        <v>9</v>
      </c>
      <c r="B20" s="32">
        <f>+IFERROR((VLOOKUP(A20,Hoja3!$A$2:$J$841,4,FALSE)),"")</f>
        <v>1218</v>
      </c>
      <c r="C20" s="33">
        <f>+IFERROR((VLOOKUP(A20,Hoja3!$A$2:$J$841,5,FALSE)),"")</f>
        <v>1218</v>
      </c>
      <c r="D20" s="35" t="str">
        <f>+IFERROR((VLOOKUP(A20,Hoja3!$A$2:$J$841,6,FALSE)),"")</f>
        <v>UNIVERSIDAD DE LA GUAJIRA</v>
      </c>
      <c r="E20" s="35"/>
      <c r="F20" s="36"/>
      <c r="G20" s="33" t="str">
        <f>+IFERROR((VLOOKUP(A20,Hoja3!$A$2:$J$841,7,FALSE)),"")</f>
        <v>GUAJIRA</v>
      </c>
      <c r="H20" s="33" t="str">
        <f>+IFERROR((VLOOKUP(A20,Hoja3!$A$2:$J$841,8,FALSE)),"")</f>
        <v>OFICIAL</v>
      </c>
      <c r="I20" s="37" t="str">
        <f>+IFERROR((VLOOKUP(A20,Hoja3!$A$2:$J$841,9,FALSE)),"")</f>
        <v>Universidad</v>
      </c>
      <c r="J20" s="135">
        <f>+IFERROR((VLOOKUP(A20,Hoja3!$A$2:$J$841,10,FALSE)),"")</f>
        <v>78</v>
      </c>
    </row>
    <row r="21" spans="1:10" x14ac:dyDescent="0.25">
      <c r="A21" s="134">
        <v>10</v>
      </c>
      <c r="B21" s="32">
        <f>+IFERROR((VLOOKUP(A21,Hoja3!$A$2:$J$841,4,FALSE)),"")</f>
        <v>1706</v>
      </c>
      <c r="C21" s="33">
        <f>+IFERROR((VLOOKUP(A21,Hoja3!$A$2:$J$841,5,FALSE)),"")</f>
        <v>1706</v>
      </c>
      <c r="D21" s="35" t="str">
        <f>+IFERROR((VLOOKUP(A21,Hoja3!$A$2:$J$841,6,FALSE)),"")</f>
        <v>UNIVERSIDAD EXTERNADO DE COLOMBIA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123</v>
      </c>
    </row>
    <row r="22" spans="1:10" x14ac:dyDescent="0.25">
      <c r="A22" s="134">
        <v>11</v>
      </c>
      <c r="B22" s="32">
        <f>+IFERROR((VLOOKUP(A22,Hoja3!$A$2:$J$841,4,FALSE)),"")</f>
        <v>1707</v>
      </c>
      <c r="C22" s="33">
        <f>+IFERROR((VLOOKUP(A22,Hoja3!$A$2:$J$841,5,FALSE)),"")</f>
        <v>1707</v>
      </c>
      <c r="D22" s="35" t="str">
        <f>+IFERROR((VLOOKUP(A22,Hoja3!$A$2:$J$841,6,FALSE)),"")</f>
        <v>FUNDACION UNIVERSIDAD DE BOGOTA - JORGE TADEO LOZANO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47</v>
      </c>
    </row>
    <row r="23" spans="1:10" x14ac:dyDescent="0.25">
      <c r="A23" s="134">
        <v>12</v>
      </c>
      <c r="B23" s="32">
        <f>+IFERROR((VLOOKUP(A23,Hoja3!$A$2:$J$841,4,FALSE)),"")</f>
        <v>1707</v>
      </c>
      <c r="C23" s="33">
        <f>+IFERROR((VLOOKUP(A23,Hoja3!$A$2:$J$841,5,FALSE)),"")</f>
        <v>1708</v>
      </c>
      <c r="D23" s="35" t="str">
        <f>+IFERROR((VLOOKUP(A23,Hoja3!$A$2:$J$841,6,FALSE)),"")</f>
        <v>FUNDACION UNIVERSIDAD DE BOGOTA - JORGE TADEO LOZANO</v>
      </c>
      <c r="E23" s="35"/>
      <c r="F23" s="36"/>
      <c r="G23" s="33" t="str">
        <f>+IFERROR((VLOOKUP(A23,Hoja3!$A$2:$J$841,7,FALSE)),"")</f>
        <v>BOLIVAR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370</v>
      </c>
    </row>
    <row r="24" spans="1:10" x14ac:dyDescent="0.25">
      <c r="A24" s="134">
        <v>13</v>
      </c>
      <c r="B24" s="32">
        <f>+IFERROR((VLOOKUP(A24,Hoja3!$A$2:$J$841,4,FALSE)),"")</f>
        <v>1713</v>
      </c>
      <c r="C24" s="33">
        <f>+IFERROR((VLOOKUP(A24,Hoja3!$A$2:$J$841,5,FALSE)),"")</f>
        <v>1713</v>
      </c>
      <c r="D24" s="35" t="str">
        <f>+IFERROR((VLOOKUP(A24,Hoja3!$A$2:$J$841,6,FALSE)),"")</f>
        <v>UNIVERSIDAD DEL NORTE</v>
      </c>
      <c r="E24" s="35"/>
      <c r="F24" s="36"/>
      <c r="G24" s="33" t="str">
        <f>+IFERROR((VLOOKUP(A24,Hoja3!$A$2:$J$841,7,FALSE)),"")</f>
        <v>ATLANTICO</v>
      </c>
      <c r="H24" s="33" t="str">
        <f>+IFERROR((VLOOKUP(A24,Hoja3!$A$2:$J$841,8,FALSE)),"")</f>
        <v>PRIVADA</v>
      </c>
      <c r="I24" s="37" t="str">
        <f>+IFERROR((VLOOKUP(A24,Hoja3!$A$2:$J$841,9,FALSE)),"")</f>
        <v>Universidad</v>
      </c>
      <c r="J24" s="135">
        <f>+IFERROR((VLOOKUP(A24,Hoja3!$A$2:$J$841,10,FALSE)),"")</f>
        <v>36</v>
      </c>
    </row>
    <row r="25" spans="1:10" x14ac:dyDescent="0.25">
      <c r="A25" s="134">
        <v>14</v>
      </c>
      <c r="B25" s="32">
        <f>+IFERROR((VLOOKUP(A25,Hoja3!$A$2:$J$841,4,FALSE)),"")</f>
        <v>1718</v>
      </c>
      <c r="C25" s="33">
        <f>+IFERROR((VLOOKUP(A25,Hoja3!$A$2:$J$841,5,FALSE)),"")</f>
        <v>1724</v>
      </c>
      <c r="D25" s="35" t="str">
        <f>+IFERROR((VLOOKUP(A25,Hoja3!$A$2:$J$841,6,FALSE)),"")</f>
        <v>UNIVERSIDAD DE SAN BUENAVENTURA</v>
      </c>
      <c r="E25" s="35"/>
      <c r="F25" s="36"/>
      <c r="G25" s="33" t="str">
        <f>+IFERROR((VLOOKUP(A25,Hoja3!$A$2:$J$841,7,FALSE)),"")</f>
        <v>BOLIVAR</v>
      </c>
      <c r="H25" s="33" t="str">
        <f>+IFERROR((VLOOKUP(A25,Hoja3!$A$2:$J$841,8,FALSE)),"")</f>
        <v>PRIVADA</v>
      </c>
      <c r="I25" s="37" t="str">
        <f>+IFERROR((VLOOKUP(A25,Hoja3!$A$2:$J$841,9,FALSE)),"")</f>
        <v>Universidad</v>
      </c>
      <c r="J25" s="135">
        <f>+IFERROR((VLOOKUP(A25,Hoja3!$A$2:$J$841,10,FALSE)),"")</f>
        <v>3002</v>
      </c>
    </row>
    <row r="26" spans="1:10" x14ac:dyDescent="0.25">
      <c r="A26" s="134">
        <v>15</v>
      </c>
      <c r="B26" s="32">
        <f>+IFERROR((VLOOKUP(A26,Hoja3!$A$2:$J$841,4,FALSE)),"")</f>
        <v>1806</v>
      </c>
      <c r="C26" s="33">
        <f>+IFERROR((VLOOKUP(A26,Hoja3!$A$2:$J$841,5,FALSE)),"")</f>
        <v>1806</v>
      </c>
      <c r="D26" s="35" t="str">
        <f>+IFERROR((VLOOKUP(A26,Hoja3!$A$2:$J$841,6,FALSE)),"")</f>
        <v>UNIVERSIDAD LIBRE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PRIVADA</v>
      </c>
      <c r="I26" s="37" t="str">
        <f>+IFERROR((VLOOKUP(A26,Hoja3!$A$2:$J$841,9,FALSE)),"")</f>
        <v>Universidad</v>
      </c>
      <c r="J26" s="135">
        <f>+IFERROR((VLOOKUP(A26,Hoja3!$A$2:$J$841,10,FALSE)),"")</f>
        <v>1410</v>
      </c>
    </row>
    <row r="27" spans="1:10" x14ac:dyDescent="0.25">
      <c r="A27" s="134">
        <v>16</v>
      </c>
      <c r="B27" s="32">
        <f>+IFERROR((VLOOKUP(A27,Hoja3!$A$2:$J$841,4,FALSE)),"")</f>
        <v>1812</v>
      </c>
      <c r="C27" s="33">
        <f>+IFERROR((VLOOKUP(A27,Hoja3!$A$2:$J$841,5,FALSE)),"")</f>
        <v>1812</v>
      </c>
      <c r="D27" s="35" t="str">
        <f>+IFERROR((VLOOKUP(A27,Hoja3!$A$2:$J$841,6,FALSE)),"")</f>
        <v>UNIVERSIDAD DE MEDELLIN</v>
      </c>
      <c r="E27" s="35"/>
      <c r="F27" s="36"/>
      <c r="G27" s="33" t="str">
        <f>+IFERROR((VLOOKUP(A27,Hoja3!$A$2:$J$841,7,FALSE)),"")</f>
        <v>ANTIOQUIA</v>
      </c>
      <c r="H27" s="33" t="str">
        <f>+IFERROR((VLOOKUP(A27,Hoja3!$A$2:$J$841,8,FALSE)),"")</f>
        <v>PRIVADA</v>
      </c>
      <c r="I27" s="37" t="str">
        <f>+IFERROR((VLOOKUP(A27,Hoja3!$A$2:$J$841,9,FALSE)),"")</f>
        <v>Universidad</v>
      </c>
      <c r="J27" s="135">
        <f>+IFERROR((VLOOKUP(A27,Hoja3!$A$2:$J$841,10,FALSE)),"")</f>
        <v>286</v>
      </c>
    </row>
    <row r="28" spans="1:10" x14ac:dyDescent="0.25">
      <c r="A28" s="134">
        <v>17</v>
      </c>
      <c r="B28" s="32">
        <f>+IFERROR((VLOOKUP(A28,Hoja3!$A$2:$J$841,4,FALSE)),"")</f>
        <v>1826</v>
      </c>
      <c r="C28" s="33">
        <f>+IFERROR((VLOOKUP(A28,Hoja3!$A$2:$J$841,5,FALSE)),"")</f>
        <v>1826</v>
      </c>
      <c r="D28" s="35" t="str">
        <f>+IFERROR((VLOOKUP(A28,Hoja3!$A$2:$J$841,6,FALSE)),"")</f>
        <v>UNIVERSIDAD ANTONIO NARI¿O</v>
      </c>
      <c r="E28" s="35"/>
      <c r="F28" s="36"/>
      <c r="G28" s="33" t="str">
        <f>+IFERROR((VLOOKUP(A28,Hoja3!$A$2:$J$841,7,FALSE)),"")</f>
        <v>BOGOTA D.C</v>
      </c>
      <c r="H28" s="33" t="str">
        <f>+IFERROR((VLOOKUP(A28,Hoja3!$A$2:$J$841,8,FALSE)),"")</f>
        <v>PRIVADA</v>
      </c>
      <c r="I28" s="37" t="str">
        <f>+IFERROR((VLOOKUP(A28,Hoja3!$A$2:$J$841,9,FALSE)),"")</f>
        <v>Universidad</v>
      </c>
      <c r="J28" s="135">
        <f>+IFERROR((VLOOKUP(A28,Hoja3!$A$2:$J$841,10,FALSE)),"")</f>
        <v>226</v>
      </c>
    </row>
    <row r="29" spans="1:10" x14ac:dyDescent="0.25">
      <c r="A29" s="134">
        <v>18</v>
      </c>
      <c r="B29" s="32">
        <f>+IFERROR((VLOOKUP(A29,Hoja3!$A$2:$J$841,4,FALSE)),"")</f>
        <v>1832</v>
      </c>
      <c r="C29" s="33">
        <f>+IFERROR((VLOOKUP(A29,Hoja3!$A$2:$J$841,5,FALSE)),"")</f>
        <v>1832</v>
      </c>
      <c r="D29" s="35" t="str">
        <f>+IFERROR((VLOOKUP(A29,Hoja3!$A$2:$J$841,6,FALSE)),"")</f>
        <v>UNIVERSIDAD TECNOLOGICA DE BOLIVAR</v>
      </c>
      <c r="E29" s="35"/>
      <c r="F29" s="36"/>
      <c r="G29" s="33" t="str">
        <f>+IFERROR((VLOOKUP(A29,Hoja3!$A$2:$J$841,7,FALSE)),"")</f>
        <v>BOLIVAR</v>
      </c>
      <c r="H29" s="33" t="str">
        <f>+IFERROR((VLOOKUP(A29,Hoja3!$A$2:$J$841,8,FALSE)),"")</f>
        <v>PRIVADA</v>
      </c>
      <c r="I29" s="37" t="str">
        <f>+IFERROR((VLOOKUP(A29,Hoja3!$A$2:$J$841,9,FALSE)),"")</f>
        <v>Universidad</v>
      </c>
      <c r="J29" s="135">
        <f>+IFERROR((VLOOKUP(A29,Hoja3!$A$2:$J$841,10,FALSE)),"")</f>
        <v>7429</v>
      </c>
    </row>
    <row r="30" spans="1:10" x14ac:dyDescent="0.25">
      <c r="A30" s="134">
        <v>19</v>
      </c>
      <c r="B30" s="32">
        <f>+IFERROR((VLOOKUP(A30,Hoja3!$A$2:$J$841,4,FALSE)),"")</f>
        <v>1833</v>
      </c>
      <c r="C30" s="33">
        <f>+IFERROR((VLOOKUP(A30,Hoja3!$A$2:$J$841,5,FALSE)),"")</f>
        <v>1834</v>
      </c>
      <c r="D30" s="35" t="str">
        <f>+IFERROR((VLOOKUP(A30,Hoja3!$A$2:$J$841,6,FALSE)),"")</f>
        <v>UNIVERSIDAD DEL SINU - ELIAS BECHARA ZAINUM - UNISINU -</v>
      </c>
      <c r="E30" s="35"/>
      <c r="F30" s="36"/>
      <c r="G30" s="33" t="str">
        <f>+IFERROR((VLOOKUP(A30,Hoja3!$A$2:$J$841,7,FALSE)),"")</f>
        <v>BOLIVAR</v>
      </c>
      <c r="H30" s="33" t="str">
        <f>+IFERROR((VLOOKUP(A30,Hoja3!$A$2:$J$841,8,FALSE)),"")</f>
        <v>PRIVADA</v>
      </c>
      <c r="I30" s="37" t="str">
        <f>+IFERROR((VLOOKUP(A30,Hoja3!$A$2:$J$841,9,FALSE)),"")</f>
        <v>Universidad</v>
      </c>
      <c r="J30" s="135">
        <f>+IFERROR((VLOOKUP(A30,Hoja3!$A$2:$J$841,10,FALSE)),"")</f>
        <v>4422</v>
      </c>
    </row>
    <row r="31" spans="1:10" x14ac:dyDescent="0.25">
      <c r="A31" s="134">
        <v>20</v>
      </c>
      <c r="B31" s="32">
        <f>+IFERROR((VLOOKUP(A31,Hoja3!$A$2:$J$841,4,FALSE)),"")</f>
        <v>1835</v>
      </c>
      <c r="C31" s="33">
        <f>+IFERROR((VLOOKUP(A31,Hoja3!$A$2:$J$841,5,FALSE)),"")</f>
        <v>1835</v>
      </c>
      <c r="D31" s="35" t="str">
        <f>+IFERROR((VLOOKUP(A31,Hoja3!$A$2:$J$841,6,FALSE)),"")</f>
        <v>UNIVERSIDAD DE CIENCIAS APLICADAS Y AMBIENTALES UDCA.</v>
      </c>
      <c r="E31" s="35"/>
      <c r="F31" s="36"/>
      <c r="G31" s="33" t="str">
        <f>+IFERROR((VLOOKUP(A31,Hoja3!$A$2:$J$841,7,FALSE)),"")</f>
        <v>BOGOTA D.C</v>
      </c>
      <c r="H31" s="33" t="str">
        <f>+IFERROR((VLOOKUP(A31,Hoja3!$A$2:$J$841,8,FALSE)),"")</f>
        <v>PRIVADA</v>
      </c>
      <c r="I31" s="37" t="str">
        <f>+IFERROR((VLOOKUP(A31,Hoja3!$A$2:$J$841,9,FALSE)),"")</f>
        <v>Universidad</v>
      </c>
      <c r="J31" s="135">
        <f>+IFERROR((VLOOKUP(A31,Hoja3!$A$2:$J$841,10,FALSE)),"")</f>
        <v>153</v>
      </c>
    </row>
    <row r="32" spans="1:10" x14ac:dyDescent="0.25">
      <c r="A32" s="134">
        <v>21</v>
      </c>
      <c r="B32" s="32">
        <f>+IFERROR((VLOOKUP(A32,Hoja3!$A$2:$J$841,4,FALSE)),"")</f>
        <v>2102</v>
      </c>
      <c r="C32" s="33">
        <f>+IFERROR((VLOOKUP(A32,Hoja3!$A$2:$J$841,5,FALSE)),"")</f>
        <v>2102</v>
      </c>
      <c r="D32" s="35" t="str">
        <f>+IFERROR((VLOOKUP(A32,Hoja3!$A$2:$J$841,6,FALSE)),"")</f>
        <v>UNIVERSIDAD NACIONAL ABIERTA Y A DISTANCIA UNAD</v>
      </c>
      <c r="E32" s="35"/>
      <c r="F32" s="36"/>
      <c r="G32" s="33" t="str">
        <f>+IFERROR((VLOOKUP(A32,Hoja3!$A$2:$J$841,7,FALSE)),"")</f>
        <v>BOGOTA D.C</v>
      </c>
      <c r="H32" s="33" t="str">
        <f>+IFERROR((VLOOKUP(A32,Hoja3!$A$2:$J$841,8,FALSE)),"")</f>
        <v>OFICIAL</v>
      </c>
      <c r="I32" s="37" t="str">
        <f>+IFERROR((VLOOKUP(A32,Hoja3!$A$2:$J$841,9,FALSE)),"")</f>
        <v>Universidad</v>
      </c>
      <c r="J32" s="135">
        <f>+IFERROR((VLOOKUP(A32,Hoja3!$A$2:$J$841,10,FALSE)),"")</f>
        <v>1053</v>
      </c>
    </row>
    <row r="33" spans="1:10" x14ac:dyDescent="0.25">
      <c r="A33" s="134">
        <v>22</v>
      </c>
      <c r="B33" s="32">
        <f>+IFERROR((VLOOKUP(A33,Hoja3!$A$2:$J$841,4,FALSE)),"")</f>
        <v>2104</v>
      </c>
      <c r="C33" s="33">
        <f>+IFERROR((VLOOKUP(A33,Hoja3!$A$2:$J$841,5,FALSE)),"")</f>
        <v>2104</v>
      </c>
      <c r="D33" s="35" t="str">
        <f>+IFERROR((VLOOKUP(A33,Hoja3!$A$2:$J$841,6,FALSE)),"")</f>
        <v>ESCUELA SUPERIOR DE ADMINISTRACION PUBLICA-ESAP-</v>
      </c>
      <c r="E33" s="35"/>
      <c r="F33" s="36"/>
      <c r="G33" s="33" t="str">
        <f>+IFERROR((VLOOKUP(A33,Hoja3!$A$2:$J$841,7,FALSE)),"")</f>
        <v>BOGOTA D.C</v>
      </c>
      <c r="H33" s="33" t="str">
        <f>+IFERROR((VLOOKUP(A33,Hoja3!$A$2:$J$841,8,FALSE)),"")</f>
        <v>OFICIAL</v>
      </c>
      <c r="I33" s="37" t="str">
        <f>+IFERROR((VLOOKUP(A33,Hoja3!$A$2:$J$841,9,FALSE)),"")</f>
        <v>Institución Universitaria/Escuela Tecnológica</v>
      </c>
      <c r="J33" s="135">
        <f>+IFERROR((VLOOKUP(A33,Hoja3!$A$2:$J$841,10,FALSE)),"")</f>
        <v>341</v>
      </c>
    </row>
    <row r="34" spans="1:10" x14ac:dyDescent="0.25">
      <c r="A34" s="134">
        <v>23</v>
      </c>
      <c r="B34" s="32">
        <f>+IFERROR((VLOOKUP(A34,Hoja3!$A$2:$J$841,4,FALSE)),"")</f>
        <v>2211</v>
      </c>
      <c r="C34" s="33">
        <f>+IFERROR((VLOOKUP(A34,Hoja3!$A$2:$J$841,5,FALSE)),"")</f>
        <v>2211</v>
      </c>
      <c r="D34" s="35" t="str">
        <f>+IFERROR((VLOOKUP(A34,Hoja3!$A$2:$J$841,6,FALSE)),"")</f>
        <v>INSTITUCION UNIVERSITARIA BELLAS ARTES Y CIENCIAS DE BOLIVAR</v>
      </c>
      <c r="E34" s="35"/>
      <c r="F34" s="36"/>
      <c r="G34" s="33" t="str">
        <f>+IFERROR((VLOOKUP(A34,Hoja3!$A$2:$J$841,7,FALSE)),"")</f>
        <v>BOLIVAR</v>
      </c>
      <c r="H34" s="33" t="str">
        <f>+IFERROR((VLOOKUP(A34,Hoja3!$A$2:$J$841,8,FALSE)),"")</f>
        <v>OFICIAL</v>
      </c>
      <c r="I34" s="37" t="str">
        <f>+IFERROR((VLOOKUP(A34,Hoja3!$A$2:$J$841,9,FALSE)),"")</f>
        <v>Institución Universitaria/Escuela Tecnológica</v>
      </c>
      <c r="J34" s="135">
        <f>+IFERROR((VLOOKUP(A34,Hoja3!$A$2:$J$841,10,FALSE)),"")</f>
        <v>1163</v>
      </c>
    </row>
    <row r="35" spans="1:10" x14ac:dyDescent="0.25">
      <c r="A35" s="134">
        <v>24</v>
      </c>
      <c r="B35" s="32">
        <f>+IFERROR((VLOOKUP(A35,Hoja3!$A$2:$J$841,4,FALSE)),"")</f>
        <v>2709</v>
      </c>
      <c r="C35" s="33">
        <f>+IFERROR((VLOOKUP(A35,Hoja3!$A$2:$J$841,5,FALSE)),"")</f>
        <v>2709</v>
      </c>
      <c r="D35" s="35" t="str">
        <f>+IFERROR((VLOOKUP(A35,Hoja3!$A$2:$J$841,6,FALSE)),"")</f>
        <v>FUNDACION UNIVERSITARIA SAN MARTIN</v>
      </c>
      <c r="E35" s="35"/>
      <c r="F35" s="36"/>
      <c r="G35" s="33" t="str">
        <f>+IFERROR((VLOOKUP(A35,Hoja3!$A$2:$J$841,7,FALSE)),"")</f>
        <v>BOGOTA D.C</v>
      </c>
      <c r="H35" s="33" t="str">
        <f>+IFERROR((VLOOKUP(A35,Hoja3!$A$2:$J$841,8,FALSE)),"")</f>
        <v>PRIVADA</v>
      </c>
      <c r="I35" s="37" t="str">
        <f>+IFERROR((VLOOKUP(A35,Hoja3!$A$2:$J$841,9,FALSE)),"")</f>
        <v>Institución Universitaria/Escuela Tecnológica</v>
      </c>
      <c r="J35" s="135">
        <f>+IFERROR((VLOOKUP(A35,Hoja3!$A$2:$J$841,10,FALSE)),"")</f>
        <v>45</v>
      </c>
    </row>
    <row r="36" spans="1:10" x14ac:dyDescent="0.25">
      <c r="A36" s="134">
        <v>25</v>
      </c>
      <c r="B36" s="32">
        <f>+IFERROR((VLOOKUP(A36,Hoja3!$A$2:$J$841,4,FALSE)),"")</f>
        <v>2713</v>
      </c>
      <c r="C36" s="33">
        <f>+IFERROR((VLOOKUP(A36,Hoja3!$A$2:$J$841,5,FALSE)),"")</f>
        <v>2713</v>
      </c>
      <c r="D36" s="35" t="str">
        <f>+IFERROR((VLOOKUP(A36,Hoja3!$A$2:$J$841,6,FALSE)),"")</f>
        <v>FUNDACION UNIVERSITARIA LOS LIBERTADORES</v>
      </c>
      <c r="E36" s="35"/>
      <c r="F36" s="36"/>
      <c r="G36" s="33" t="str">
        <f>+IFERROR((VLOOKUP(A36,Hoja3!$A$2:$J$841,7,FALSE)),"")</f>
        <v>BOGOTA D.C</v>
      </c>
      <c r="H36" s="33" t="str">
        <f>+IFERROR((VLOOKUP(A36,Hoja3!$A$2:$J$841,8,FALSE)),"")</f>
        <v>PRIVADA</v>
      </c>
      <c r="I36" s="37" t="str">
        <f>+IFERROR((VLOOKUP(A36,Hoja3!$A$2:$J$841,9,FALSE)),"")</f>
        <v>Institución Universitaria/Escuela Tecnológica</v>
      </c>
      <c r="J36" s="135">
        <f>+IFERROR((VLOOKUP(A36,Hoja3!$A$2:$J$841,10,FALSE)),"")</f>
        <v>73</v>
      </c>
    </row>
    <row r="37" spans="1:10" x14ac:dyDescent="0.25">
      <c r="A37" s="134">
        <v>26</v>
      </c>
      <c r="B37" s="32">
        <f>+IFERROR((VLOOKUP(A37,Hoja3!$A$2:$J$841,4,FALSE)),"")</f>
        <v>2812</v>
      </c>
      <c r="C37" s="33">
        <f>+IFERROR((VLOOKUP(A37,Hoja3!$A$2:$J$841,5,FALSE)),"")</f>
        <v>2812</v>
      </c>
      <c r="D37" s="35" t="str">
        <f>+IFERROR((VLOOKUP(A37,Hoja3!$A$2:$J$841,6,FALSE)),"")</f>
        <v>UNIVERSIDAD EAN</v>
      </c>
      <c r="E37" s="35"/>
      <c r="F37" s="36"/>
      <c r="G37" s="33" t="str">
        <f>+IFERROR((VLOOKUP(A37,Hoja3!$A$2:$J$841,7,FALSE)),"")</f>
        <v>BOGOTA D.C</v>
      </c>
      <c r="H37" s="33" t="str">
        <f>+IFERROR((VLOOKUP(A37,Hoja3!$A$2:$J$841,8,FALSE)),"")</f>
        <v>PRIVADA</v>
      </c>
      <c r="I37" s="37" t="str">
        <f>+IFERROR((VLOOKUP(A37,Hoja3!$A$2:$J$841,9,FALSE)),"")</f>
        <v>Universidad</v>
      </c>
      <c r="J37" s="135">
        <f>+IFERROR((VLOOKUP(A37,Hoja3!$A$2:$J$841,10,FALSE)),"")</f>
        <v>24</v>
      </c>
    </row>
    <row r="38" spans="1:10" x14ac:dyDescent="0.25">
      <c r="A38" s="134">
        <v>27</v>
      </c>
      <c r="B38" s="32">
        <f>+IFERROR((VLOOKUP(A38,Hoja3!$A$2:$J$841,4,FALSE)),"")</f>
        <v>2825</v>
      </c>
      <c r="C38" s="33">
        <f>+IFERROR((VLOOKUP(A38,Hoja3!$A$2:$J$841,5,FALSE)),"")</f>
        <v>2825</v>
      </c>
      <c r="D38" s="35" t="str">
        <f>+IFERROR((VLOOKUP(A38,Hoja3!$A$2:$J$841,6,FALSE)),"")</f>
        <v>CORPORACION UNIVERSITARIA RAFAEL NUÑEZ</v>
      </c>
      <c r="E38" s="35"/>
      <c r="F38" s="36"/>
      <c r="G38" s="33" t="str">
        <f>+IFERROR((VLOOKUP(A38,Hoja3!$A$2:$J$841,7,FALSE)),"")</f>
        <v>BOLIVAR</v>
      </c>
      <c r="H38" s="33" t="str">
        <f>+IFERROR((VLOOKUP(A38,Hoja3!$A$2:$J$841,8,FALSE)),"")</f>
        <v>PRIVADA</v>
      </c>
      <c r="I38" s="37" t="str">
        <f>+IFERROR((VLOOKUP(A38,Hoja3!$A$2:$J$841,9,FALSE)),"")</f>
        <v>Institución Universitaria/Escuela Tecnológica</v>
      </c>
      <c r="J38" s="135">
        <f>+IFERROR((VLOOKUP(A38,Hoja3!$A$2:$J$841,10,FALSE)),"")</f>
        <v>4456</v>
      </c>
    </row>
    <row r="39" spans="1:10" x14ac:dyDescent="0.25">
      <c r="A39" s="134">
        <v>28</v>
      </c>
      <c r="B39" s="32">
        <f>+IFERROR((VLOOKUP(A39,Hoja3!$A$2:$J$841,4,FALSE)),"")</f>
        <v>2829</v>
      </c>
      <c r="C39" s="33">
        <f>+IFERROR((VLOOKUP(A39,Hoja3!$A$2:$J$841,5,FALSE)),"")</f>
        <v>2829</v>
      </c>
      <c r="D39" s="35" t="str">
        <f>+IFERROR((VLOOKUP(A39,Hoja3!$A$2:$J$841,6,FALSE)),"")</f>
        <v>CORPORACION UNIVERSITARIA MINUTO DE DIOS -UNIMINUTO-</v>
      </c>
      <c r="E39" s="35"/>
      <c r="F39" s="36"/>
      <c r="G39" s="33" t="str">
        <f>+IFERROR((VLOOKUP(A39,Hoja3!$A$2:$J$841,7,FALSE)),"")</f>
        <v>BOGOTA D.C</v>
      </c>
      <c r="H39" s="33" t="str">
        <f>+IFERROR((VLOOKUP(A39,Hoja3!$A$2:$J$841,8,FALSE)),"")</f>
        <v>PRIVADA</v>
      </c>
      <c r="I39" s="37" t="str">
        <f>+IFERROR((VLOOKUP(A39,Hoja3!$A$2:$J$841,9,FALSE)),"")</f>
        <v>Institución Universitaria/Escuela Tecnológica</v>
      </c>
      <c r="J39" s="135">
        <f>+IFERROR((VLOOKUP(A39,Hoja3!$A$2:$J$841,10,FALSE)),"")</f>
        <v>23</v>
      </c>
    </row>
    <row r="40" spans="1:10" x14ac:dyDescent="0.25">
      <c r="A40" s="134">
        <v>29</v>
      </c>
      <c r="B40" s="32">
        <f>+IFERROR((VLOOKUP(A40,Hoja3!$A$2:$J$841,4,FALSE)),"")</f>
        <v>2833</v>
      </c>
      <c r="C40" s="33">
        <f>+IFERROR((VLOOKUP(A40,Hoja3!$A$2:$J$841,5,FALSE)),"")</f>
        <v>2833</v>
      </c>
      <c r="D40" s="35" t="str">
        <f>+IFERROR((VLOOKUP(A40,Hoja3!$A$2:$J$841,6,FALSE)),"")</f>
        <v>CORPORACION UNIVERSITARIA REMINGTON</v>
      </c>
      <c r="E40" s="35"/>
      <c r="F40" s="36"/>
      <c r="G40" s="33" t="str">
        <f>+IFERROR((VLOOKUP(A40,Hoja3!$A$2:$J$841,7,FALSE)),"")</f>
        <v>ANTIOQUIA</v>
      </c>
      <c r="H40" s="33" t="str">
        <f>+IFERROR((VLOOKUP(A40,Hoja3!$A$2:$J$841,8,FALSE)),"")</f>
        <v>PRIVADA</v>
      </c>
      <c r="I40" s="37" t="str">
        <f>+IFERROR((VLOOKUP(A40,Hoja3!$A$2:$J$841,9,FALSE)),"")</f>
        <v>Institución Universitaria/Escuela Tecnológica</v>
      </c>
      <c r="J40" s="135">
        <f>+IFERROR((VLOOKUP(A40,Hoja3!$A$2:$J$841,10,FALSE)),"")</f>
        <v>24</v>
      </c>
    </row>
    <row r="41" spans="1:10" x14ac:dyDescent="0.25">
      <c r="A41" s="134">
        <v>30</v>
      </c>
      <c r="B41" s="32">
        <f>+IFERROR((VLOOKUP(A41,Hoja3!$A$2:$J$841,4,FALSE)),"")</f>
        <v>2850</v>
      </c>
      <c r="C41" s="33">
        <f>+IFERROR((VLOOKUP(A41,Hoja3!$A$2:$J$841,5,FALSE)),"")</f>
        <v>2850</v>
      </c>
      <c r="D41" s="35" t="str">
        <f>+IFERROR((VLOOKUP(A41,Hoja3!$A$2:$J$841,6,FALSE)),"")</f>
        <v>CORPORACION UNIVERSITARIA ANTONIO JOSE DE SUCRE - CORPOSUCRE</v>
      </c>
      <c r="E41" s="35"/>
      <c r="F41" s="36"/>
      <c r="G41" s="33" t="str">
        <f>+IFERROR((VLOOKUP(A41,Hoja3!$A$2:$J$841,7,FALSE)),"")</f>
        <v>SUCRE</v>
      </c>
      <c r="H41" s="33" t="str">
        <f>+IFERROR((VLOOKUP(A41,Hoja3!$A$2:$J$841,8,FALSE)),"")</f>
        <v>PRIVADA</v>
      </c>
      <c r="I41" s="37" t="str">
        <f>+IFERROR((VLOOKUP(A41,Hoja3!$A$2:$J$841,9,FALSE)),"")</f>
        <v>Institución Universitaria/Escuela Tecnológica</v>
      </c>
      <c r="J41" s="135">
        <f>+IFERROR((VLOOKUP(A41,Hoja3!$A$2:$J$841,10,FALSE)),"")</f>
        <v>609</v>
      </c>
    </row>
    <row r="42" spans="1:10" x14ac:dyDescent="0.25">
      <c r="A42" s="134">
        <v>31</v>
      </c>
      <c r="B42" s="32">
        <f>+IFERROR((VLOOKUP(A42,Hoja3!$A$2:$J$841,4,FALSE)),"")</f>
        <v>3103</v>
      </c>
      <c r="C42" s="33">
        <f>+IFERROR((VLOOKUP(A42,Hoja3!$A$2:$J$841,5,FALSE)),"")</f>
        <v>3103</v>
      </c>
      <c r="D42" s="35" t="str">
        <f>+IFERROR((VLOOKUP(A42,Hoja3!$A$2:$J$841,6,FALSE)),"")</f>
        <v>COLEGIO MAYOR DE BOLIVAR</v>
      </c>
      <c r="E42" s="35"/>
      <c r="F42" s="36"/>
      <c r="G42" s="33" t="str">
        <f>+IFERROR((VLOOKUP(A42,Hoja3!$A$2:$J$841,7,FALSE)),"")</f>
        <v>BOLIVAR</v>
      </c>
      <c r="H42" s="33" t="str">
        <f>+IFERROR((VLOOKUP(A42,Hoja3!$A$2:$J$841,8,FALSE)),"")</f>
        <v>OFICIAL</v>
      </c>
      <c r="I42" s="37" t="str">
        <f>+IFERROR((VLOOKUP(A42,Hoja3!$A$2:$J$841,9,FALSE)),"")</f>
        <v>Institución Tecnológica</v>
      </c>
      <c r="J42" s="135">
        <f>+IFERROR((VLOOKUP(A42,Hoja3!$A$2:$J$841,10,FALSE)),"")</f>
        <v>1693</v>
      </c>
    </row>
    <row r="43" spans="1:10" x14ac:dyDescent="0.25">
      <c r="A43" s="134">
        <v>32</v>
      </c>
      <c r="B43" s="32">
        <f>+IFERROR((VLOOKUP(A43,Hoja3!$A$2:$J$841,4,FALSE)),"")</f>
        <v>3705</v>
      </c>
      <c r="C43" s="33">
        <f>+IFERROR((VLOOKUP(A43,Hoja3!$A$2:$J$841,5,FALSE)),"")</f>
        <v>3705</v>
      </c>
      <c r="D43" s="35" t="str">
        <f>+IFERROR((VLOOKUP(A43,Hoja3!$A$2:$J$841,6,FALSE)),"")</f>
        <v>FUNDACION UNIVERSITARIA TECNOLOGICO COMFENALCO - CARTAGENA</v>
      </c>
      <c r="E43" s="35"/>
      <c r="F43" s="36"/>
      <c r="G43" s="33" t="str">
        <f>+IFERROR((VLOOKUP(A43,Hoja3!$A$2:$J$841,7,FALSE)),"")</f>
        <v>BOLIVAR</v>
      </c>
      <c r="H43" s="33" t="str">
        <f>+IFERROR((VLOOKUP(A43,Hoja3!$A$2:$J$841,8,FALSE)),"")</f>
        <v>PRIVADA</v>
      </c>
      <c r="I43" s="37" t="str">
        <f>+IFERROR((VLOOKUP(A43,Hoja3!$A$2:$J$841,9,FALSE)),"")</f>
        <v>Institución Universitaria/Escuela Tecnológica</v>
      </c>
      <c r="J43" s="135">
        <f>+IFERROR((VLOOKUP(A43,Hoja3!$A$2:$J$841,10,FALSE)),"")</f>
        <v>9113</v>
      </c>
    </row>
    <row r="44" spans="1:10" x14ac:dyDescent="0.25">
      <c r="A44" s="134">
        <v>33</v>
      </c>
      <c r="B44" s="32">
        <f>+IFERROR((VLOOKUP(A44,Hoja3!$A$2:$J$841,4,FALSE)),"")</f>
        <v>3710</v>
      </c>
      <c r="C44" s="33">
        <f>+IFERROR((VLOOKUP(A44,Hoja3!$A$2:$J$841,5,FALSE)),"")</f>
        <v>3710</v>
      </c>
      <c r="D44" s="35" t="str">
        <f>+IFERROR((VLOOKUP(A44,Hoja3!$A$2:$J$841,6,FALSE)),"")</f>
        <v>FUNDACION UNIVERSITARIA ANTONIO DE AREVALO - UNITECNAR</v>
      </c>
      <c r="E44" s="35"/>
      <c r="F44" s="36"/>
      <c r="G44" s="33" t="str">
        <f>+IFERROR((VLOOKUP(A44,Hoja3!$A$2:$J$841,7,FALSE)),"")</f>
        <v>BOLIVAR</v>
      </c>
      <c r="H44" s="33" t="str">
        <f>+IFERROR((VLOOKUP(A44,Hoja3!$A$2:$J$841,8,FALSE)),"")</f>
        <v>PRIVADA</v>
      </c>
      <c r="I44" s="37" t="str">
        <f>+IFERROR((VLOOKUP(A44,Hoja3!$A$2:$J$841,9,FALSE)),"")</f>
        <v>Institución Universitaria/Escuela Tecnológica</v>
      </c>
      <c r="J44" s="135">
        <f>+IFERROR((VLOOKUP(A44,Hoja3!$A$2:$J$841,10,FALSE)),"")</f>
        <v>2416</v>
      </c>
    </row>
    <row r="45" spans="1:10" x14ac:dyDescent="0.25">
      <c r="A45" s="134">
        <v>34</v>
      </c>
      <c r="B45" s="32">
        <f>+IFERROR((VLOOKUP(A45,Hoja3!$A$2:$J$841,4,FALSE)),"")</f>
        <v>3817</v>
      </c>
      <c r="C45" s="33">
        <f>+IFERROR((VLOOKUP(A45,Hoja3!$A$2:$J$841,5,FALSE)),"")</f>
        <v>3817</v>
      </c>
      <c r="D45" s="35" t="str">
        <f>+IFERROR((VLOOKUP(A45,Hoja3!$A$2:$J$841,6,FALSE)),"")</f>
        <v>CORPORACION UNIVERSITARIA AUTONOMA DE NARIÑO -AUNAR-</v>
      </c>
      <c r="E45" s="35"/>
      <c r="F45" s="36"/>
      <c r="G45" s="33" t="str">
        <f>+IFERROR((VLOOKUP(A45,Hoja3!$A$2:$J$841,7,FALSE)),"")</f>
        <v>NARIÑO</v>
      </c>
      <c r="H45" s="33" t="str">
        <f>+IFERROR((VLOOKUP(A45,Hoja3!$A$2:$J$841,8,FALSE)),"")</f>
        <v>PRIVADA</v>
      </c>
      <c r="I45" s="37" t="str">
        <f>+IFERROR((VLOOKUP(A45,Hoja3!$A$2:$J$841,9,FALSE)),"")</f>
        <v>Institución Universitaria/Escuela Tecnológica</v>
      </c>
      <c r="J45" s="135">
        <f>+IFERROR((VLOOKUP(A45,Hoja3!$A$2:$J$841,10,FALSE)),"")</f>
        <v>156</v>
      </c>
    </row>
    <row r="46" spans="1:10" x14ac:dyDescent="0.25">
      <c r="A46" s="134">
        <v>35</v>
      </c>
      <c r="B46" s="32">
        <f>+IFERROR((VLOOKUP(A46,Hoja3!$A$2:$J$841,4,FALSE)),"")</f>
        <v>4813</v>
      </c>
      <c r="C46" s="33">
        <f>+IFERROR((VLOOKUP(A46,Hoja3!$A$2:$J$841,5,FALSE)),"")</f>
        <v>4813</v>
      </c>
      <c r="D46" s="35" t="str">
        <f>+IFERROR((VLOOKUP(A46,Hoja3!$A$2:$J$841,6,FALSE)),"")</f>
        <v>CORPORACION UNIFICADA NACIONAL DE EDUCACION SUPERIOR-CUN-</v>
      </c>
      <c r="E46" s="35"/>
      <c r="F46" s="36"/>
      <c r="G46" s="33" t="str">
        <f>+IFERROR((VLOOKUP(A46,Hoja3!$A$2:$J$841,7,FALSE)),"")</f>
        <v>BOGOTA D.C</v>
      </c>
      <c r="H46" s="33" t="str">
        <f>+IFERROR((VLOOKUP(A46,Hoja3!$A$2:$J$841,8,FALSE)),"")</f>
        <v>PRIVADA</v>
      </c>
      <c r="I46" s="37" t="str">
        <f>+IFERROR((VLOOKUP(A46,Hoja3!$A$2:$J$841,9,FALSE)),"")</f>
        <v>Institución Técnica Profesional</v>
      </c>
      <c r="J46" s="135">
        <f>+IFERROR((VLOOKUP(A46,Hoja3!$A$2:$J$841,10,FALSE)),"")</f>
        <v>34</v>
      </c>
    </row>
    <row r="47" spans="1:10" x14ac:dyDescent="0.25">
      <c r="A47" s="134">
        <v>36</v>
      </c>
      <c r="B47" s="32">
        <f>+IFERROR((VLOOKUP(A47,Hoja3!$A$2:$J$841,4,FALSE)),"")</f>
        <v>9105</v>
      </c>
      <c r="C47" s="33">
        <f>+IFERROR((VLOOKUP(A47,Hoja3!$A$2:$J$841,5,FALSE)),"")</f>
        <v>9105</v>
      </c>
      <c r="D47" s="35" t="str">
        <f>+IFERROR((VLOOKUP(A47,Hoja3!$A$2:$J$841,6,FALSE)),"")</f>
        <v>ESCUELA NAVAL DE CADETES ALMIRANTE PADILLA</v>
      </c>
      <c r="E47" s="35"/>
      <c r="F47" s="36"/>
      <c r="G47" s="33" t="str">
        <f>+IFERROR((VLOOKUP(A47,Hoja3!$A$2:$J$841,7,FALSE)),"")</f>
        <v>BOLIVAR</v>
      </c>
      <c r="H47" s="33" t="str">
        <f>+IFERROR((VLOOKUP(A47,Hoja3!$A$2:$J$841,8,FALSE)),"")</f>
        <v>OFICIAL</v>
      </c>
      <c r="I47" s="37" t="str">
        <f>+IFERROR((VLOOKUP(A47,Hoja3!$A$2:$J$841,9,FALSE)),"")</f>
        <v>Universidad</v>
      </c>
      <c r="J47" s="135">
        <f>+IFERROR((VLOOKUP(A47,Hoja3!$A$2:$J$841,10,FALSE)),"")</f>
        <v>1116</v>
      </c>
    </row>
    <row r="48" spans="1:10" x14ac:dyDescent="0.25">
      <c r="A48" s="134">
        <v>37</v>
      </c>
      <c r="B48" s="32">
        <f>+IFERROR((VLOOKUP(A48,Hoja3!$A$2:$J$841,4,FALSE)),"")</f>
        <v>9110</v>
      </c>
      <c r="C48" s="33">
        <f>+IFERROR((VLOOKUP(A48,Hoja3!$A$2:$J$841,5,FALSE)),"")</f>
        <v>9110</v>
      </c>
      <c r="D48" s="35" t="str">
        <f>+IFERROR((VLOOKUP(A48,Hoja3!$A$2:$J$841,6,FALSE)),"")</f>
        <v>SERVICIO NACIONAL DE APRENDIZAJE-SENA-</v>
      </c>
      <c r="E48" s="35"/>
      <c r="F48" s="36"/>
      <c r="G48" s="33" t="str">
        <f>+IFERROR((VLOOKUP(A48,Hoja3!$A$2:$J$841,7,FALSE)),"")</f>
        <v>BOGOTA D.C</v>
      </c>
      <c r="H48" s="33" t="str">
        <f>+IFERROR((VLOOKUP(A48,Hoja3!$A$2:$J$841,8,FALSE)),"")</f>
        <v>OFICIAL</v>
      </c>
      <c r="I48" s="37" t="str">
        <f>+IFERROR((VLOOKUP(A48,Hoja3!$A$2:$J$841,9,FALSE)),"")</f>
        <v>Institución Tecnológica</v>
      </c>
      <c r="J48" s="135">
        <f>+IFERROR((VLOOKUP(A48,Hoja3!$A$2:$J$841,10,FALSE)),"")</f>
        <v>19107</v>
      </c>
    </row>
    <row r="49" spans="1:10" x14ac:dyDescent="0.25">
      <c r="A49" s="134">
        <v>38</v>
      </c>
      <c r="B49" s="32">
        <f>+IFERROR((VLOOKUP(A49,Hoja3!$A$2:$J$841,4,FALSE)),"")</f>
        <v>9121</v>
      </c>
      <c r="C49" s="33">
        <f>+IFERROR((VLOOKUP(A49,Hoja3!$A$2:$J$841,5,FALSE)),"")</f>
        <v>9121</v>
      </c>
      <c r="D49" s="35" t="str">
        <f>+IFERROR((VLOOKUP(A49,Hoja3!$A$2:$J$841,6,FALSE)),"")</f>
        <v>FUNDACION UNIVERSITARIA COLOMBO INTERNACIONAL - UNICOLOMBO</v>
      </c>
      <c r="E49" s="35"/>
      <c r="F49" s="36"/>
      <c r="G49" s="33" t="str">
        <f>+IFERROR((VLOOKUP(A49,Hoja3!$A$2:$J$841,7,FALSE)),"")</f>
        <v>BOLIVAR</v>
      </c>
      <c r="H49" s="33" t="str">
        <f>+IFERROR((VLOOKUP(A49,Hoja3!$A$2:$J$841,8,FALSE)),"")</f>
        <v>PRIVADA</v>
      </c>
      <c r="I49" s="37" t="str">
        <f>+IFERROR((VLOOKUP(A49,Hoja3!$A$2:$J$841,9,FALSE)),"")</f>
        <v>Institución Universitaria/Escuela Tecnológica</v>
      </c>
      <c r="J49" s="135">
        <f>+IFERROR((VLOOKUP(A49,Hoja3!$A$2:$J$841,10,FALSE)),"")</f>
        <v>2449</v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BOLIVAR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13001</v>
      </c>
      <c r="C12" s="39" t="str">
        <f>+IFERROR((VLOOKUP(A12,Hoja4!$A$2:$M$1051,5,FALSE)),"")</f>
        <v>CARTAGENA</v>
      </c>
      <c r="D12" s="40">
        <f>+IFERROR((VLOOKUP(A12,Hoja4!$A$2:$AA$1051,6,FALSE)),"")</f>
        <v>50498</v>
      </c>
      <c r="E12" s="40">
        <f>+IFERROR((VLOOKUP(A12,Hoja4!$A$2:$AA$1051,7,FALSE)),"")</f>
        <v>58259</v>
      </c>
      <c r="F12" s="40">
        <f>+IFERROR((VLOOKUP(A12,Hoja4!$A$2:$AA$1051,8,FALSE)),"")</f>
        <v>60036.800000000003</v>
      </c>
      <c r="G12" s="40">
        <f>+IFERROR((VLOOKUP(A12,Hoja4!$A$2:$AA$1051,9,FALSE)),"")</f>
        <v>67535</v>
      </c>
      <c r="H12" s="40">
        <f>+IFERROR((VLOOKUP(A12,Hoja4!$A$2:$AA$1051,10,FALSE)),"")</f>
        <v>68708</v>
      </c>
      <c r="I12" s="40">
        <f>+IFERROR((VLOOKUP(A12,Hoja4!$A$2:$AA$1051,11,FALSE)),"")</f>
        <v>73836</v>
      </c>
      <c r="J12" s="40">
        <f>+IFERROR((VLOOKUP(A12,Hoja4!$A$2:$AA$1051,12,FALSE)),"")</f>
        <v>79753</v>
      </c>
      <c r="K12" s="149">
        <f>+IFERROR((VLOOKUP(A12,Hoja4!$A$2:$AA$1051,13,FALSE)),"")</f>
        <v>76164</v>
      </c>
      <c r="L12" s="144">
        <f>+IFERROR((VLOOKUP(A12,Hoja4!$A$2:$AA$1051,14,FALSE)),"")</f>
        <v>74449</v>
      </c>
    </row>
    <row r="13" spans="1:12" x14ac:dyDescent="0.25">
      <c r="A13" s="145">
        <v>2</v>
      </c>
      <c r="B13" s="41">
        <f>+IFERROR((VLOOKUP(A13,Hoja4!$A$2:$M$1051,4,FALSE)),"")</f>
        <v>13006</v>
      </c>
      <c r="C13" s="41" t="str">
        <f>+IFERROR((VLOOKUP(A13,Hoja4!$A$2:$M$1051,5,FALSE)),"")</f>
        <v>ACHI</v>
      </c>
      <c r="D13" s="42">
        <f>+IFERROR((VLOOKUP(A13,Hoja4!$A$2:$AA$1051,6,FALSE)),"")</f>
        <v>29</v>
      </c>
      <c r="E13" s="42">
        <f>+IFERROR((VLOOKUP(A13,Hoja4!$A$2:$AA$1051,7,FALSE)),"")</f>
        <v>110</v>
      </c>
      <c r="F13" s="42">
        <f>+IFERROR((VLOOKUP(A13,Hoja4!$A$2:$AA$1051,8,FALSE)),"")</f>
        <v>107</v>
      </c>
      <c r="G13" s="42">
        <f>+IFERROR((VLOOKUP(A13,Hoja4!$A$2:$AA$1051,9,FALSE)),"")</f>
        <v>101</v>
      </c>
      <c r="H13" s="42">
        <f>+IFERROR((VLOOKUP(A13,Hoja4!$A$2:$AA$1051,10,FALSE)),"")</f>
        <v>48</v>
      </c>
      <c r="I13" s="42">
        <f>+IFERROR((VLOOKUP(A13,Hoja4!$A$2:$AA$1051,11,FALSE)),"")</f>
        <v>59</v>
      </c>
      <c r="J13" s="42" t="str">
        <f>+IFERROR((VLOOKUP(A13,Hoja4!$A$2:$AA$1051,12,FALSE)),"")</f>
        <v>-</v>
      </c>
      <c r="K13" s="149">
        <f>+IFERROR((VLOOKUP(A13,Hoja4!$A$2:$AA$1051,13,FALSE)),"")</f>
        <v>6</v>
      </c>
      <c r="L13" s="144">
        <f>+IFERROR((VLOOKUP(A13,Hoja4!$A$2:$AA$1051,14,FALSE)),"")</f>
        <v>20</v>
      </c>
    </row>
    <row r="14" spans="1:12" x14ac:dyDescent="0.25">
      <c r="A14" s="145">
        <v>3</v>
      </c>
      <c r="B14" s="41">
        <f>+IFERROR((VLOOKUP(A14,Hoja4!$A$2:$M$1051,4,FALSE)),"")</f>
        <v>13030</v>
      </c>
      <c r="C14" s="41" t="str">
        <f>+IFERROR((VLOOKUP(A14,Hoja4!$A$2:$M$1051,5,FALSE)),"")</f>
        <v>ALTOS DEL ROSARIO</v>
      </c>
      <c r="D14" s="42" t="str">
        <f>+IFERROR((VLOOKUP(A14,Hoja4!$A$2:$AA$1051,6,FALSE)),"")</f>
        <v>-</v>
      </c>
      <c r="E14" s="42" t="str">
        <f>+IFERROR((VLOOKUP(A14,Hoja4!$A$2:$AA$1051,7,FALSE)),"")</f>
        <v>-</v>
      </c>
      <c r="F14" s="42">
        <f>+IFERROR((VLOOKUP(A14,Hoja4!$A$2:$AA$1051,8,FALSE)),"")</f>
        <v>49</v>
      </c>
      <c r="G14" s="42">
        <f>+IFERROR((VLOOKUP(A14,Hoja4!$A$2:$AA$1051,9,FALSE)),"")</f>
        <v>36</v>
      </c>
      <c r="H14" s="42">
        <f>+IFERROR((VLOOKUP(A14,Hoja4!$A$2:$AA$1051,10,FALSE)),"")</f>
        <v>29</v>
      </c>
      <c r="I14" s="42" t="str">
        <f>+IFERROR((VLOOKUP(A14,Hoja4!$A$2:$AA$1051,11,FALSE)),"")</f>
        <v>-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13042</v>
      </c>
      <c r="C15" s="41" t="str">
        <f>+IFERROR((VLOOKUP(A15,Hoja4!$A$2:$M$1051,5,FALSE)),"")</f>
        <v>ARENAL</v>
      </c>
      <c r="D15" s="42" t="str">
        <f>+IFERROR((VLOOKUP(A15,Hoja4!$A$2:$AA$1051,6,FALSE)),"")</f>
        <v>-</v>
      </c>
      <c r="E15" s="42">
        <f>+IFERROR((VLOOKUP(A15,Hoja4!$A$2:$AA$1051,7,FALSE)),"")</f>
        <v>30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>
        <f>+IFERROR((VLOOKUP(A15,Hoja4!$A$2:$AA$1051,13,FALSE)),"")</f>
        <v>5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13052</v>
      </c>
      <c r="C16" s="41" t="str">
        <f>+IFERROR((VLOOKUP(A16,Hoja4!$A$2:$M$1051,5,FALSE)),"")</f>
        <v>ARJONA</v>
      </c>
      <c r="D16" s="42">
        <f>+IFERROR((VLOOKUP(A16,Hoja4!$A$2:$AA$1051,6,FALSE)),"")</f>
        <v>130</v>
      </c>
      <c r="E16" s="42">
        <f>+IFERROR((VLOOKUP(A16,Hoja4!$A$2:$AA$1051,7,FALSE)),"")</f>
        <v>158</v>
      </c>
      <c r="F16" s="42">
        <f>+IFERROR((VLOOKUP(A16,Hoja4!$A$2:$AA$1051,8,FALSE)),"")</f>
        <v>41</v>
      </c>
      <c r="G16" s="42">
        <f>+IFERROR((VLOOKUP(A16,Hoja4!$A$2:$AA$1051,9,FALSE)),"")</f>
        <v>61</v>
      </c>
      <c r="H16" s="42">
        <f>+IFERROR((VLOOKUP(A16,Hoja4!$A$2:$AA$1051,10,FALSE)),"")</f>
        <v>43</v>
      </c>
      <c r="I16" s="42">
        <f>+IFERROR((VLOOKUP(A16,Hoja4!$A$2:$AA$1051,11,FALSE)),"")</f>
        <v>2</v>
      </c>
      <c r="J16" s="42">
        <f>+IFERROR((VLOOKUP(A16,Hoja4!$A$2:$AA$1051,12,FALSE)),"")</f>
        <v>2</v>
      </c>
      <c r="K16" s="149">
        <f>+IFERROR((VLOOKUP(A16,Hoja4!$A$2:$AA$1051,13,FALSE)),"")</f>
        <v>1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13062</v>
      </c>
      <c r="C17" s="41" t="str">
        <f>+IFERROR((VLOOKUP(A17,Hoja4!$A$2:$M$1051,5,FALSE)),"")</f>
        <v>ARROYOHONDO</v>
      </c>
      <c r="D17" s="42">
        <f>+IFERROR((VLOOKUP(A17,Hoja4!$A$2:$AA$1051,6,FALSE)),"")</f>
        <v>109</v>
      </c>
      <c r="E17" s="42">
        <f>+IFERROR((VLOOKUP(A17,Hoja4!$A$2:$AA$1051,7,FALSE)),"")</f>
        <v>109</v>
      </c>
      <c r="F17" s="42">
        <f>+IFERROR((VLOOKUP(A17,Hoja4!$A$2:$AA$1051,8,FALSE)),"")</f>
        <v>52</v>
      </c>
      <c r="G17" s="42" t="str">
        <f>+IFERROR((VLOOKUP(A17,Hoja4!$A$2:$AA$1051,9,FALSE)),"")</f>
        <v>-</v>
      </c>
      <c r="H17" s="42" t="str">
        <f>+IFERROR((VLOOKUP(A17,Hoja4!$A$2:$AA$1051,10,FALSE)),"")</f>
        <v>-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13074</v>
      </c>
      <c r="C18" s="41" t="str">
        <f>+IFERROR((VLOOKUP(A18,Hoja4!$A$2:$M$1051,5,FALSE)),"")</f>
        <v>BARRANCO DE LOBA</v>
      </c>
      <c r="D18" s="42">
        <f>+IFERROR((VLOOKUP(A18,Hoja4!$A$2:$AA$1051,6,FALSE)),"")</f>
        <v>20</v>
      </c>
      <c r="E18" s="42">
        <f>+IFERROR((VLOOKUP(A18,Hoja4!$A$2:$AA$1051,7,FALSE)),"")</f>
        <v>20</v>
      </c>
      <c r="F18" s="42">
        <f>+IFERROR((VLOOKUP(A18,Hoja4!$A$2:$AA$1051,8,FALSE)),"")</f>
        <v>12</v>
      </c>
      <c r="G18" s="42" t="str">
        <f>+IFERROR((VLOOKUP(A18,Hoja4!$A$2:$AA$1051,9,FALSE)),"")</f>
        <v>-</v>
      </c>
      <c r="H18" s="42" t="str">
        <f>+IFERROR((VLOOKUP(A18,Hoja4!$A$2:$AA$1051,10,FALSE)),"")</f>
        <v>-</v>
      </c>
      <c r="I18" s="42" t="str">
        <f>+IFERROR((VLOOKUP(A18,Hoja4!$A$2:$AA$1051,11,FALSE)),"")</f>
        <v>-</v>
      </c>
      <c r="J18" s="42" t="str">
        <f>+IFERROR((VLOOKUP(A18,Hoja4!$A$2:$AA$1051,12,FALSE)),"")</f>
        <v>-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13140</v>
      </c>
      <c r="C19" s="41" t="str">
        <f>+IFERROR((VLOOKUP(A19,Hoja4!$A$2:$M$1051,5,FALSE)),"")</f>
        <v>CALAMAR</v>
      </c>
      <c r="D19" s="42">
        <f>+IFERROR((VLOOKUP(A19,Hoja4!$A$2:$AA$1051,6,FALSE)),"")</f>
        <v>66</v>
      </c>
      <c r="E19" s="42">
        <f>+IFERROR((VLOOKUP(A19,Hoja4!$A$2:$AA$1051,7,FALSE)),"")</f>
        <v>19</v>
      </c>
      <c r="F19" s="42" t="str">
        <f>+IFERROR((VLOOKUP(A19,Hoja4!$A$2:$AA$1051,8,FALSE)),"")</f>
        <v>-</v>
      </c>
      <c r="G19" s="42">
        <f>+IFERROR((VLOOKUP(A19,Hoja4!$A$2:$AA$1051,9,FALSE)),"")</f>
        <v>21</v>
      </c>
      <c r="H19" s="42" t="str">
        <f>+IFERROR((VLOOKUP(A19,Hoja4!$A$2:$AA$1051,10,FALSE)),"")</f>
        <v>-</v>
      </c>
      <c r="I19" s="42">
        <f>+IFERROR((VLOOKUP(A19,Hoja4!$A$2:$AA$1051,11,FALSE)),"")</f>
        <v>1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13160</v>
      </c>
      <c r="C20" s="41" t="str">
        <f>+IFERROR((VLOOKUP(A20,Hoja4!$A$2:$M$1051,5,FALSE)),"")</f>
        <v>CANTAGALLO</v>
      </c>
      <c r="D20" s="42">
        <f>+IFERROR((VLOOKUP(A20,Hoja4!$A$2:$AA$1051,6,FALSE)),"")</f>
        <v>37</v>
      </c>
      <c r="E20" s="42">
        <f>+IFERROR((VLOOKUP(A20,Hoja4!$A$2:$AA$1051,7,FALSE)),"")</f>
        <v>16</v>
      </c>
      <c r="F20" s="42">
        <f>+IFERROR((VLOOKUP(A20,Hoja4!$A$2:$AA$1051,8,FALSE)),"")</f>
        <v>41</v>
      </c>
      <c r="G20" s="42">
        <f>+IFERROR((VLOOKUP(A20,Hoja4!$A$2:$AA$1051,9,FALSE)),"")</f>
        <v>78</v>
      </c>
      <c r="H20" s="42">
        <f>+IFERROR((VLOOKUP(A20,Hoja4!$A$2:$AA$1051,10,FALSE)),"")</f>
        <v>72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13188</v>
      </c>
      <c r="C21" s="41" t="str">
        <f>+IFERROR((VLOOKUP(A21,Hoja4!$A$2:$M$1051,5,FALSE)),"")</f>
        <v>CICUCO</v>
      </c>
      <c r="D21" s="42">
        <f>+IFERROR((VLOOKUP(A21,Hoja4!$A$2:$AA$1051,6,FALSE)),"")</f>
        <v>65</v>
      </c>
      <c r="E21" s="42">
        <f>+IFERROR((VLOOKUP(A21,Hoja4!$A$2:$AA$1051,7,FALSE)),"")</f>
        <v>55</v>
      </c>
      <c r="F21" s="42">
        <f>+IFERROR((VLOOKUP(A21,Hoja4!$A$2:$AA$1051,8,FALSE)),"")</f>
        <v>13</v>
      </c>
      <c r="G21" s="42" t="str">
        <f>+IFERROR((VLOOKUP(A21,Hoja4!$A$2:$AA$1051,9,FALSE)),"")</f>
        <v>-</v>
      </c>
      <c r="H21" s="42" t="str">
        <f>+IFERROR((VLOOKUP(A21,Hoja4!$A$2:$AA$1051,10,FALSE)),"")</f>
        <v>-</v>
      </c>
      <c r="I21" s="42" t="str">
        <f>+IFERROR((VLOOKUP(A21,Hoja4!$A$2:$AA$1051,11,FALSE)),"")</f>
        <v>-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13212</v>
      </c>
      <c r="C22" s="41" t="str">
        <f>+IFERROR((VLOOKUP(A22,Hoja4!$A$2:$M$1051,5,FALSE)),"")</f>
        <v>CORDOBA</v>
      </c>
      <c r="D22" s="42">
        <f>+IFERROR((VLOOKUP(A22,Hoja4!$A$2:$AA$1051,6,FALSE)),"")</f>
        <v>35</v>
      </c>
      <c r="E22" s="42">
        <f>+IFERROR((VLOOKUP(A22,Hoja4!$A$2:$AA$1051,7,FALSE)),"")</f>
        <v>26</v>
      </c>
      <c r="F22" s="42">
        <f>+IFERROR((VLOOKUP(A22,Hoja4!$A$2:$AA$1051,8,FALSE)),"")</f>
        <v>49</v>
      </c>
      <c r="G22" s="42">
        <f>+IFERROR((VLOOKUP(A22,Hoja4!$A$2:$AA$1051,9,FALSE)),"")</f>
        <v>21</v>
      </c>
      <c r="H22" s="42">
        <f>+IFERROR((VLOOKUP(A22,Hoja4!$A$2:$AA$1051,10,FALSE)),"")</f>
        <v>20</v>
      </c>
      <c r="I22" s="42">
        <f>+IFERROR((VLOOKUP(A22,Hoja4!$A$2:$AA$1051,11,FALSE)),"")</f>
        <v>1</v>
      </c>
      <c r="J22" s="42">
        <f>+IFERROR((VLOOKUP(A22,Hoja4!$A$2:$AA$1051,12,FALSE)),"")</f>
        <v>1</v>
      </c>
      <c r="K22" s="149" t="str">
        <f>+IFERROR((VLOOKUP(A22,Hoja4!$A$2:$AA$1051,13,FALSE)),"")</f>
        <v>-</v>
      </c>
      <c r="L22" s="144">
        <f>+IFERROR((VLOOKUP(A22,Hoja4!$A$2:$AA$1051,14,FALSE)),"")</f>
        <v>13</v>
      </c>
    </row>
    <row r="23" spans="1:12" x14ac:dyDescent="0.25">
      <c r="A23" s="145">
        <v>12</v>
      </c>
      <c r="B23" s="41">
        <f>+IFERROR((VLOOKUP(A23,Hoja4!$A$2:$M$1051,4,FALSE)),"")</f>
        <v>13222</v>
      </c>
      <c r="C23" s="41" t="str">
        <f>+IFERROR((VLOOKUP(A23,Hoja4!$A$2:$M$1051,5,FALSE)),"")</f>
        <v>CLEMENCIA</v>
      </c>
      <c r="D23" s="42" t="str">
        <f>+IFERROR((VLOOKUP(A23,Hoja4!$A$2:$AA$1051,6,FALSE)),"")</f>
        <v>-</v>
      </c>
      <c r="E23" s="42" t="str">
        <f>+IFERROR((VLOOKUP(A23,Hoja4!$A$2:$AA$1051,7,FALSE)),"")</f>
        <v>-</v>
      </c>
      <c r="F23" s="42" t="str">
        <f>+IFERROR((VLOOKUP(A23,Hoja4!$A$2:$AA$1051,8,FALSE)),"")</f>
        <v>-</v>
      </c>
      <c r="G23" s="42" t="str">
        <f>+IFERROR((VLOOKUP(A23,Hoja4!$A$2:$AA$1051,9,FALSE)),"")</f>
        <v>-</v>
      </c>
      <c r="H23" s="42" t="str">
        <f>+IFERROR((VLOOKUP(A23,Hoja4!$A$2:$AA$1051,10,FALSE)),"")</f>
        <v>-</v>
      </c>
      <c r="I23" s="42" t="str">
        <f>+IFERROR((VLOOKUP(A23,Hoja4!$A$2:$AA$1051,11,FALSE)),"")</f>
        <v>-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13244</v>
      </c>
      <c r="C24" s="41" t="str">
        <f>+IFERROR((VLOOKUP(A24,Hoja4!$A$2:$M$1051,5,FALSE)),"")</f>
        <v>EL CARMEN DE BOLIVAR</v>
      </c>
      <c r="D24" s="42">
        <f>+IFERROR((VLOOKUP(A24,Hoja4!$A$2:$AA$1051,6,FALSE)),"")</f>
        <v>209</v>
      </c>
      <c r="E24" s="42">
        <f>+IFERROR((VLOOKUP(A24,Hoja4!$A$2:$AA$1051,7,FALSE)),"")</f>
        <v>716</v>
      </c>
      <c r="F24" s="42">
        <f>+IFERROR((VLOOKUP(A24,Hoja4!$A$2:$AA$1051,8,FALSE)),"")</f>
        <v>755</v>
      </c>
      <c r="G24" s="42">
        <f>+IFERROR((VLOOKUP(A24,Hoja4!$A$2:$AA$1051,9,FALSE)),"")</f>
        <v>886</v>
      </c>
      <c r="H24" s="42">
        <f>+IFERROR((VLOOKUP(A24,Hoja4!$A$2:$AA$1051,10,FALSE)),"")</f>
        <v>760</v>
      </c>
      <c r="I24" s="42">
        <f>+IFERROR((VLOOKUP(A24,Hoja4!$A$2:$AA$1051,11,FALSE)),"")</f>
        <v>675</v>
      </c>
      <c r="J24" s="42">
        <f>+IFERROR((VLOOKUP(A24,Hoja4!$A$2:$AA$1051,12,FALSE)),"")</f>
        <v>58</v>
      </c>
      <c r="K24" s="149">
        <f>+IFERROR((VLOOKUP(A24,Hoja4!$A$2:$AA$1051,13,FALSE)),"")</f>
        <v>184</v>
      </c>
      <c r="L24" s="144">
        <f>+IFERROR((VLOOKUP(A24,Hoja4!$A$2:$AA$1051,14,FALSE)),"")</f>
        <v>506</v>
      </c>
    </row>
    <row r="25" spans="1:12" x14ac:dyDescent="0.25">
      <c r="A25" s="145">
        <v>14</v>
      </c>
      <c r="B25" s="41">
        <f>+IFERROR((VLOOKUP(A25,Hoja4!$A$2:$M$1051,4,FALSE)),"")</f>
        <v>13248</v>
      </c>
      <c r="C25" s="41" t="str">
        <f>+IFERROR((VLOOKUP(A25,Hoja4!$A$2:$M$1051,5,FALSE)),"")</f>
        <v>EL GUAMO</v>
      </c>
      <c r="D25" s="42">
        <f>+IFERROR((VLOOKUP(A25,Hoja4!$A$2:$AA$1051,6,FALSE)),"")</f>
        <v>63</v>
      </c>
      <c r="E25" s="42">
        <f>+IFERROR((VLOOKUP(A25,Hoja4!$A$2:$AA$1051,7,FALSE)),"")</f>
        <v>22</v>
      </c>
      <c r="F25" s="42">
        <f>+IFERROR((VLOOKUP(A25,Hoja4!$A$2:$AA$1051,8,FALSE)),"")</f>
        <v>35</v>
      </c>
      <c r="G25" s="42">
        <f>+IFERROR((VLOOKUP(A25,Hoja4!$A$2:$AA$1051,9,FALSE)),"")</f>
        <v>20</v>
      </c>
      <c r="H25" s="42">
        <f>+IFERROR((VLOOKUP(A25,Hoja4!$A$2:$AA$1051,10,FALSE)),"")</f>
        <v>20</v>
      </c>
      <c r="I25" s="42">
        <f>+IFERROR((VLOOKUP(A25,Hoja4!$A$2:$AA$1051,11,FALSE)),"")</f>
        <v>1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13268</v>
      </c>
      <c r="C26" s="41" t="str">
        <f>+IFERROR((VLOOKUP(A26,Hoja4!$A$2:$M$1051,5,FALSE)),"")</f>
        <v>EL PEÑON</v>
      </c>
      <c r="D26" s="42">
        <f>+IFERROR((VLOOKUP(A26,Hoja4!$A$2:$AA$1051,6,FALSE)),"")</f>
        <v>34</v>
      </c>
      <c r="E26" s="42">
        <f>+IFERROR((VLOOKUP(A26,Hoja4!$A$2:$AA$1051,7,FALSE)),"")</f>
        <v>34</v>
      </c>
      <c r="F26" s="42">
        <f>+IFERROR((VLOOKUP(A26,Hoja4!$A$2:$AA$1051,8,FALSE)),"")</f>
        <v>10</v>
      </c>
      <c r="G26" s="42" t="str">
        <f>+IFERROR((VLOOKUP(A26,Hoja4!$A$2:$AA$1051,9,FALSE)),"")</f>
        <v>-</v>
      </c>
      <c r="H26" s="42" t="str">
        <f>+IFERROR((VLOOKUP(A26,Hoja4!$A$2:$AA$1051,10,FALSE)),"")</f>
        <v>-</v>
      </c>
      <c r="I26" s="42">
        <f>+IFERROR((VLOOKUP(A26,Hoja4!$A$2:$AA$1051,11,FALSE)),"")</f>
        <v>1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13300</v>
      </c>
      <c r="C27" s="41" t="str">
        <f>+IFERROR((VLOOKUP(A27,Hoja4!$A$2:$M$1051,5,FALSE)),"")</f>
        <v>HATILLO DE LOBA</v>
      </c>
      <c r="D27" s="42">
        <f>+IFERROR((VLOOKUP(A27,Hoja4!$A$2:$AA$1051,6,FALSE)),"")</f>
        <v>66</v>
      </c>
      <c r="E27" s="42">
        <f>+IFERROR((VLOOKUP(A27,Hoja4!$A$2:$AA$1051,7,FALSE)),"")</f>
        <v>66</v>
      </c>
      <c r="F27" s="42">
        <f>+IFERROR((VLOOKUP(A27,Hoja4!$A$2:$AA$1051,8,FALSE)),"")</f>
        <v>9</v>
      </c>
      <c r="G27" s="42" t="str">
        <f>+IFERROR((VLOOKUP(A27,Hoja4!$A$2:$AA$1051,9,FALSE)),"")</f>
        <v>-</v>
      </c>
      <c r="H27" s="42" t="str">
        <f>+IFERROR((VLOOKUP(A27,Hoja4!$A$2:$AA$1051,10,FALSE)),"")</f>
        <v>-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 t="str">
        <f>+IFERROR((VLOOKUP(A27,Hoja4!$A$2:$AA$1051,13,FALSE)),"")</f>
        <v>-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13430</v>
      </c>
      <c r="C28" s="41" t="str">
        <f>+IFERROR((VLOOKUP(A28,Hoja4!$A$2:$M$1051,5,FALSE)),"")</f>
        <v>MAGANGUE</v>
      </c>
      <c r="D28" s="42">
        <f>+IFERROR((VLOOKUP(A28,Hoja4!$A$2:$AA$1051,6,FALSE)),"")</f>
        <v>562</v>
      </c>
      <c r="E28" s="42">
        <f>+IFERROR((VLOOKUP(A28,Hoja4!$A$2:$AA$1051,7,FALSE)),"")</f>
        <v>1272</v>
      </c>
      <c r="F28" s="42">
        <f>+IFERROR((VLOOKUP(A28,Hoja4!$A$2:$AA$1051,8,FALSE)),"")</f>
        <v>1313</v>
      </c>
      <c r="G28" s="42">
        <f>+IFERROR((VLOOKUP(A28,Hoja4!$A$2:$AA$1051,9,FALSE)),"")</f>
        <v>1513</v>
      </c>
      <c r="H28" s="42">
        <f>+IFERROR((VLOOKUP(A28,Hoja4!$A$2:$AA$1051,10,FALSE)),"")</f>
        <v>1374</v>
      </c>
      <c r="I28" s="42">
        <f>+IFERROR((VLOOKUP(A28,Hoja4!$A$2:$AA$1051,11,FALSE)),"")</f>
        <v>1232</v>
      </c>
      <c r="J28" s="42">
        <f>+IFERROR((VLOOKUP(A28,Hoja4!$A$2:$AA$1051,12,FALSE)),"")</f>
        <v>241</v>
      </c>
      <c r="K28" s="149">
        <f>+IFERROR((VLOOKUP(A28,Hoja4!$A$2:$AA$1051,13,FALSE)),"")</f>
        <v>596</v>
      </c>
      <c r="L28" s="144">
        <f>+IFERROR((VLOOKUP(A28,Hoja4!$A$2:$AA$1051,14,FALSE)),"")</f>
        <v>1069</v>
      </c>
    </row>
    <row r="29" spans="1:12" x14ac:dyDescent="0.25">
      <c r="A29" s="145">
        <v>18</v>
      </c>
      <c r="B29" s="41">
        <f>+IFERROR((VLOOKUP(A29,Hoja4!$A$2:$M$1051,4,FALSE)),"")</f>
        <v>13433</v>
      </c>
      <c r="C29" s="41" t="str">
        <f>+IFERROR((VLOOKUP(A29,Hoja4!$A$2:$M$1051,5,FALSE)),"")</f>
        <v>MAHATES</v>
      </c>
      <c r="D29" s="42">
        <f>+IFERROR((VLOOKUP(A29,Hoja4!$A$2:$AA$1051,6,FALSE)),"")</f>
        <v>58</v>
      </c>
      <c r="E29" s="42">
        <f>+IFERROR((VLOOKUP(A29,Hoja4!$A$2:$AA$1051,7,FALSE)),"")</f>
        <v>30</v>
      </c>
      <c r="F29" s="42">
        <f>+IFERROR((VLOOKUP(A29,Hoja4!$A$2:$AA$1051,8,FALSE)),"")</f>
        <v>49</v>
      </c>
      <c r="G29" s="42">
        <f>+IFERROR((VLOOKUP(A29,Hoja4!$A$2:$AA$1051,9,FALSE)),"")</f>
        <v>38</v>
      </c>
      <c r="H29" s="42">
        <f>+IFERROR((VLOOKUP(A29,Hoja4!$A$2:$AA$1051,10,FALSE)),"")</f>
        <v>27</v>
      </c>
      <c r="I29" s="42" t="str">
        <f>+IFERROR((VLOOKUP(A29,Hoja4!$A$2:$AA$1051,11,FALSE)),"")</f>
        <v>-</v>
      </c>
      <c r="J29" s="42" t="str">
        <f>+IFERROR((VLOOKUP(A29,Hoja4!$A$2:$AA$1051,12,FALSE)),"")</f>
        <v>-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13440</v>
      </c>
      <c r="C30" s="41" t="str">
        <f>+IFERROR((VLOOKUP(A30,Hoja4!$A$2:$M$1051,5,FALSE)),"")</f>
        <v>MARGARITA</v>
      </c>
      <c r="D30" s="42">
        <f>+IFERROR((VLOOKUP(A30,Hoja4!$A$2:$AA$1051,6,FALSE)),"")</f>
        <v>32</v>
      </c>
      <c r="E30" s="42" t="str">
        <f>+IFERROR((VLOOKUP(A30,Hoja4!$A$2:$AA$1051,7,FALSE)),"")</f>
        <v>-</v>
      </c>
      <c r="F30" s="42" t="str">
        <f>+IFERROR((VLOOKUP(A30,Hoja4!$A$2:$AA$1051,8,FALSE)),"")</f>
        <v>-</v>
      </c>
      <c r="G30" s="42" t="str">
        <f>+IFERROR((VLOOKUP(A30,Hoja4!$A$2:$AA$1051,9,FALSE)),"")</f>
        <v>-</v>
      </c>
      <c r="H30" s="42" t="str">
        <f>+IFERROR((VLOOKUP(A30,Hoja4!$A$2:$AA$1051,10,FALSE)),"")</f>
        <v>-</v>
      </c>
      <c r="I30" s="42" t="str">
        <f>+IFERROR((VLOOKUP(A30,Hoja4!$A$2:$AA$1051,11,FALSE)),"")</f>
        <v>-</v>
      </c>
      <c r="J30" s="42" t="str">
        <f>+IFERROR((VLOOKUP(A30,Hoja4!$A$2:$AA$1051,12,FALSE)),"")</f>
        <v>-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13442</v>
      </c>
      <c r="C31" s="41" t="str">
        <f>+IFERROR((VLOOKUP(A31,Hoja4!$A$2:$M$1051,5,FALSE)),"")</f>
        <v>MARIA LA BAJA</v>
      </c>
      <c r="D31" s="42">
        <f>+IFERROR((VLOOKUP(A31,Hoja4!$A$2:$AA$1051,6,FALSE)),"")</f>
        <v>268</v>
      </c>
      <c r="E31" s="42">
        <f>+IFERROR((VLOOKUP(A31,Hoja4!$A$2:$AA$1051,7,FALSE)),"")</f>
        <v>364</v>
      </c>
      <c r="F31" s="42">
        <f>+IFERROR((VLOOKUP(A31,Hoja4!$A$2:$AA$1051,8,FALSE)),"")</f>
        <v>251</v>
      </c>
      <c r="G31" s="42">
        <f>+IFERROR((VLOOKUP(A31,Hoja4!$A$2:$AA$1051,9,FALSE)),"")</f>
        <v>127</v>
      </c>
      <c r="H31" s="42">
        <f>+IFERROR((VLOOKUP(A31,Hoja4!$A$2:$AA$1051,10,FALSE)),"")</f>
        <v>124</v>
      </c>
      <c r="I31" s="42">
        <f>+IFERROR((VLOOKUP(A31,Hoja4!$A$2:$AA$1051,11,FALSE)),"")</f>
        <v>71</v>
      </c>
      <c r="J31" s="42">
        <f>+IFERROR((VLOOKUP(A31,Hoja4!$A$2:$AA$1051,12,FALSE)),"")</f>
        <v>28</v>
      </c>
      <c r="K31" s="149">
        <f>+IFERROR((VLOOKUP(A31,Hoja4!$A$2:$AA$1051,13,FALSE)),"")</f>
        <v>108</v>
      </c>
      <c r="L31" s="144">
        <f>+IFERROR((VLOOKUP(A31,Hoja4!$A$2:$AA$1051,14,FALSE)),"")</f>
        <v>78</v>
      </c>
    </row>
    <row r="32" spans="1:12" x14ac:dyDescent="0.25">
      <c r="A32" s="145">
        <v>21</v>
      </c>
      <c r="B32" s="41">
        <f>+IFERROR((VLOOKUP(A32,Hoja4!$A$2:$M$1051,4,FALSE)),"")</f>
        <v>13458</v>
      </c>
      <c r="C32" s="41" t="str">
        <f>+IFERROR((VLOOKUP(A32,Hoja4!$A$2:$M$1051,5,FALSE)),"")</f>
        <v>MONTECRISTO</v>
      </c>
      <c r="D32" s="42">
        <f>+IFERROR((VLOOKUP(A32,Hoja4!$A$2:$AA$1051,6,FALSE)),"")</f>
        <v>10</v>
      </c>
      <c r="E32" s="42">
        <f>+IFERROR((VLOOKUP(A32,Hoja4!$A$2:$AA$1051,7,FALSE)),"")</f>
        <v>3</v>
      </c>
      <c r="F32" s="42">
        <f>+IFERROR((VLOOKUP(A32,Hoja4!$A$2:$AA$1051,8,FALSE)),"")</f>
        <v>9</v>
      </c>
      <c r="G32" s="42">
        <f>+IFERROR((VLOOKUP(A32,Hoja4!$A$2:$AA$1051,9,FALSE)),"")</f>
        <v>1</v>
      </c>
      <c r="H32" s="42">
        <f>+IFERROR((VLOOKUP(A32,Hoja4!$A$2:$AA$1051,10,FALSE)),"")</f>
        <v>3</v>
      </c>
      <c r="I32" s="42" t="str">
        <f>+IFERROR((VLOOKUP(A32,Hoja4!$A$2:$AA$1051,11,FALSE)),"")</f>
        <v>-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13468</v>
      </c>
      <c r="C33" s="41" t="str">
        <f>+IFERROR((VLOOKUP(A33,Hoja4!$A$2:$M$1051,5,FALSE)),"")</f>
        <v>MOMPOS</v>
      </c>
      <c r="D33" s="42">
        <f>+IFERROR((VLOOKUP(A33,Hoja4!$A$2:$AA$1051,6,FALSE)),"")</f>
        <v>259</v>
      </c>
      <c r="E33" s="42">
        <f>+IFERROR((VLOOKUP(A33,Hoja4!$A$2:$AA$1051,7,FALSE)),"")</f>
        <v>386</v>
      </c>
      <c r="F33" s="42">
        <f>+IFERROR((VLOOKUP(A33,Hoja4!$A$2:$AA$1051,8,FALSE)),"")</f>
        <v>364</v>
      </c>
      <c r="G33" s="42">
        <f>+IFERROR((VLOOKUP(A33,Hoja4!$A$2:$AA$1051,9,FALSE)),"")</f>
        <v>239</v>
      </c>
      <c r="H33" s="42">
        <f>+IFERROR((VLOOKUP(A33,Hoja4!$A$2:$AA$1051,10,FALSE)),"")</f>
        <v>216</v>
      </c>
      <c r="I33" s="42">
        <f>+IFERROR((VLOOKUP(A33,Hoja4!$A$2:$AA$1051,11,FALSE)),"")</f>
        <v>283</v>
      </c>
      <c r="J33" s="42">
        <f>+IFERROR((VLOOKUP(A33,Hoja4!$A$2:$AA$1051,12,FALSE)),"")</f>
        <v>85</v>
      </c>
      <c r="K33" s="149">
        <f>+IFERROR((VLOOKUP(A33,Hoja4!$A$2:$AA$1051,13,FALSE)),"")</f>
        <v>349</v>
      </c>
      <c r="L33" s="144">
        <f>+IFERROR((VLOOKUP(A33,Hoja4!$A$2:$AA$1051,14,FALSE)),"")</f>
        <v>720</v>
      </c>
    </row>
    <row r="34" spans="1:12" x14ac:dyDescent="0.25">
      <c r="A34" s="145">
        <v>23</v>
      </c>
      <c r="B34" s="41">
        <f>+IFERROR((VLOOKUP(A34,Hoja4!$A$2:$M$1051,4,FALSE)),"")</f>
        <v>13473</v>
      </c>
      <c r="C34" s="41" t="str">
        <f>+IFERROR((VLOOKUP(A34,Hoja4!$A$2:$M$1051,5,FALSE)),"")</f>
        <v>MORALES</v>
      </c>
      <c r="D34" s="42">
        <f>+IFERROR((VLOOKUP(A34,Hoja4!$A$2:$AA$1051,6,FALSE)),"")</f>
        <v>30</v>
      </c>
      <c r="E34" s="42">
        <f>+IFERROR((VLOOKUP(A34,Hoja4!$A$2:$AA$1051,7,FALSE)),"")</f>
        <v>100</v>
      </c>
      <c r="F34" s="42">
        <f>+IFERROR((VLOOKUP(A34,Hoja4!$A$2:$AA$1051,8,FALSE)),"")</f>
        <v>104</v>
      </c>
      <c r="G34" s="42">
        <f>+IFERROR((VLOOKUP(A34,Hoja4!$A$2:$AA$1051,9,FALSE)),"")</f>
        <v>98</v>
      </c>
      <c r="H34" s="42">
        <f>+IFERROR((VLOOKUP(A34,Hoja4!$A$2:$AA$1051,10,FALSE)),"")</f>
        <v>39</v>
      </c>
      <c r="I34" s="42" t="str">
        <f>+IFERROR((VLOOKUP(A34,Hoja4!$A$2:$AA$1051,11,FALSE)),"")</f>
        <v>-</v>
      </c>
      <c r="J34" s="42" t="str">
        <f>+IFERROR((VLOOKUP(A34,Hoja4!$A$2:$AA$1051,12,FALSE)),"")</f>
        <v>-</v>
      </c>
      <c r="K34" s="149">
        <f>+IFERROR((VLOOKUP(A34,Hoja4!$A$2:$AA$1051,13,FALSE)),"")</f>
        <v>1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13549</v>
      </c>
      <c r="C35" s="41" t="str">
        <f>+IFERROR((VLOOKUP(A35,Hoja4!$A$2:$M$1051,5,FALSE)),"")</f>
        <v>PINILLOS</v>
      </c>
      <c r="D35" s="42">
        <f>+IFERROR((VLOOKUP(A35,Hoja4!$A$2:$AA$1051,6,FALSE)),"")</f>
        <v>32</v>
      </c>
      <c r="E35" s="42">
        <f>+IFERROR((VLOOKUP(A35,Hoja4!$A$2:$AA$1051,7,FALSE)),"")</f>
        <v>33</v>
      </c>
      <c r="F35" s="42">
        <f>+IFERROR((VLOOKUP(A35,Hoja4!$A$2:$AA$1051,8,FALSE)),"")</f>
        <v>42</v>
      </c>
      <c r="G35" s="42">
        <f>+IFERROR((VLOOKUP(A35,Hoja4!$A$2:$AA$1051,9,FALSE)),"")</f>
        <v>29</v>
      </c>
      <c r="H35" s="42">
        <f>+IFERROR((VLOOKUP(A35,Hoja4!$A$2:$AA$1051,10,FALSE)),"")</f>
        <v>18</v>
      </c>
      <c r="I35" s="42" t="str">
        <f>+IFERROR((VLOOKUP(A35,Hoja4!$A$2:$AA$1051,11,FALSE)),"")</f>
        <v>-</v>
      </c>
      <c r="J35" s="42" t="str">
        <f>+IFERROR((VLOOKUP(A35,Hoja4!$A$2:$AA$1051,12,FALSE)),"")</f>
        <v>-</v>
      </c>
      <c r="K35" s="149">
        <f>+IFERROR((VLOOKUP(A35,Hoja4!$A$2:$AA$1051,13,FALSE)),"")</f>
        <v>1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13580</v>
      </c>
      <c r="C36" s="41" t="str">
        <f>+IFERROR((VLOOKUP(A36,Hoja4!$A$2:$M$1051,5,FALSE)),"")</f>
        <v>REGIDOR</v>
      </c>
      <c r="D36" s="42" t="str">
        <f>+IFERROR((VLOOKUP(A36,Hoja4!$A$2:$AA$1051,6,FALSE)),"")</f>
        <v>-</v>
      </c>
      <c r="E36" s="42" t="str">
        <f>+IFERROR((VLOOKUP(A36,Hoja4!$A$2:$AA$1051,7,FALSE)),"")</f>
        <v>-</v>
      </c>
      <c r="F36" s="42" t="str">
        <f>+IFERROR((VLOOKUP(A36,Hoja4!$A$2:$AA$1051,8,FALSE)),"")</f>
        <v>-</v>
      </c>
      <c r="G36" s="42" t="str">
        <f>+IFERROR((VLOOKUP(A36,Hoja4!$A$2:$AA$1051,9,FALSE)),"")</f>
        <v>-</v>
      </c>
      <c r="H36" s="42" t="str">
        <f>+IFERROR((VLOOKUP(A36,Hoja4!$A$2:$AA$1051,10,FALSE)),"")</f>
        <v>-</v>
      </c>
      <c r="I36" s="42" t="str">
        <f>+IFERROR((VLOOKUP(A36,Hoja4!$A$2:$AA$1051,11,FALSE)),"")</f>
        <v>-</v>
      </c>
      <c r="J36" s="42" t="str">
        <f>+IFERROR((VLOOKUP(A36,Hoja4!$A$2:$AA$1051,12,FALSE)),"")</f>
        <v>-</v>
      </c>
      <c r="K36" s="149">
        <f>+IFERROR((VLOOKUP(A36,Hoja4!$A$2:$AA$1051,13,FALSE)),"")</f>
        <v>9</v>
      </c>
      <c r="L36" s="144">
        <f>+IFERROR((VLOOKUP(A36,Hoja4!$A$2:$AA$1051,14,FALSE)),"")</f>
        <v>0</v>
      </c>
    </row>
    <row r="37" spans="1:12" x14ac:dyDescent="0.25">
      <c r="A37" s="145">
        <v>26</v>
      </c>
      <c r="B37" s="41">
        <f>+IFERROR((VLOOKUP(A37,Hoja4!$A$2:$M$1051,4,FALSE)),"")</f>
        <v>13600</v>
      </c>
      <c r="C37" s="41" t="str">
        <f>+IFERROR((VLOOKUP(A37,Hoja4!$A$2:$M$1051,5,FALSE)),"")</f>
        <v>RIO VIEJO</v>
      </c>
      <c r="D37" s="42">
        <f>+IFERROR((VLOOKUP(A37,Hoja4!$A$2:$AA$1051,6,FALSE)),"")</f>
        <v>68</v>
      </c>
      <c r="E37" s="42">
        <f>+IFERROR((VLOOKUP(A37,Hoja4!$A$2:$AA$1051,7,FALSE)),"")</f>
        <v>68</v>
      </c>
      <c r="F37" s="42">
        <f>+IFERROR((VLOOKUP(A37,Hoja4!$A$2:$AA$1051,8,FALSE)),"")</f>
        <v>30</v>
      </c>
      <c r="G37" s="42">
        <f>+IFERROR((VLOOKUP(A37,Hoja4!$A$2:$AA$1051,9,FALSE)),"")</f>
        <v>31</v>
      </c>
      <c r="H37" s="42">
        <f>+IFERROR((VLOOKUP(A37,Hoja4!$A$2:$AA$1051,10,FALSE)),"")</f>
        <v>19</v>
      </c>
      <c r="I37" s="42" t="str">
        <f>+IFERROR((VLOOKUP(A37,Hoja4!$A$2:$AA$1051,11,FALSE)),"")</f>
        <v>-</v>
      </c>
      <c r="J37" s="42">
        <f>+IFERROR((VLOOKUP(A37,Hoja4!$A$2:$AA$1051,12,FALSE)),"")</f>
        <v>1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13620</v>
      </c>
      <c r="C38" s="41" t="str">
        <f>+IFERROR((VLOOKUP(A38,Hoja4!$A$2:$M$1051,5,FALSE)),"")</f>
        <v>SAN CRISTOBAL</v>
      </c>
      <c r="D38" s="42">
        <f>+IFERROR((VLOOKUP(A38,Hoja4!$A$2:$AA$1051,6,FALSE)),"")</f>
        <v>53</v>
      </c>
      <c r="E38" s="42">
        <f>+IFERROR((VLOOKUP(A38,Hoja4!$A$2:$AA$1051,7,FALSE)),"")</f>
        <v>45</v>
      </c>
      <c r="F38" s="42" t="str">
        <f>+IFERROR((VLOOKUP(A38,Hoja4!$A$2:$AA$1051,8,FALSE)),"")</f>
        <v>-</v>
      </c>
      <c r="G38" s="42" t="str">
        <f>+IFERROR((VLOOKUP(A38,Hoja4!$A$2:$AA$1051,9,FALSE)),"")</f>
        <v>-</v>
      </c>
      <c r="H38" s="42" t="str">
        <f>+IFERROR((VLOOKUP(A38,Hoja4!$A$2:$AA$1051,10,FALSE)),"")</f>
        <v>-</v>
      </c>
      <c r="I38" s="42" t="str">
        <f>+IFERROR((VLOOKUP(A38,Hoja4!$A$2:$AA$1051,11,FALSE)),"")</f>
        <v>-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13647</v>
      </c>
      <c r="C39" s="41" t="str">
        <f>+IFERROR((VLOOKUP(A39,Hoja4!$A$2:$M$1051,5,FALSE)),"")</f>
        <v>SAN ESTANISLAO</v>
      </c>
      <c r="D39" s="42" t="str">
        <f>+IFERROR((VLOOKUP(A39,Hoja4!$A$2:$AA$1051,6,FALSE)),"")</f>
        <v>-</v>
      </c>
      <c r="E39" s="42">
        <f>+IFERROR((VLOOKUP(A39,Hoja4!$A$2:$AA$1051,7,FALSE)),"")</f>
        <v>106</v>
      </c>
      <c r="F39" s="42">
        <f>+IFERROR((VLOOKUP(A39,Hoja4!$A$2:$AA$1051,8,FALSE)),"")</f>
        <v>91</v>
      </c>
      <c r="G39" s="42">
        <f>+IFERROR((VLOOKUP(A39,Hoja4!$A$2:$AA$1051,9,FALSE)),"")</f>
        <v>56</v>
      </c>
      <c r="H39" s="42">
        <f>+IFERROR((VLOOKUP(A39,Hoja4!$A$2:$AA$1051,10,FALSE)),"")</f>
        <v>54</v>
      </c>
      <c r="I39" s="42">
        <f>+IFERROR((VLOOKUP(A39,Hoja4!$A$2:$AA$1051,11,FALSE)),"")</f>
        <v>31</v>
      </c>
      <c r="J39" s="42" t="str">
        <f>+IFERROR((VLOOKUP(A39,Hoja4!$A$2:$AA$1051,12,FALSE)),"")</f>
        <v>-</v>
      </c>
      <c r="K39" s="149">
        <f>+IFERROR((VLOOKUP(A39,Hoja4!$A$2:$AA$1051,13,FALSE)),"")</f>
        <v>6</v>
      </c>
      <c r="L39" s="144">
        <f>+IFERROR((VLOOKUP(A39,Hoja4!$A$2:$AA$1051,14,FALSE)),"")</f>
        <v>5</v>
      </c>
    </row>
    <row r="40" spans="1:12" x14ac:dyDescent="0.25">
      <c r="A40" s="145">
        <v>29</v>
      </c>
      <c r="B40" s="41">
        <f>+IFERROR((VLOOKUP(A40,Hoja4!$A$2:$M$1051,4,FALSE)),"")</f>
        <v>13650</v>
      </c>
      <c r="C40" s="41" t="str">
        <f>+IFERROR((VLOOKUP(A40,Hoja4!$A$2:$M$1051,5,FALSE)),"")</f>
        <v>SAN FERNANDO</v>
      </c>
      <c r="D40" s="42">
        <f>+IFERROR((VLOOKUP(A40,Hoja4!$A$2:$AA$1051,6,FALSE)),"")</f>
        <v>30</v>
      </c>
      <c r="E40" s="42">
        <f>+IFERROR((VLOOKUP(A40,Hoja4!$A$2:$AA$1051,7,FALSE)),"")</f>
        <v>14</v>
      </c>
      <c r="F40" s="42">
        <f>+IFERROR((VLOOKUP(A40,Hoja4!$A$2:$AA$1051,8,FALSE)),"")</f>
        <v>1</v>
      </c>
      <c r="G40" s="42">
        <f>+IFERROR((VLOOKUP(A40,Hoja4!$A$2:$AA$1051,9,FALSE)),"")</f>
        <v>1</v>
      </c>
      <c r="H40" s="42" t="str">
        <f>+IFERROR((VLOOKUP(A40,Hoja4!$A$2:$AA$1051,10,FALSE)),"")</f>
        <v>-</v>
      </c>
      <c r="I40" s="42" t="str">
        <f>+IFERROR((VLOOKUP(A40,Hoja4!$A$2:$AA$1051,11,FALSE)),"")</f>
        <v>-</v>
      </c>
      <c r="J40" s="42" t="str">
        <f>+IFERROR((VLOOKUP(A40,Hoja4!$A$2:$AA$1051,12,FALSE)),"")</f>
        <v>-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13654</v>
      </c>
      <c r="C41" s="41" t="str">
        <f>+IFERROR((VLOOKUP(A41,Hoja4!$A$2:$M$1051,5,FALSE)),"")</f>
        <v>SAN JACINTO</v>
      </c>
      <c r="D41" s="42">
        <f>+IFERROR((VLOOKUP(A41,Hoja4!$A$2:$AA$1051,6,FALSE)),"")</f>
        <v>94</v>
      </c>
      <c r="E41" s="42">
        <f>+IFERROR((VLOOKUP(A41,Hoja4!$A$2:$AA$1051,7,FALSE)),"")</f>
        <v>95</v>
      </c>
      <c r="F41" s="42">
        <f>+IFERROR((VLOOKUP(A41,Hoja4!$A$2:$AA$1051,8,FALSE)),"")</f>
        <v>152</v>
      </c>
      <c r="G41" s="42">
        <f>+IFERROR((VLOOKUP(A41,Hoja4!$A$2:$AA$1051,9,FALSE)),"")</f>
        <v>83</v>
      </c>
      <c r="H41" s="42">
        <f>+IFERROR((VLOOKUP(A41,Hoja4!$A$2:$AA$1051,10,FALSE)),"")</f>
        <v>60</v>
      </c>
      <c r="I41" s="42">
        <f>+IFERROR((VLOOKUP(A41,Hoja4!$A$2:$AA$1051,11,FALSE)),"")</f>
        <v>33</v>
      </c>
      <c r="J41" s="42" t="str">
        <f>+IFERROR((VLOOKUP(A41,Hoja4!$A$2:$AA$1051,12,FALSE)),"")</f>
        <v>-</v>
      </c>
      <c r="K41" s="149" t="str">
        <f>+IFERROR((VLOOKUP(A41,Hoja4!$A$2:$AA$1051,13,FALSE)),"")</f>
        <v>-</v>
      </c>
      <c r="L41" s="144">
        <f>+IFERROR((VLOOKUP(A41,Hoja4!$A$2:$AA$1051,14,FALSE)),"")</f>
        <v>0</v>
      </c>
    </row>
    <row r="42" spans="1:12" x14ac:dyDescent="0.25">
      <c r="A42" s="145">
        <v>31</v>
      </c>
      <c r="B42" s="41">
        <f>+IFERROR((VLOOKUP(A42,Hoja4!$A$2:$M$1051,4,FALSE)),"")</f>
        <v>13655</v>
      </c>
      <c r="C42" s="41" t="str">
        <f>+IFERROR((VLOOKUP(A42,Hoja4!$A$2:$M$1051,5,FALSE)),"")</f>
        <v>SAN JACINTO DEL CAUCA</v>
      </c>
      <c r="D42" s="42" t="str">
        <f>+IFERROR((VLOOKUP(A42,Hoja4!$A$2:$AA$1051,6,FALSE)),"")</f>
        <v>-</v>
      </c>
      <c r="E42" s="42" t="str">
        <f>+IFERROR((VLOOKUP(A42,Hoja4!$A$2:$AA$1051,7,FALSE)),"")</f>
        <v>-</v>
      </c>
      <c r="F42" s="42" t="str">
        <f>+IFERROR((VLOOKUP(A42,Hoja4!$A$2:$AA$1051,8,FALSE)),"")</f>
        <v>-</v>
      </c>
      <c r="G42" s="42" t="str">
        <f>+IFERROR((VLOOKUP(A42,Hoja4!$A$2:$AA$1051,9,FALSE)),"")</f>
        <v>-</v>
      </c>
      <c r="H42" s="42" t="str">
        <f>+IFERROR((VLOOKUP(A42,Hoja4!$A$2:$AA$1051,10,FALSE)),"")</f>
        <v>-</v>
      </c>
      <c r="I42" s="42" t="str">
        <f>+IFERROR((VLOOKUP(A42,Hoja4!$A$2:$AA$1051,11,FALSE)),"")</f>
        <v>-</v>
      </c>
      <c r="J42" s="42" t="str">
        <f>+IFERROR((VLOOKUP(A42,Hoja4!$A$2:$AA$1051,12,FALSE)),"")</f>
        <v>-</v>
      </c>
      <c r="K42" s="149" t="str">
        <f>+IFERROR((VLOOKUP(A42,Hoja4!$A$2:$AA$1051,13,FALSE)),"")</f>
        <v>-</v>
      </c>
      <c r="L42" s="144">
        <f>+IFERROR((VLOOKUP(A42,Hoja4!$A$2:$AA$1051,14,FALSE)),"")</f>
        <v>0</v>
      </c>
    </row>
    <row r="43" spans="1:12" x14ac:dyDescent="0.25">
      <c r="A43" s="145">
        <v>32</v>
      </c>
      <c r="B43" s="41">
        <f>+IFERROR((VLOOKUP(A43,Hoja4!$A$2:$M$1051,4,FALSE)),"")</f>
        <v>13657</v>
      </c>
      <c r="C43" s="41" t="str">
        <f>+IFERROR((VLOOKUP(A43,Hoja4!$A$2:$M$1051,5,FALSE)),"")</f>
        <v>SAN JUAN NEPOMUCENO</v>
      </c>
      <c r="D43" s="42">
        <f>+IFERROR((VLOOKUP(A43,Hoja4!$A$2:$AA$1051,6,FALSE)),"")</f>
        <v>97</v>
      </c>
      <c r="E43" s="42">
        <f>+IFERROR((VLOOKUP(A43,Hoja4!$A$2:$AA$1051,7,FALSE)),"")</f>
        <v>455</v>
      </c>
      <c r="F43" s="42">
        <f>+IFERROR((VLOOKUP(A43,Hoja4!$A$2:$AA$1051,8,FALSE)),"")</f>
        <v>328</v>
      </c>
      <c r="G43" s="42">
        <f>+IFERROR((VLOOKUP(A43,Hoja4!$A$2:$AA$1051,9,FALSE)),"")</f>
        <v>320</v>
      </c>
      <c r="H43" s="42">
        <f>+IFERROR((VLOOKUP(A43,Hoja4!$A$2:$AA$1051,10,FALSE)),"")</f>
        <v>306</v>
      </c>
      <c r="I43" s="42">
        <f>+IFERROR((VLOOKUP(A43,Hoja4!$A$2:$AA$1051,11,FALSE)),"")</f>
        <v>298</v>
      </c>
      <c r="J43" s="42">
        <f>+IFERROR((VLOOKUP(A43,Hoja4!$A$2:$AA$1051,12,FALSE)),"")</f>
        <v>1</v>
      </c>
      <c r="K43" s="149">
        <f>+IFERROR((VLOOKUP(A43,Hoja4!$A$2:$AA$1051,13,FALSE)),"")</f>
        <v>303</v>
      </c>
      <c r="L43" s="144">
        <f>+IFERROR((VLOOKUP(A43,Hoja4!$A$2:$AA$1051,14,FALSE)),"")</f>
        <v>777</v>
      </c>
    </row>
    <row r="44" spans="1:12" x14ac:dyDescent="0.25">
      <c r="A44" s="145">
        <v>33</v>
      </c>
      <c r="B44" s="41">
        <f>+IFERROR((VLOOKUP(A44,Hoja4!$A$2:$M$1051,4,FALSE)),"")</f>
        <v>13667</v>
      </c>
      <c r="C44" s="41" t="str">
        <f>+IFERROR((VLOOKUP(A44,Hoja4!$A$2:$M$1051,5,FALSE)),"")</f>
        <v>SAN MARTIN DE LOBA</v>
      </c>
      <c r="D44" s="42" t="str">
        <f>+IFERROR((VLOOKUP(A44,Hoja4!$A$2:$AA$1051,6,FALSE)),"")</f>
        <v>-</v>
      </c>
      <c r="E44" s="42" t="str">
        <f>+IFERROR((VLOOKUP(A44,Hoja4!$A$2:$AA$1051,7,FALSE)),"")</f>
        <v>-</v>
      </c>
      <c r="F44" s="42">
        <f>+IFERROR((VLOOKUP(A44,Hoja4!$A$2:$AA$1051,8,FALSE)),"")</f>
        <v>63</v>
      </c>
      <c r="G44" s="42">
        <f>+IFERROR((VLOOKUP(A44,Hoja4!$A$2:$AA$1051,9,FALSE)),"")</f>
        <v>25</v>
      </c>
      <c r="H44" s="42">
        <f>+IFERROR((VLOOKUP(A44,Hoja4!$A$2:$AA$1051,10,FALSE)),"")</f>
        <v>22</v>
      </c>
      <c r="I44" s="42" t="str">
        <f>+IFERROR((VLOOKUP(A44,Hoja4!$A$2:$AA$1051,11,FALSE)),"")</f>
        <v>-</v>
      </c>
      <c r="J44" s="42" t="str">
        <f>+IFERROR((VLOOKUP(A44,Hoja4!$A$2:$AA$1051,12,FALSE)),"")</f>
        <v>-</v>
      </c>
      <c r="K44" s="149">
        <f>+IFERROR((VLOOKUP(A44,Hoja4!$A$2:$AA$1051,13,FALSE)),"")</f>
        <v>1</v>
      </c>
      <c r="L44" s="144">
        <f>+IFERROR((VLOOKUP(A44,Hoja4!$A$2:$AA$1051,14,FALSE)),"")</f>
        <v>0</v>
      </c>
    </row>
    <row r="45" spans="1:12" x14ac:dyDescent="0.25">
      <c r="A45" s="145">
        <v>34</v>
      </c>
      <c r="B45" s="41">
        <f>+IFERROR((VLOOKUP(A45,Hoja4!$A$2:$M$1051,4,FALSE)),"")</f>
        <v>13670</v>
      </c>
      <c r="C45" s="41" t="str">
        <f>+IFERROR((VLOOKUP(A45,Hoja4!$A$2:$M$1051,5,FALSE)),"")</f>
        <v>SAN PABLO</v>
      </c>
      <c r="D45" s="42">
        <f>+IFERROR((VLOOKUP(A45,Hoja4!$A$2:$AA$1051,6,FALSE)),"")</f>
        <v>148</v>
      </c>
      <c r="E45" s="42">
        <f>+IFERROR((VLOOKUP(A45,Hoja4!$A$2:$AA$1051,7,FALSE)),"")</f>
        <v>129</v>
      </c>
      <c r="F45" s="42">
        <f>+IFERROR((VLOOKUP(A45,Hoja4!$A$2:$AA$1051,8,FALSE)),"")</f>
        <v>114</v>
      </c>
      <c r="G45" s="42">
        <f>+IFERROR((VLOOKUP(A45,Hoja4!$A$2:$AA$1051,9,FALSE)),"")</f>
        <v>94</v>
      </c>
      <c r="H45" s="42">
        <f>+IFERROR((VLOOKUP(A45,Hoja4!$A$2:$AA$1051,10,FALSE)),"")</f>
        <v>44</v>
      </c>
      <c r="I45" s="42" t="str">
        <f>+IFERROR((VLOOKUP(A45,Hoja4!$A$2:$AA$1051,11,FALSE)),"")</f>
        <v>-</v>
      </c>
      <c r="J45" s="42" t="str">
        <f>+IFERROR((VLOOKUP(A45,Hoja4!$A$2:$AA$1051,12,FALSE)),"")</f>
        <v>-</v>
      </c>
      <c r="K45" s="149" t="str">
        <f>+IFERROR((VLOOKUP(A45,Hoja4!$A$2:$AA$1051,13,FALSE)),"")</f>
        <v>-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>
        <f>+IFERROR((VLOOKUP(A46,Hoja4!$A$2:$M$1051,4,FALSE)),"")</f>
        <v>13673</v>
      </c>
      <c r="C46" s="41" t="str">
        <f>+IFERROR((VLOOKUP(A46,Hoja4!$A$2:$M$1051,5,FALSE)),"")</f>
        <v>SANTA CATALINA</v>
      </c>
      <c r="D46" s="42">
        <f>+IFERROR((VLOOKUP(A46,Hoja4!$A$2:$AA$1051,6,FALSE)),"")</f>
        <v>21</v>
      </c>
      <c r="E46" s="42">
        <f>+IFERROR((VLOOKUP(A46,Hoja4!$A$2:$AA$1051,7,FALSE)),"")</f>
        <v>35</v>
      </c>
      <c r="F46" s="42">
        <f>+IFERROR((VLOOKUP(A46,Hoja4!$A$2:$AA$1051,8,FALSE)),"")</f>
        <v>24</v>
      </c>
      <c r="G46" s="42">
        <f>+IFERROR((VLOOKUP(A46,Hoja4!$A$2:$AA$1051,9,FALSE)),"")</f>
        <v>39</v>
      </c>
      <c r="H46" s="42" t="str">
        <f>+IFERROR((VLOOKUP(A46,Hoja4!$A$2:$AA$1051,10,FALSE)),"")</f>
        <v>-</v>
      </c>
      <c r="I46" s="42">
        <f>+IFERROR((VLOOKUP(A46,Hoja4!$A$2:$AA$1051,11,FALSE)),"")</f>
        <v>2</v>
      </c>
      <c r="J46" s="42" t="str">
        <f>+IFERROR((VLOOKUP(A46,Hoja4!$A$2:$AA$1051,12,FALSE)),"")</f>
        <v>-</v>
      </c>
      <c r="K46" s="149">
        <f>+IFERROR((VLOOKUP(A46,Hoja4!$A$2:$AA$1051,13,FALSE)),"")</f>
        <v>3</v>
      </c>
      <c r="L46" s="144">
        <f>+IFERROR((VLOOKUP(A46,Hoja4!$A$2:$AA$1051,14,FALSE)),"")</f>
        <v>0</v>
      </c>
    </row>
    <row r="47" spans="1:12" x14ac:dyDescent="0.25">
      <c r="A47" s="145">
        <v>36</v>
      </c>
      <c r="B47" s="41">
        <f>+IFERROR((VLOOKUP(A47,Hoja4!$A$2:$M$1051,4,FALSE)),"")</f>
        <v>13683</v>
      </c>
      <c r="C47" s="41" t="str">
        <f>+IFERROR((VLOOKUP(A47,Hoja4!$A$2:$M$1051,5,FALSE)),"")</f>
        <v>SANTA ROSA</v>
      </c>
      <c r="D47" s="42">
        <f>+IFERROR((VLOOKUP(A47,Hoja4!$A$2:$AA$1051,6,FALSE)),"")</f>
        <v>222</v>
      </c>
      <c r="E47" s="42">
        <f>+IFERROR((VLOOKUP(A47,Hoja4!$A$2:$AA$1051,7,FALSE)),"")</f>
        <v>71</v>
      </c>
      <c r="F47" s="42">
        <f>+IFERROR((VLOOKUP(A47,Hoja4!$A$2:$AA$1051,8,FALSE)),"")</f>
        <v>27</v>
      </c>
      <c r="G47" s="42">
        <f>+IFERROR((VLOOKUP(A47,Hoja4!$A$2:$AA$1051,9,FALSE)),"")</f>
        <v>4</v>
      </c>
      <c r="H47" s="42" t="str">
        <f>+IFERROR((VLOOKUP(A47,Hoja4!$A$2:$AA$1051,10,FALSE)),"")</f>
        <v>-</v>
      </c>
      <c r="I47" s="42">
        <f>+IFERROR((VLOOKUP(A47,Hoja4!$A$2:$AA$1051,11,FALSE)),"")</f>
        <v>2</v>
      </c>
      <c r="J47" s="42" t="str">
        <f>+IFERROR((VLOOKUP(A47,Hoja4!$A$2:$AA$1051,12,FALSE)),"")</f>
        <v>-</v>
      </c>
      <c r="K47" s="149" t="str">
        <f>+IFERROR((VLOOKUP(A47,Hoja4!$A$2:$AA$1051,13,FALSE)),"")</f>
        <v>-</v>
      </c>
      <c r="L47" s="144">
        <f>+IFERROR((VLOOKUP(A47,Hoja4!$A$2:$AA$1051,14,FALSE)),"")</f>
        <v>0</v>
      </c>
    </row>
    <row r="48" spans="1:12" x14ac:dyDescent="0.25">
      <c r="A48" s="145">
        <v>37</v>
      </c>
      <c r="B48" s="41">
        <f>+IFERROR((VLOOKUP(A48,Hoja4!$A$2:$M$1051,4,FALSE)),"")</f>
        <v>13688</v>
      </c>
      <c r="C48" s="41" t="str">
        <f>+IFERROR((VLOOKUP(A48,Hoja4!$A$2:$M$1051,5,FALSE)),"")</f>
        <v>SANTA ROSA DEL SUR</v>
      </c>
      <c r="D48" s="42">
        <f>+IFERROR((VLOOKUP(A48,Hoja4!$A$2:$AA$1051,6,FALSE)),"")</f>
        <v>252</v>
      </c>
      <c r="E48" s="42">
        <f>+IFERROR((VLOOKUP(A48,Hoja4!$A$2:$AA$1051,7,FALSE)),"")</f>
        <v>132</v>
      </c>
      <c r="F48" s="42">
        <f>+IFERROR((VLOOKUP(A48,Hoja4!$A$2:$AA$1051,8,FALSE)),"")</f>
        <v>168</v>
      </c>
      <c r="G48" s="42">
        <f>+IFERROR((VLOOKUP(A48,Hoja4!$A$2:$AA$1051,9,FALSE)),"")</f>
        <v>116</v>
      </c>
      <c r="H48" s="42">
        <f>+IFERROR((VLOOKUP(A48,Hoja4!$A$2:$AA$1051,10,FALSE)),"")</f>
        <v>59</v>
      </c>
      <c r="I48" s="42" t="str">
        <f>+IFERROR((VLOOKUP(A48,Hoja4!$A$2:$AA$1051,11,FALSE)),"")</f>
        <v>-</v>
      </c>
      <c r="J48" s="42">
        <f>+IFERROR((VLOOKUP(A48,Hoja4!$A$2:$AA$1051,12,FALSE)),"")</f>
        <v>28</v>
      </c>
      <c r="K48" s="149">
        <f>+IFERROR((VLOOKUP(A48,Hoja4!$A$2:$AA$1051,13,FALSE)),"")</f>
        <v>21</v>
      </c>
      <c r="L48" s="144">
        <f>+IFERROR((VLOOKUP(A48,Hoja4!$A$2:$AA$1051,14,FALSE)),"")</f>
        <v>73</v>
      </c>
    </row>
    <row r="49" spans="1:12" x14ac:dyDescent="0.25">
      <c r="A49" s="145">
        <v>38</v>
      </c>
      <c r="B49" s="41">
        <f>+IFERROR((VLOOKUP(A49,Hoja4!$A$2:$M$1051,4,FALSE)),"")</f>
        <v>13744</v>
      </c>
      <c r="C49" s="41" t="str">
        <f>+IFERROR((VLOOKUP(A49,Hoja4!$A$2:$M$1051,5,FALSE)),"")</f>
        <v>SIMITI</v>
      </c>
      <c r="D49" s="42">
        <f>+IFERROR((VLOOKUP(A49,Hoja4!$A$2:$AA$1051,6,FALSE)),"")</f>
        <v>19</v>
      </c>
      <c r="E49" s="42">
        <f>+IFERROR((VLOOKUP(A49,Hoja4!$A$2:$AA$1051,7,FALSE)),"")</f>
        <v>87</v>
      </c>
      <c r="F49" s="42">
        <f>+IFERROR((VLOOKUP(A49,Hoja4!$A$2:$AA$1051,8,FALSE)),"")</f>
        <v>60</v>
      </c>
      <c r="G49" s="42">
        <f>+IFERROR((VLOOKUP(A49,Hoja4!$A$2:$AA$1051,9,FALSE)),"")</f>
        <v>45</v>
      </c>
      <c r="H49" s="42">
        <f>+IFERROR((VLOOKUP(A49,Hoja4!$A$2:$AA$1051,10,FALSE)),"")</f>
        <v>22</v>
      </c>
      <c r="I49" s="42" t="str">
        <f>+IFERROR((VLOOKUP(A49,Hoja4!$A$2:$AA$1051,11,FALSE)),"")</f>
        <v>-</v>
      </c>
      <c r="J49" s="42">
        <f>+IFERROR((VLOOKUP(A49,Hoja4!$A$2:$AA$1051,12,FALSE)),"")</f>
        <v>1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13760</v>
      </c>
      <c r="C50" s="41" t="str">
        <f>+IFERROR((VLOOKUP(A50,Hoja4!$A$2:$M$1051,5,FALSE)),"")</f>
        <v>SOPLAVIENTO</v>
      </c>
      <c r="D50" s="42">
        <f>+IFERROR((VLOOKUP(A50,Hoja4!$A$2:$AA$1051,6,FALSE)),"")</f>
        <v>23</v>
      </c>
      <c r="E50" s="42">
        <f>+IFERROR((VLOOKUP(A50,Hoja4!$A$2:$AA$1051,7,FALSE)),"")</f>
        <v>22</v>
      </c>
      <c r="F50" s="42" t="str">
        <f>+IFERROR((VLOOKUP(A50,Hoja4!$A$2:$AA$1051,8,FALSE)),"")</f>
        <v>-</v>
      </c>
      <c r="G50" s="42" t="str">
        <f>+IFERROR((VLOOKUP(A50,Hoja4!$A$2:$AA$1051,9,FALSE)),"")</f>
        <v>-</v>
      </c>
      <c r="H50" s="42" t="str">
        <f>+IFERROR((VLOOKUP(A50,Hoja4!$A$2:$AA$1051,10,FALSE)),"")</f>
        <v>-</v>
      </c>
      <c r="I50" s="42">
        <f>+IFERROR((VLOOKUP(A50,Hoja4!$A$2:$AA$1051,11,FALSE)),"")</f>
        <v>1</v>
      </c>
      <c r="J50" s="42" t="str">
        <f>+IFERROR((VLOOKUP(A50,Hoja4!$A$2:$AA$1051,12,FALSE)),"")</f>
        <v>-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13780</v>
      </c>
      <c r="C51" s="41" t="str">
        <f>+IFERROR((VLOOKUP(A51,Hoja4!$A$2:$M$1051,5,FALSE)),"")</f>
        <v>TALAIGUA NUEVO</v>
      </c>
      <c r="D51" s="42">
        <f>+IFERROR((VLOOKUP(A51,Hoja4!$A$2:$AA$1051,6,FALSE)),"")</f>
        <v>21</v>
      </c>
      <c r="E51" s="42">
        <f>+IFERROR((VLOOKUP(A51,Hoja4!$A$2:$AA$1051,7,FALSE)),"")</f>
        <v>35</v>
      </c>
      <c r="F51" s="42">
        <f>+IFERROR((VLOOKUP(A51,Hoja4!$A$2:$AA$1051,8,FALSE)),"")</f>
        <v>53</v>
      </c>
      <c r="G51" s="42">
        <f>+IFERROR((VLOOKUP(A51,Hoja4!$A$2:$AA$1051,9,FALSE)),"")</f>
        <v>44</v>
      </c>
      <c r="H51" s="42">
        <f>+IFERROR((VLOOKUP(A51,Hoja4!$A$2:$AA$1051,10,FALSE)),"")</f>
        <v>30</v>
      </c>
      <c r="I51" s="42" t="str">
        <f>+IFERROR((VLOOKUP(A51,Hoja4!$A$2:$AA$1051,11,FALSE)),"")</f>
        <v>-</v>
      </c>
      <c r="J51" s="42" t="str">
        <f>+IFERROR((VLOOKUP(A51,Hoja4!$A$2:$AA$1051,12,FALSE)),"")</f>
        <v>-</v>
      </c>
      <c r="K51" s="149" t="str">
        <f>+IFERROR((VLOOKUP(A51,Hoja4!$A$2:$AA$1051,13,FALSE)),"")</f>
        <v>-</v>
      </c>
      <c r="L51" s="144">
        <f>+IFERROR((VLOOKUP(A51,Hoja4!$A$2:$AA$1051,14,FALSE)),"")</f>
        <v>0</v>
      </c>
    </row>
    <row r="52" spans="1:12" x14ac:dyDescent="0.25">
      <c r="A52" s="145">
        <v>41</v>
      </c>
      <c r="B52" s="41">
        <f>+IFERROR((VLOOKUP(A52,Hoja4!$A$2:$M$1051,4,FALSE)),"")</f>
        <v>13810</v>
      </c>
      <c r="C52" s="41" t="str">
        <f>+IFERROR((VLOOKUP(A52,Hoja4!$A$2:$M$1051,5,FALSE)),"")</f>
        <v>TIQUISIO</v>
      </c>
      <c r="D52" s="42" t="str">
        <f>+IFERROR((VLOOKUP(A52,Hoja4!$A$2:$AA$1051,6,FALSE)),"")</f>
        <v>-</v>
      </c>
      <c r="E52" s="42" t="str">
        <f>+IFERROR((VLOOKUP(A52,Hoja4!$A$2:$AA$1051,7,FALSE)),"")</f>
        <v>-</v>
      </c>
      <c r="F52" s="42" t="str">
        <f>+IFERROR((VLOOKUP(A52,Hoja4!$A$2:$AA$1051,8,FALSE)),"")</f>
        <v>-</v>
      </c>
      <c r="G52" s="42" t="str">
        <f>+IFERROR((VLOOKUP(A52,Hoja4!$A$2:$AA$1051,9,FALSE)),"")</f>
        <v>-</v>
      </c>
      <c r="H52" s="42" t="str">
        <f>+IFERROR((VLOOKUP(A52,Hoja4!$A$2:$AA$1051,10,FALSE)),"")</f>
        <v>-</v>
      </c>
      <c r="I52" s="42" t="str">
        <f>+IFERROR((VLOOKUP(A52,Hoja4!$A$2:$AA$1051,11,FALSE)),"")</f>
        <v>-</v>
      </c>
      <c r="J52" s="42" t="str">
        <f>+IFERROR((VLOOKUP(A52,Hoja4!$A$2:$AA$1051,12,FALSE)),"")</f>
        <v>-</v>
      </c>
      <c r="K52" s="149" t="str">
        <f>+IFERROR((VLOOKUP(A52,Hoja4!$A$2:$AA$1051,13,FALSE)),"")</f>
        <v>-</v>
      </c>
      <c r="L52" s="144">
        <f>+IFERROR((VLOOKUP(A52,Hoja4!$A$2:$AA$1051,14,FALSE)),"")</f>
        <v>0</v>
      </c>
    </row>
    <row r="53" spans="1:12" x14ac:dyDescent="0.25">
      <c r="A53" s="145">
        <v>42</v>
      </c>
      <c r="B53" s="41">
        <f>+IFERROR((VLOOKUP(A53,Hoja4!$A$2:$M$1051,4,FALSE)),"")</f>
        <v>13836</v>
      </c>
      <c r="C53" s="41" t="str">
        <f>+IFERROR((VLOOKUP(A53,Hoja4!$A$2:$M$1051,5,FALSE)),"")</f>
        <v>TURBACO</v>
      </c>
      <c r="D53" s="42">
        <f>+IFERROR((VLOOKUP(A53,Hoja4!$A$2:$AA$1051,6,FALSE)),"")</f>
        <v>210</v>
      </c>
      <c r="E53" s="42">
        <f>+IFERROR((VLOOKUP(A53,Hoja4!$A$2:$AA$1051,7,FALSE)),"")</f>
        <v>716</v>
      </c>
      <c r="F53" s="42">
        <f>+IFERROR((VLOOKUP(A53,Hoja4!$A$2:$AA$1051,8,FALSE)),"")</f>
        <v>1017</v>
      </c>
      <c r="G53" s="42">
        <f>+IFERROR((VLOOKUP(A53,Hoja4!$A$2:$AA$1051,9,FALSE)),"")</f>
        <v>752</v>
      </c>
      <c r="H53" s="42">
        <f>+IFERROR((VLOOKUP(A53,Hoja4!$A$2:$AA$1051,10,FALSE)),"")</f>
        <v>623</v>
      </c>
      <c r="I53" s="42">
        <f>+IFERROR((VLOOKUP(A53,Hoja4!$A$2:$AA$1051,11,FALSE)),"")</f>
        <v>523</v>
      </c>
      <c r="J53" s="42">
        <f>+IFERROR((VLOOKUP(A53,Hoja4!$A$2:$AA$1051,12,FALSE)),"")</f>
        <v>1</v>
      </c>
      <c r="K53" s="149">
        <f>+IFERROR((VLOOKUP(A53,Hoja4!$A$2:$AA$1051,13,FALSE)),"")</f>
        <v>57</v>
      </c>
      <c r="L53" s="144">
        <f>+IFERROR((VLOOKUP(A53,Hoja4!$A$2:$AA$1051,14,FALSE)),"")</f>
        <v>92</v>
      </c>
    </row>
    <row r="54" spans="1:12" x14ac:dyDescent="0.25">
      <c r="A54" s="145">
        <v>43</v>
      </c>
      <c r="B54" s="41">
        <f>+IFERROR((VLOOKUP(A54,Hoja4!$A$2:$M$1051,4,FALSE)),"")</f>
        <v>13838</v>
      </c>
      <c r="C54" s="41" t="str">
        <f>+IFERROR((VLOOKUP(A54,Hoja4!$A$2:$M$1051,5,FALSE)),"")</f>
        <v>TURBANA</v>
      </c>
      <c r="D54" s="42">
        <f>+IFERROR((VLOOKUP(A54,Hoja4!$A$2:$AA$1051,6,FALSE)),"")</f>
        <v>85</v>
      </c>
      <c r="E54" s="42">
        <f>+IFERROR((VLOOKUP(A54,Hoja4!$A$2:$AA$1051,7,FALSE)),"")</f>
        <v>96</v>
      </c>
      <c r="F54" s="42">
        <f>+IFERROR((VLOOKUP(A54,Hoja4!$A$2:$AA$1051,8,FALSE)),"")</f>
        <v>18</v>
      </c>
      <c r="G54" s="42">
        <f>+IFERROR((VLOOKUP(A54,Hoja4!$A$2:$AA$1051,9,FALSE)),"")</f>
        <v>53</v>
      </c>
      <c r="H54" s="42">
        <f>+IFERROR((VLOOKUP(A54,Hoja4!$A$2:$AA$1051,10,FALSE)),"")</f>
        <v>48</v>
      </c>
      <c r="I54" s="42">
        <f>+IFERROR((VLOOKUP(A54,Hoja4!$A$2:$AA$1051,11,FALSE)),"")</f>
        <v>31</v>
      </c>
      <c r="J54" s="42" t="str">
        <f>+IFERROR((VLOOKUP(A54,Hoja4!$A$2:$AA$1051,12,FALSE)),"")</f>
        <v>-</v>
      </c>
      <c r="K54" s="149" t="str">
        <f>+IFERROR((VLOOKUP(A54,Hoja4!$A$2:$AA$1051,13,FALSE)),"")</f>
        <v>-</v>
      </c>
      <c r="L54" s="144">
        <f>+IFERROR((VLOOKUP(A54,Hoja4!$A$2:$AA$1051,14,FALSE)),"")</f>
        <v>0</v>
      </c>
    </row>
    <row r="55" spans="1:12" x14ac:dyDescent="0.25">
      <c r="A55" s="145">
        <v>44</v>
      </c>
      <c r="B55" s="41">
        <f>+IFERROR((VLOOKUP(A55,Hoja4!$A$2:$M$1051,4,FALSE)),"")</f>
        <v>13873</v>
      </c>
      <c r="C55" s="41" t="str">
        <f>+IFERROR((VLOOKUP(A55,Hoja4!$A$2:$M$1051,5,FALSE)),"")</f>
        <v>VILLANUEVA</v>
      </c>
      <c r="D55" s="42">
        <f>+IFERROR((VLOOKUP(A55,Hoja4!$A$2:$AA$1051,6,FALSE)),"")</f>
        <v>41</v>
      </c>
      <c r="E55" s="42">
        <f>+IFERROR((VLOOKUP(A55,Hoja4!$A$2:$AA$1051,7,FALSE)),"")</f>
        <v>133</v>
      </c>
      <c r="F55" s="42">
        <f>+IFERROR((VLOOKUP(A55,Hoja4!$A$2:$AA$1051,8,FALSE)),"")</f>
        <v>104</v>
      </c>
      <c r="G55" s="42">
        <f>+IFERROR((VLOOKUP(A55,Hoja4!$A$2:$AA$1051,9,FALSE)),"")</f>
        <v>252</v>
      </c>
      <c r="H55" s="42">
        <f>+IFERROR((VLOOKUP(A55,Hoja4!$A$2:$AA$1051,10,FALSE)),"")</f>
        <v>205</v>
      </c>
      <c r="I55" s="42" t="str">
        <f>+IFERROR((VLOOKUP(A55,Hoja4!$A$2:$AA$1051,11,FALSE)),"")</f>
        <v>-</v>
      </c>
      <c r="J55" s="42" t="str">
        <f>+IFERROR((VLOOKUP(A55,Hoja4!$A$2:$AA$1051,12,FALSE)),"")</f>
        <v>-</v>
      </c>
      <c r="K55" s="149">
        <f>+IFERROR((VLOOKUP(A55,Hoja4!$A$2:$AA$1051,13,FALSE)),"")</f>
        <v>156</v>
      </c>
      <c r="L55" s="144">
        <f>+IFERROR((VLOOKUP(A55,Hoja4!$A$2:$AA$1051,14,FALSE)),"")</f>
        <v>1</v>
      </c>
    </row>
    <row r="56" spans="1:12" x14ac:dyDescent="0.25">
      <c r="A56" s="145">
        <v>45</v>
      </c>
      <c r="B56" s="41">
        <f>+IFERROR((VLOOKUP(A56,Hoja4!$A$2:$M$1051,4,FALSE)),"")</f>
        <v>13894</v>
      </c>
      <c r="C56" s="41" t="str">
        <f>+IFERROR((VLOOKUP(A56,Hoja4!$A$2:$M$1051,5,FALSE)),"")</f>
        <v>ZAMBRANO</v>
      </c>
      <c r="D56" s="42">
        <f>+IFERROR((VLOOKUP(A56,Hoja4!$A$2:$AA$1051,6,FALSE)),"")</f>
        <v>113</v>
      </c>
      <c r="E56" s="42">
        <f>+IFERROR((VLOOKUP(A56,Hoja4!$A$2:$AA$1051,7,FALSE)),"")</f>
        <v>82</v>
      </c>
      <c r="F56" s="42">
        <f>+IFERROR((VLOOKUP(A56,Hoja4!$A$2:$AA$1051,8,FALSE)),"")</f>
        <v>24</v>
      </c>
      <c r="G56" s="42">
        <f>+IFERROR((VLOOKUP(A56,Hoja4!$A$2:$AA$1051,9,FALSE)),"")</f>
        <v>15</v>
      </c>
      <c r="H56" s="42">
        <f>+IFERROR((VLOOKUP(A56,Hoja4!$A$2:$AA$1051,10,FALSE)),"")</f>
        <v>11</v>
      </c>
      <c r="I56" s="42" t="str">
        <f>+IFERROR((VLOOKUP(A56,Hoja4!$A$2:$AA$1051,11,FALSE)),"")</f>
        <v>-</v>
      </c>
      <c r="J56" s="42" t="str">
        <f>+IFERROR((VLOOKUP(A56,Hoja4!$A$2:$AA$1051,12,FALSE)),"")</f>
        <v>-</v>
      </c>
      <c r="K56" s="149" t="str">
        <f>+IFERROR((VLOOKUP(A56,Hoja4!$A$2:$AA$1051,13,FALSE)),"")</f>
        <v>-</v>
      </c>
      <c r="L56" s="144">
        <f>+IFERROR((VLOOKUP(A56,Hoja4!$A$2:$AA$1051,14,FALSE)),"")</f>
        <v>0</v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BOLIVAR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13001</v>
      </c>
      <c r="C12" s="39" t="str">
        <f>+IFERROR(VLOOKUP($A12,Hoja5!$A$2:$M$2116,4,FALSE),"")</f>
        <v>CARTAGENA</v>
      </c>
      <c r="D12" s="163">
        <f>+IFERROR(VLOOKUP($A12,Hoja5!$A$2:$M$2116,5,FALSE),"")</f>
        <v>0.57244981494079261</v>
      </c>
      <c r="E12" s="163">
        <f>+IFERROR(VLOOKUP($A12,Hoja5!$A$2:$M$2116,6,FALSE),"")</f>
        <v>0.65542882637593947</v>
      </c>
      <c r="F12" s="163">
        <f>+IFERROR(VLOOKUP($A12,Hoja5!$A$2:$M$2116,7,FALSE),"")</f>
        <v>0.66522206628033331</v>
      </c>
      <c r="G12" s="163">
        <f>+IFERROR(VLOOKUP($A12,Hoja5!$A$2:$M$2116,8,FALSE),"")</f>
        <v>0.73299336844812735</v>
      </c>
      <c r="H12" s="163">
        <f>+IFERROR(VLOOKUP($A12,Hoja5!$A$2:$M$2116,9,FALSE),"")</f>
        <v>0.73692821295129451</v>
      </c>
      <c r="I12" s="163">
        <f>+IFERROR(VLOOKUP($A12,Hoja5!$A$2:$M$2116,10,FALSE),"")</f>
        <v>0.78300895417825167</v>
      </c>
      <c r="J12" s="163">
        <f>+IFERROR(VLOOKUP($A12,Hoja5!$A$2:$M$2116,11,FALSE),"")</f>
        <v>0.8356366797044763</v>
      </c>
      <c r="K12" s="164">
        <f>+IFERROR(VLOOKUP($A12,Hoja5!$A$2:$M$2116,12,FALSE),"")</f>
        <v>0.78761702955739588</v>
      </c>
      <c r="L12" s="165">
        <f>+IFERROR(VLOOKUP($A12,Hoja5!$A$2:$M$2116,13,FALSE),"")</f>
        <v>0.76390730976180465</v>
      </c>
    </row>
    <row r="13" spans="1:12" x14ac:dyDescent="0.25">
      <c r="A13" s="145">
        <v>2</v>
      </c>
      <c r="B13" s="41">
        <f>+IFERROR(VLOOKUP($A13,Hoja5!$A$2:$M$2116,3,FALSE),"")</f>
        <v>13006</v>
      </c>
      <c r="C13" s="41" t="str">
        <f>+IFERROR(VLOOKUP($A13,Hoja5!$A$2:$M$2116,4,FALSE),"")</f>
        <v>ACHI</v>
      </c>
      <c r="D13" s="166">
        <f>+IFERROR(VLOOKUP($A13,Hoja5!$A$2:$M$2116,5,FALSE),"")</f>
        <v>1.3672795851013672E-2</v>
      </c>
      <c r="E13" s="166">
        <f>+IFERROR(VLOOKUP($A13,Hoja5!$A$2:$M$2116,6,FALSE),"")</f>
        <v>4.1841004184100417E-2</v>
      </c>
      <c r="F13" s="166">
        <f>+IFERROR(VLOOKUP($A13,Hoja5!$A$2:$M$2116,7,FALSE),"")</f>
        <v>4.9240681086056143E-2</v>
      </c>
      <c r="G13" s="166">
        <f>+IFERROR(VLOOKUP($A13,Hoja5!$A$2:$M$2116,8,FALSE),"")</f>
        <v>4.6181984453589391E-2</v>
      </c>
      <c r="H13" s="166">
        <f>+IFERROR(VLOOKUP($A13,Hoja5!$A$2:$M$2116,9,FALSE),"")</f>
        <v>2.185792349726776E-2</v>
      </c>
      <c r="I13" s="166">
        <f>+IFERROR(VLOOKUP($A13,Hoja5!$A$2:$M$2116,10,FALSE),"")</f>
        <v>2.6854802002730997E-2</v>
      </c>
      <c r="J13" s="166">
        <f>+IFERROR(VLOOKUP($A13,Hoja5!$A$2:$M$2116,11,FALSE),"")</f>
        <v>0</v>
      </c>
      <c r="K13" s="164">
        <f>+IFERROR(VLOOKUP($A13,Hoja5!$A$2:$M$2116,12,FALSE),"")</f>
        <v>2.7434842249657062E-3</v>
      </c>
      <c r="L13" s="165">
        <f>+IFERROR(VLOOKUP($A13,Hoja5!$A$2:$M$2116,13,FALSE),"")</f>
        <v>9.1996320147194107E-3</v>
      </c>
    </row>
    <row r="14" spans="1:12" x14ac:dyDescent="0.25">
      <c r="A14" s="145">
        <v>3</v>
      </c>
      <c r="B14" s="41">
        <f>+IFERROR(VLOOKUP($A14,Hoja5!$A$2:$M$2116,3,FALSE),"")</f>
        <v>13030</v>
      </c>
      <c r="C14" s="41" t="str">
        <f>+IFERROR(VLOOKUP($A14,Hoja5!$A$2:$M$2116,4,FALSE),"")</f>
        <v>ALTOS DEL ROSARIO</v>
      </c>
      <c r="D14" s="166">
        <f>+IFERROR(VLOOKUP($A14,Hoja5!$A$2:$M$2116,5,FALSE),"")</f>
        <v>0</v>
      </c>
      <c r="E14" s="166">
        <f>+IFERROR(VLOOKUP($A14,Hoja5!$A$2:$M$2116,6,FALSE),"")</f>
        <v>0</v>
      </c>
      <c r="F14" s="166">
        <f>+IFERROR(VLOOKUP($A14,Hoja5!$A$2:$M$2116,7,FALSE),"")</f>
        <v>3.7519142419601838E-2</v>
      </c>
      <c r="G14" s="166">
        <f>+IFERROR(VLOOKUP($A14,Hoja5!$A$2:$M$2116,8,FALSE),"")</f>
        <v>2.7671022290545733E-2</v>
      </c>
      <c r="H14" s="166">
        <f>+IFERROR(VLOOKUP($A14,Hoja5!$A$2:$M$2116,9,FALSE),"")</f>
        <v>2.2376543209876542E-2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13042</v>
      </c>
      <c r="C15" s="41" t="str">
        <f>+IFERROR(VLOOKUP($A15,Hoja5!$A$2:$M$2116,4,FALSE),"")</f>
        <v>ARENAL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2.384358607534573E-3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13052</v>
      </c>
      <c r="C16" s="41" t="str">
        <f>+IFERROR(VLOOKUP($A16,Hoja5!$A$2:$M$2116,4,FALSE),"")</f>
        <v>ARJONA</v>
      </c>
      <c r="D16" s="166">
        <f>+IFERROR(VLOOKUP($A16,Hoja5!$A$2:$M$2116,5,FALSE),"")</f>
        <v>2.031884964051266E-2</v>
      </c>
      <c r="E16" s="166">
        <f>+IFERROR(VLOOKUP($A16,Hoja5!$A$2:$M$2116,6,FALSE),"")</f>
        <v>2.3957543593631538E-2</v>
      </c>
      <c r="F16" s="166">
        <f>+IFERROR(VLOOKUP($A16,Hoja5!$A$2:$M$2116,7,FALSE),"")</f>
        <v>6.0267529031309717E-3</v>
      </c>
      <c r="G16" s="166">
        <f>+IFERROR(VLOOKUP($A16,Hoja5!$A$2:$M$2116,8,FALSE),"")</f>
        <v>8.7105526203055828E-3</v>
      </c>
      <c r="H16" s="166">
        <f>+IFERROR(VLOOKUP($A16,Hoja5!$A$2:$M$2116,9,FALSE),"")</f>
        <v>5.992196209587514E-3</v>
      </c>
      <c r="I16" s="166">
        <f>+IFERROR(VLOOKUP($A16,Hoja5!$A$2:$M$2116,10,FALSE),"")</f>
        <v>2.7356038845575162E-4</v>
      </c>
      <c r="J16" s="166">
        <f>+IFERROR(VLOOKUP($A16,Hoja5!$A$2:$M$2116,11,FALSE),"")</f>
        <v>2.7008777852802158E-4</v>
      </c>
      <c r="K16" s="164">
        <f>+IFERROR(VLOOKUP($A16,Hoja5!$A$2:$M$2116,12,FALSE),"")</f>
        <v>1.3410218586562962E-4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13062</v>
      </c>
      <c r="C17" s="41" t="str">
        <f>+IFERROR(VLOOKUP($A17,Hoja5!$A$2:$M$2116,4,FALSE),"")</f>
        <v>ARROYOHONDO</v>
      </c>
      <c r="D17" s="166">
        <f>+IFERROR(VLOOKUP($A17,Hoja5!$A$2:$M$2116,5,FALSE),"")</f>
        <v>0.12017640573318633</v>
      </c>
      <c r="E17" s="166">
        <f>+IFERROR(VLOOKUP($A17,Hoja5!$A$2:$M$2116,6,FALSE),"")</f>
        <v>0.11758360302049622</v>
      </c>
      <c r="F17" s="166">
        <f>+IFERROR(VLOOKUP($A17,Hoja5!$A$2:$M$2116,7,FALSE),"")</f>
        <v>5.4968287526427059E-2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13074</v>
      </c>
      <c r="C18" s="41" t="str">
        <f>+IFERROR(VLOOKUP($A18,Hoja5!$A$2:$M$2116,4,FALSE),"")</f>
        <v>BARRANCO DE LOBA</v>
      </c>
      <c r="D18" s="166">
        <f>+IFERROR(VLOOKUP($A18,Hoja5!$A$2:$M$2116,5,FALSE),"")</f>
        <v>1.1383039271485486E-2</v>
      </c>
      <c r="E18" s="166">
        <f>+IFERROR(VLOOKUP($A18,Hoja5!$A$2:$M$2116,6,FALSE),"")</f>
        <v>1.1043622308117063E-2</v>
      </c>
      <c r="F18" s="166">
        <f>+IFERROR(VLOOKUP($A18,Hoja5!$A$2:$M$2116,7,FALSE),"")</f>
        <v>6.4550833781603012E-3</v>
      </c>
      <c r="G18" s="166">
        <f>+IFERROR(VLOOKUP($A18,Hoja5!$A$2:$M$2116,8,FALSE),"")</f>
        <v>0</v>
      </c>
      <c r="H18" s="166">
        <f>+IFERROR(VLOOKUP($A18,Hoja5!$A$2:$M$2116,9,FALSE),"")</f>
        <v>0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13140</v>
      </c>
      <c r="C19" s="41" t="str">
        <f>+IFERROR(VLOOKUP($A19,Hoja5!$A$2:$M$2116,4,FALSE),"")</f>
        <v>CALAMAR</v>
      </c>
      <c r="D19" s="166">
        <f>+IFERROR(VLOOKUP($A19,Hoja5!$A$2:$M$2116,5,FALSE),"")</f>
        <v>3.0855539971949508E-2</v>
      </c>
      <c r="E19" s="166">
        <f>+IFERROR(VLOOKUP($A19,Hoja5!$A$2:$M$2116,6,FALSE),"")</f>
        <v>8.7155963302752298E-3</v>
      </c>
      <c r="F19" s="166">
        <f>+IFERROR(VLOOKUP($A19,Hoja5!$A$2:$M$2116,7,FALSE),"")</f>
        <v>0</v>
      </c>
      <c r="G19" s="166">
        <f>+IFERROR(VLOOKUP($A19,Hoja5!$A$2:$M$2116,8,FALSE),"")</f>
        <v>0</v>
      </c>
      <c r="H19" s="166">
        <f>+IFERROR(VLOOKUP($A19,Hoja5!$A$2:$M$2116,9,FALSE),"")</f>
        <v>0</v>
      </c>
      <c r="I19" s="166">
        <f>+IFERROR(VLOOKUP($A19,Hoja5!$A$2:$M$2116,10,FALSE),"")</f>
        <v>4.2625745950554135E-4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13160</v>
      </c>
      <c r="C20" s="41" t="str">
        <f>+IFERROR(VLOOKUP($A20,Hoja5!$A$2:$M$2116,4,FALSE),"")</f>
        <v>CANTAGALLO</v>
      </c>
      <c r="D20" s="166">
        <f>+IFERROR(VLOOKUP($A20,Hoja5!$A$2:$M$2116,5,FALSE),"")</f>
        <v>4.6424090338770388E-2</v>
      </c>
      <c r="E20" s="166">
        <f>+IFERROR(VLOOKUP($A20,Hoja5!$A$2:$M$2116,6,FALSE),"")</f>
        <v>1.9464720194647202E-2</v>
      </c>
      <c r="F20" s="166">
        <f>+IFERROR(VLOOKUP($A20,Hoja5!$A$2:$M$2116,7,FALSE),"")</f>
        <v>4.8292108362779744E-2</v>
      </c>
      <c r="G20" s="166">
        <f>+IFERROR(VLOOKUP($A20,Hoja5!$A$2:$M$2116,8,FALSE),"")</f>
        <v>8.9347079037800689E-2</v>
      </c>
      <c r="H20" s="166">
        <f>+IFERROR(VLOOKUP($A20,Hoja5!$A$2:$M$2116,9,FALSE),"")</f>
        <v>8.0536912751677847E-2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13188</v>
      </c>
      <c r="C21" s="41" t="str">
        <f>+IFERROR(VLOOKUP($A21,Hoja5!$A$2:$M$2116,4,FALSE),"")</f>
        <v>CICUCO</v>
      </c>
      <c r="D21" s="166">
        <f>+IFERROR(VLOOKUP($A21,Hoja5!$A$2:$M$2116,5,FALSE),"")</f>
        <v>5.7777777777777775E-2</v>
      </c>
      <c r="E21" s="166">
        <f>+IFERROR(VLOOKUP($A21,Hoja5!$A$2:$M$2116,6,FALSE),"")</f>
        <v>4.8845470692717587E-2</v>
      </c>
      <c r="F21" s="166">
        <f>+IFERROR(VLOOKUP($A21,Hoja5!$A$2:$M$2116,7,FALSE),"")</f>
        <v>1.1545293072824156E-2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13212</v>
      </c>
      <c r="C22" s="41" t="str">
        <f>+IFERROR(VLOOKUP($A22,Hoja5!$A$2:$M$2116,4,FALSE),"")</f>
        <v>CORDOBA</v>
      </c>
      <c r="D22" s="166">
        <f>+IFERROR(VLOOKUP($A22,Hoja5!$A$2:$M$2116,5,FALSE),"")</f>
        <v>2.5754231052244298E-2</v>
      </c>
      <c r="E22" s="166">
        <f>+IFERROR(VLOOKUP($A22,Hoja5!$A$2:$M$2116,6,FALSE),"")</f>
        <v>1.9131714495952908E-2</v>
      </c>
      <c r="F22" s="166">
        <f>+IFERROR(VLOOKUP($A22,Hoja5!$A$2:$M$2116,7,FALSE),"")</f>
        <v>3.6109064112011792E-2</v>
      </c>
      <c r="G22" s="166">
        <f>+IFERROR(VLOOKUP($A22,Hoja5!$A$2:$M$2116,8,FALSE),"")</f>
        <v>1.5578635014836795E-2</v>
      </c>
      <c r="H22" s="166">
        <f>+IFERROR(VLOOKUP($A22,Hoja5!$A$2:$M$2116,9,FALSE),"")</f>
        <v>1.4970059880239521E-2</v>
      </c>
      <c r="I22" s="166">
        <f>+IFERROR(VLOOKUP($A22,Hoja5!$A$2:$M$2116,10,FALSE),"")</f>
        <v>7.5815011372251705E-4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13222</v>
      </c>
      <c r="C23" s="41" t="str">
        <f>+IFERROR(VLOOKUP($A23,Hoja5!$A$2:$M$2116,4,FALSE),"")</f>
        <v>CLEMENCIA</v>
      </c>
      <c r="D23" s="166">
        <f>+IFERROR(VLOOKUP($A23,Hoja5!$A$2:$M$2116,5,FALSE),"")</f>
        <v>0</v>
      </c>
      <c r="E23" s="166">
        <f>+IFERROR(VLOOKUP($A23,Hoja5!$A$2:$M$2116,6,FALSE),"")</f>
        <v>0</v>
      </c>
      <c r="F23" s="166">
        <f>+IFERROR(VLOOKUP($A23,Hoja5!$A$2:$M$2116,7,FALSE),"")</f>
        <v>0</v>
      </c>
      <c r="G23" s="166">
        <f>+IFERROR(VLOOKUP($A23,Hoja5!$A$2:$M$2116,8,FALSE),"")</f>
        <v>0</v>
      </c>
      <c r="H23" s="166">
        <f>+IFERROR(VLOOKUP($A23,Hoja5!$A$2:$M$2116,9,FALSE),"")</f>
        <v>0</v>
      </c>
      <c r="I23" s="166">
        <f>+IFERROR(VLOOKUP($A23,Hoja5!$A$2:$M$2116,10,FALSE),"")</f>
        <v>0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13244</v>
      </c>
      <c r="C24" s="41" t="str">
        <f>+IFERROR(VLOOKUP($A24,Hoja5!$A$2:$M$2116,4,FALSE),"")</f>
        <v>EL CARMEN DE BOLIVAR</v>
      </c>
      <c r="D24" s="166">
        <f>+IFERROR(VLOOKUP($A24,Hoja5!$A$2:$M$2116,5,FALSE),"")</f>
        <v>2.8744326777609682E-2</v>
      </c>
      <c r="E24" s="166">
        <f>+IFERROR(VLOOKUP($A24,Hoja5!$A$2:$M$2116,6,FALSE),"")</f>
        <v>9.5965688245543496E-2</v>
      </c>
      <c r="F24" s="166">
        <f>+IFERROR(VLOOKUP($A24,Hoja5!$A$2:$M$2116,7,FALSE),"")</f>
        <v>9.9315969481715338E-2</v>
      </c>
      <c r="G24" s="166">
        <f>+IFERROR(VLOOKUP($A24,Hoja5!$A$2:$M$2116,8,FALSE),"")</f>
        <v>0.11519958392926798</v>
      </c>
      <c r="H24" s="166">
        <f>+IFERROR(VLOOKUP($A24,Hoja5!$A$2:$M$2116,9,FALSE),"")</f>
        <v>9.8407354654926837E-2</v>
      </c>
      <c r="I24" s="166">
        <f>+IFERROR(VLOOKUP($A24,Hoja5!$A$2:$M$2116,10,FALSE),"")</f>
        <v>8.7696505131869565E-2</v>
      </c>
      <c r="J24" s="166">
        <f>+IFERROR(VLOOKUP($A24,Hoja5!$A$2:$M$2116,11,FALSE),"")</f>
        <v>7.319304666056725E-3</v>
      </c>
      <c r="K24" s="164">
        <f>+IFERROR(VLOOKUP($A24,Hoja5!$A$2:$M$2116,12,FALSE),"")</f>
        <v>2.4325753569539928E-2</v>
      </c>
      <c r="L24" s="165">
        <f>+IFERROR(VLOOKUP($A24,Hoja5!$A$2:$M$2116,13,FALSE),"")</f>
        <v>6.7701364731067706E-2</v>
      </c>
    </row>
    <row r="25" spans="1:12" x14ac:dyDescent="0.25">
      <c r="A25" s="145">
        <v>14</v>
      </c>
      <c r="B25" s="41">
        <f>+IFERROR(VLOOKUP($A25,Hoja5!$A$2:$M$2116,3,FALSE),"")</f>
        <v>13248</v>
      </c>
      <c r="C25" s="41" t="str">
        <f>+IFERROR(VLOOKUP($A25,Hoja5!$A$2:$M$2116,4,FALSE),"")</f>
        <v>EL GUAMO</v>
      </c>
      <c r="D25" s="166">
        <f>+IFERROR(VLOOKUP($A25,Hoja5!$A$2:$M$2116,5,FALSE),"")</f>
        <v>8.7136929460580909E-2</v>
      </c>
      <c r="E25" s="166">
        <f>+IFERROR(VLOOKUP($A25,Hoja5!$A$2:$M$2116,6,FALSE),"")</f>
        <v>3.0598052851182198E-2</v>
      </c>
      <c r="F25" s="166">
        <f>+IFERROR(VLOOKUP($A25,Hoja5!$A$2:$M$2116,7,FALSE),"")</f>
        <v>4.9226441631504921E-2</v>
      </c>
      <c r="G25" s="166">
        <f>+IFERROR(VLOOKUP($A25,Hoja5!$A$2:$M$2116,8,FALSE),"")</f>
        <v>2.8490028490028491E-2</v>
      </c>
      <c r="H25" s="166">
        <f>+IFERROR(VLOOKUP($A25,Hoja5!$A$2:$M$2116,9,FALSE),"")</f>
        <v>2.8735632183908046E-2</v>
      </c>
      <c r="I25" s="166">
        <f>+IFERROR(VLOOKUP($A25,Hoja5!$A$2:$M$2116,10,FALSE),"")</f>
        <v>1.4513788098693759E-3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13268</v>
      </c>
      <c r="C26" s="41" t="str">
        <f>+IFERROR(VLOOKUP($A26,Hoja5!$A$2:$M$2116,4,FALSE),"")</f>
        <v>EL PEÑON</v>
      </c>
      <c r="D26" s="166">
        <f>+IFERROR(VLOOKUP($A26,Hoja5!$A$2:$M$2116,5,FALSE),"")</f>
        <v>3.7117903930131008E-2</v>
      </c>
      <c r="E26" s="166">
        <f>+IFERROR(VLOOKUP($A26,Hoja5!$A$2:$M$2116,6,FALSE),"")</f>
        <v>3.6363636363636362E-2</v>
      </c>
      <c r="F26" s="166">
        <f>+IFERROR(VLOOKUP($A26,Hoja5!$A$2:$M$2116,7,FALSE),"")</f>
        <v>1.0438413361169102E-2</v>
      </c>
      <c r="G26" s="166">
        <f>+IFERROR(VLOOKUP($A26,Hoja5!$A$2:$M$2116,8,FALSE),"")</f>
        <v>0</v>
      </c>
      <c r="H26" s="166">
        <f>+IFERROR(VLOOKUP($A26,Hoja5!$A$2:$M$2116,9,FALSE),"")</f>
        <v>0</v>
      </c>
      <c r="I26" s="166">
        <f>+IFERROR(VLOOKUP($A26,Hoja5!$A$2:$M$2116,10,FALSE),"")</f>
        <v>9.99000999000999E-4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13300</v>
      </c>
      <c r="C27" s="41" t="str">
        <f>+IFERROR(VLOOKUP($A27,Hoja5!$A$2:$M$2116,4,FALSE),"")</f>
        <v>HATILLO DE LOBA</v>
      </c>
      <c r="D27" s="166">
        <f>+IFERROR(VLOOKUP($A27,Hoja5!$A$2:$M$2116,5,FALSE),"")</f>
        <v>5.0691244239631339E-2</v>
      </c>
      <c r="E27" s="166">
        <f>+IFERROR(VLOOKUP($A27,Hoja5!$A$2:$M$2116,6,FALSE),"")</f>
        <v>5.0304878048780491E-2</v>
      </c>
      <c r="F27" s="166">
        <f>+IFERROR(VLOOKUP($A27,Hoja5!$A$2:$M$2116,7,FALSE),"")</f>
        <v>6.8389057750759879E-3</v>
      </c>
      <c r="G27" s="166">
        <f>+IFERROR(VLOOKUP($A27,Hoja5!$A$2:$M$2116,8,FALSE),"")</f>
        <v>0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13430</v>
      </c>
      <c r="C28" s="41" t="str">
        <f>+IFERROR(VLOOKUP($A28,Hoja5!$A$2:$M$2116,4,FALSE),"")</f>
        <v>MAGANGUE</v>
      </c>
      <c r="D28" s="166">
        <f>+IFERROR(VLOOKUP($A28,Hoja5!$A$2:$M$2116,5,FALSE),"")</f>
        <v>4.573939936518271E-2</v>
      </c>
      <c r="E28" s="166">
        <f>+IFERROR(VLOOKUP($A28,Hoja5!$A$2:$M$2116,6,FALSE),"")</f>
        <v>8.4364820846905539E-2</v>
      </c>
      <c r="F28" s="166">
        <f>+IFERROR(VLOOKUP($A28,Hoja5!$A$2:$M$2116,7,FALSE),"")</f>
        <v>0.10741164921465969</v>
      </c>
      <c r="G28" s="166">
        <f>+IFERROR(VLOOKUP($A28,Hoja5!$A$2:$M$2116,8,FALSE),"")</f>
        <v>0.1186077202243484</v>
      </c>
      <c r="H28" s="166">
        <f>+IFERROR(VLOOKUP($A28,Hoja5!$A$2:$M$2116,9,FALSE),"")</f>
        <v>0.11254905235033814</v>
      </c>
      <c r="I28" s="166">
        <f>+IFERROR(VLOOKUP($A28,Hoja5!$A$2:$M$2116,10,FALSE),"")</f>
        <v>0.10424612255275871</v>
      </c>
      <c r="J28" s="166">
        <f>+IFERROR(VLOOKUP($A28,Hoja5!$A$2:$M$2116,11,FALSE),"")</f>
        <v>2.0804558011049724E-2</v>
      </c>
      <c r="K28" s="164">
        <f>+IFERROR(VLOOKUP($A28,Hoja5!$A$2:$M$2116,12,FALSE),"")</f>
        <v>5.2506387102457933E-2</v>
      </c>
      <c r="L28" s="165">
        <f>+IFERROR(VLOOKUP($A28,Hoja5!$A$2:$M$2116,13,FALSE),"")</f>
        <v>9.6236946344976593E-2</v>
      </c>
    </row>
    <row r="29" spans="1:12" x14ac:dyDescent="0.25">
      <c r="A29" s="145">
        <v>18</v>
      </c>
      <c r="B29" s="41">
        <f>+IFERROR(VLOOKUP($A29,Hoja5!$A$2:$M$2116,3,FALSE),"")</f>
        <v>13433</v>
      </c>
      <c r="C29" s="41" t="str">
        <f>+IFERROR(VLOOKUP($A29,Hoja5!$A$2:$M$2116,4,FALSE),"")</f>
        <v>MAHATES</v>
      </c>
      <c r="D29" s="166">
        <f>+IFERROR(VLOOKUP($A29,Hoja5!$A$2:$M$2116,5,FALSE),"")</f>
        <v>2.5064822817631807E-2</v>
      </c>
      <c r="E29" s="166">
        <f>+IFERROR(VLOOKUP($A29,Hoja5!$A$2:$M$2116,6,FALSE),"")</f>
        <v>1.2831479897348161E-2</v>
      </c>
      <c r="F29" s="166">
        <f>+IFERROR(VLOOKUP($A29,Hoja5!$A$2:$M$2116,7,FALSE),"")</f>
        <v>2.0789138735680949E-2</v>
      </c>
      <c r="G29" s="166">
        <f>+IFERROR(VLOOKUP($A29,Hoja5!$A$2:$M$2116,8,FALSE),"")</f>
        <v>1.6026992830029525E-2</v>
      </c>
      <c r="H29" s="166">
        <f>+IFERROR(VLOOKUP($A29,Hoja5!$A$2:$M$2116,9,FALSE),"")</f>
        <v>1.1354079058031959E-2</v>
      </c>
      <c r="I29" s="166">
        <f>+IFERROR(VLOOKUP($A29,Hoja5!$A$2:$M$2116,10,FALSE),"")</f>
        <v>0</v>
      </c>
      <c r="J29" s="166">
        <f>+IFERROR(VLOOKUP($A29,Hoja5!$A$2:$M$2116,11,FALSE),"")</f>
        <v>0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13440</v>
      </c>
      <c r="C30" s="41" t="str">
        <f>+IFERROR(VLOOKUP($A30,Hoja5!$A$2:$M$2116,4,FALSE),"")</f>
        <v>MARGARITA</v>
      </c>
      <c r="D30" s="166">
        <f>+IFERROR(VLOOKUP($A30,Hoja5!$A$2:$M$2116,5,FALSE),"")</f>
        <v>3.0828516377649325E-2</v>
      </c>
      <c r="E30" s="166">
        <f>+IFERROR(VLOOKUP($A30,Hoja5!$A$2:$M$2116,6,FALSE),"")</f>
        <v>0</v>
      </c>
      <c r="F30" s="166">
        <f>+IFERROR(VLOOKUP($A30,Hoja5!$A$2:$M$2116,7,FALSE),"")</f>
        <v>0</v>
      </c>
      <c r="G30" s="166">
        <f>+IFERROR(VLOOKUP($A30,Hoja5!$A$2:$M$2116,8,FALSE),"")</f>
        <v>0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13442</v>
      </c>
      <c r="C31" s="41" t="str">
        <f>+IFERROR(VLOOKUP($A31,Hoja5!$A$2:$M$2116,4,FALSE),"")</f>
        <v>MARIA LA BAJA</v>
      </c>
      <c r="D31" s="166">
        <f>+IFERROR(VLOOKUP($A31,Hoja5!$A$2:$M$2116,5,FALSE),"")</f>
        <v>5.5008210180623976E-2</v>
      </c>
      <c r="E31" s="166">
        <f>+IFERROR(VLOOKUP($A31,Hoja5!$A$2:$M$2116,6,FALSE),"")</f>
        <v>5.8871460582603383E-2</v>
      </c>
      <c r="F31" s="166">
        <f>+IFERROR(VLOOKUP($A31,Hoja5!$A$2:$M$2116,7,FALSE),"")</f>
        <v>5.0840591452298967E-2</v>
      </c>
      <c r="G31" s="166">
        <f>+IFERROR(VLOOKUP($A31,Hoja5!$A$2:$M$2116,8,FALSE),"")</f>
        <v>2.5672124519911056E-2</v>
      </c>
      <c r="H31" s="166">
        <f>+IFERROR(VLOOKUP($A31,Hoja5!$A$2:$M$2116,9,FALSE),"")</f>
        <v>2.5085980173983412E-2</v>
      </c>
      <c r="I31" s="166">
        <f>+IFERROR(VLOOKUP($A31,Hoja5!$A$2:$M$2116,10,FALSE),"")</f>
        <v>1.4413317092976045E-2</v>
      </c>
      <c r="J31" s="166">
        <f>+IFERROR(VLOOKUP($A31,Hoja5!$A$2:$M$2116,11,FALSE),"")</f>
        <v>5.7400574005740061E-3</v>
      </c>
      <c r="K31" s="164">
        <f>+IFERROR(VLOOKUP($A31,Hoja5!$A$2:$M$2116,12,FALSE),"")</f>
        <v>2.2453222453222454E-2</v>
      </c>
      <c r="L31" s="165">
        <f>+IFERROR(VLOOKUP($A31,Hoja5!$A$2:$M$2116,13,FALSE),"")</f>
        <v>1.6521923321330227E-2</v>
      </c>
    </row>
    <row r="32" spans="1:12" x14ac:dyDescent="0.25">
      <c r="A32" s="145">
        <v>21</v>
      </c>
      <c r="B32" s="41">
        <f>+IFERROR(VLOOKUP($A32,Hoja5!$A$2:$M$2116,3,FALSE),"")</f>
        <v>13458</v>
      </c>
      <c r="C32" s="41" t="str">
        <f>+IFERROR(VLOOKUP($A32,Hoja5!$A$2:$M$2116,4,FALSE),"")</f>
        <v>MONTECRISTO</v>
      </c>
      <c r="D32" s="166">
        <f>+IFERROR(VLOOKUP($A32,Hoja5!$A$2:$M$2116,5,FALSE),"")</f>
        <v>4.9382716049382715E-3</v>
      </c>
      <c r="E32" s="166">
        <f>+IFERROR(VLOOKUP($A32,Hoja5!$A$2:$M$2116,6,FALSE),"")</f>
        <v>1.4534883720930232E-3</v>
      </c>
      <c r="F32" s="166">
        <f>+IFERROR(VLOOKUP($A32,Hoja5!$A$2:$M$2116,7,FALSE),"")</f>
        <v>4.3062200956937796E-3</v>
      </c>
      <c r="G32" s="166">
        <f>+IFERROR(VLOOKUP($A32,Hoja5!$A$2:$M$2116,8,FALSE),"")</f>
        <v>4.74158368895211E-4</v>
      </c>
      <c r="H32" s="166">
        <f>+IFERROR(VLOOKUP($A32,Hoja5!$A$2:$M$2116,9,FALSE),"")</f>
        <v>1.4130946773433821E-3</v>
      </c>
      <c r="I32" s="166">
        <f>+IFERROR(VLOOKUP($A32,Hoja5!$A$2:$M$2116,10,FALSE),"")</f>
        <v>0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13468</v>
      </c>
      <c r="C33" s="41" t="str">
        <f>+IFERROR(VLOOKUP($A33,Hoja5!$A$2:$M$2116,4,FALSE),"")</f>
        <v>MOMPOS</v>
      </c>
      <c r="D33" s="166">
        <f>+IFERROR(VLOOKUP($A33,Hoja5!$A$2:$M$2116,5,FALSE),"")</f>
        <v>5.6012110726643596E-2</v>
      </c>
      <c r="E33" s="166">
        <f>+IFERROR(VLOOKUP($A33,Hoja5!$A$2:$M$2116,6,FALSE),"")</f>
        <v>7.5170357751277686E-2</v>
      </c>
      <c r="F33" s="166">
        <f>+IFERROR(VLOOKUP($A33,Hoja5!$A$2:$M$2116,7,FALSE),"")</f>
        <v>7.6858108108108114E-2</v>
      </c>
      <c r="G33" s="166">
        <f>+IFERROR(VLOOKUP($A33,Hoja5!$A$2:$M$2116,8,FALSE),"")</f>
        <v>5.0136928586475671E-2</v>
      </c>
      <c r="H33" s="166">
        <f>+IFERROR(VLOOKUP($A33,Hoja5!$A$2:$M$2116,9,FALSE),"")</f>
        <v>4.5646661031276417E-2</v>
      </c>
      <c r="I33" s="166">
        <f>+IFERROR(VLOOKUP($A33,Hoja5!$A$2:$M$2116,10,FALSE),"")</f>
        <v>6.0392658984208279E-2</v>
      </c>
      <c r="J33" s="166">
        <f>+IFERROR(VLOOKUP($A33,Hoja5!$A$2:$M$2116,11,FALSE),"")</f>
        <v>1.8213356461405029E-2</v>
      </c>
      <c r="K33" s="164">
        <f>+IFERROR(VLOOKUP($A33,Hoja5!$A$2:$M$2116,12,FALSE),"")</f>
        <v>7.7110030932390633E-2</v>
      </c>
      <c r="L33" s="165">
        <f>+IFERROR(VLOOKUP($A33,Hoja5!$A$2:$M$2116,13,FALSE),"")</f>
        <v>0.15663196016296968</v>
      </c>
    </row>
    <row r="34" spans="1:12" x14ac:dyDescent="0.25">
      <c r="A34" s="145">
        <v>23</v>
      </c>
      <c r="B34" s="41">
        <f>+IFERROR(VLOOKUP($A34,Hoja5!$A$2:$M$2116,3,FALSE),"")</f>
        <v>13473</v>
      </c>
      <c r="C34" s="41" t="str">
        <f>+IFERROR(VLOOKUP($A34,Hoja5!$A$2:$M$2116,4,FALSE),"")</f>
        <v>MORALES</v>
      </c>
      <c r="D34" s="166">
        <f>+IFERROR(VLOOKUP($A34,Hoja5!$A$2:$M$2116,5,FALSE),"")</f>
        <v>1.4478764478764479E-2</v>
      </c>
      <c r="E34" s="166">
        <f>+IFERROR(VLOOKUP($A34,Hoja5!$A$2:$M$2116,6,FALSE),"")</f>
        <v>4.6707146193367584E-2</v>
      </c>
      <c r="F34" s="166">
        <f>+IFERROR(VLOOKUP($A34,Hoja5!$A$2:$M$2116,7,FALSE),"")</f>
        <v>4.746691008671839E-2</v>
      </c>
      <c r="G34" s="166">
        <f>+IFERROR(VLOOKUP($A34,Hoja5!$A$2:$M$2116,8,FALSE),"")</f>
        <v>4.4044943820224718E-2</v>
      </c>
      <c r="H34" s="166">
        <f>+IFERROR(VLOOKUP($A34,Hoja5!$A$2:$M$2116,9,FALSE),"")</f>
        <v>1.7402945113788489E-2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4.5372050816696913E-4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13490</v>
      </c>
      <c r="C35" s="41" t="str">
        <f>+IFERROR(VLOOKUP($A35,Hoja5!$A$2:$M$2116,4,FALSE),"")</f>
        <v>NOROSÍ (1)</v>
      </c>
      <c r="D35" s="166">
        <f>+IFERROR(VLOOKUP($A35,Hoja5!$A$2:$M$2116,5,FALSE),"")</f>
        <v>0</v>
      </c>
      <c r="E35" s="166">
        <f>+IFERROR(VLOOKUP($A35,Hoja5!$A$2:$M$2116,6,FALSE),"")</f>
        <v>0</v>
      </c>
      <c r="F35" s="166">
        <f>+IFERROR(VLOOKUP($A35,Hoja5!$A$2:$M$2116,7,FALSE),"")</f>
        <v>0</v>
      </c>
      <c r="G35" s="166">
        <f>+IFERROR(VLOOKUP($A35,Hoja5!$A$2:$M$2116,8,FALSE),"")</f>
        <v>0</v>
      </c>
      <c r="H35" s="166">
        <f>+IFERROR(VLOOKUP($A35,Hoja5!$A$2:$M$2116,9,FALSE),"")</f>
        <v>0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13549</v>
      </c>
      <c r="C36" s="41" t="str">
        <f>+IFERROR(VLOOKUP($A36,Hoja5!$A$2:$M$2116,4,FALSE),"")</f>
        <v>PINILLOS</v>
      </c>
      <c r="D36" s="166">
        <f>+IFERROR(VLOOKUP($A36,Hoja5!$A$2:$M$2116,5,FALSE),"")</f>
        <v>1.26232741617357E-2</v>
      </c>
      <c r="E36" s="166">
        <f>+IFERROR(VLOOKUP($A36,Hoja5!$A$2:$M$2116,6,FALSE),"")</f>
        <v>1.281055900621118E-2</v>
      </c>
      <c r="F36" s="166">
        <f>+IFERROR(VLOOKUP($A36,Hoja5!$A$2:$M$2116,7,FALSE),"")</f>
        <v>1.6147635524798153E-2</v>
      </c>
      <c r="G36" s="166">
        <f>+IFERROR(VLOOKUP($A36,Hoja5!$A$2:$M$2116,8,FALSE),"")</f>
        <v>1.1098354381936472E-2</v>
      </c>
      <c r="H36" s="166">
        <f>+IFERROR(VLOOKUP($A36,Hoja5!$A$2:$M$2116,9,FALSE),"")</f>
        <v>6.9018404907975461E-3</v>
      </c>
      <c r="I36" s="166">
        <f>+IFERROR(VLOOKUP($A36,Hoja5!$A$2:$M$2116,10,FALSE),"")</f>
        <v>0</v>
      </c>
      <c r="J36" s="166">
        <f>+IFERROR(VLOOKUP($A36,Hoja5!$A$2:$M$2116,11,FALSE),"")</f>
        <v>0</v>
      </c>
      <c r="K36" s="164">
        <f>+IFERROR(VLOOKUP($A36,Hoja5!$A$2:$M$2116,12,FALSE),"")</f>
        <v>3.9603960396039607E-4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13580</v>
      </c>
      <c r="C37" s="41" t="str">
        <f>+IFERROR(VLOOKUP($A37,Hoja5!$A$2:$M$2116,4,FALSE),"")</f>
        <v>REGIDOR</v>
      </c>
      <c r="D37" s="166">
        <f>+IFERROR(VLOOKUP($A37,Hoja5!$A$2:$M$2116,5,FALSE),"")</f>
        <v>0</v>
      </c>
      <c r="E37" s="166">
        <f>+IFERROR(VLOOKUP($A37,Hoja5!$A$2:$M$2116,6,FALSE),"")</f>
        <v>0</v>
      </c>
      <c r="F37" s="166">
        <f>+IFERROR(VLOOKUP($A37,Hoja5!$A$2:$M$2116,7,FALSE),"")</f>
        <v>0</v>
      </c>
      <c r="G37" s="166">
        <f>+IFERROR(VLOOKUP($A37,Hoja5!$A$2:$M$2116,8,FALSE),"")</f>
        <v>0</v>
      </c>
      <c r="H37" s="166">
        <f>+IFERROR(VLOOKUP($A37,Hoja5!$A$2:$M$2116,9,FALSE),"")</f>
        <v>0</v>
      </c>
      <c r="I37" s="166">
        <f>+IFERROR(VLOOKUP($A37,Hoja5!$A$2:$M$2116,10,FALSE),"")</f>
        <v>0</v>
      </c>
      <c r="J37" s="166">
        <f>+IFERROR(VLOOKUP($A37,Hoja5!$A$2:$M$2116,11,FALSE),"")</f>
        <v>0</v>
      </c>
      <c r="K37" s="164">
        <f>+IFERROR(VLOOKUP($A37,Hoja5!$A$2:$M$2116,12,FALSE),"")</f>
        <v>0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13600</v>
      </c>
      <c r="C38" s="41" t="str">
        <f>+IFERROR(VLOOKUP($A38,Hoja5!$A$2:$M$2116,4,FALSE),"")</f>
        <v>RIO VIEJO</v>
      </c>
      <c r="D38" s="166">
        <f>+IFERROR(VLOOKUP($A38,Hoja5!$A$2:$M$2116,5,FALSE),"")</f>
        <v>4.5092838196286469E-2</v>
      </c>
      <c r="E38" s="166">
        <f>+IFERROR(VLOOKUP($A38,Hoja5!$A$2:$M$2116,6,FALSE),"")</f>
        <v>4.4012944983818768E-2</v>
      </c>
      <c r="F38" s="166">
        <f>+IFERROR(VLOOKUP($A38,Hoja5!$A$2:$M$2116,7,FALSE),"")</f>
        <v>1.8891687657430732E-2</v>
      </c>
      <c r="G38" s="166">
        <f>+IFERROR(VLOOKUP($A38,Hoja5!$A$2:$M$2116,8,FALSE),"")</f>
        <v>1.9030079803560467E-2</v>
      </c>
      <c r="H38" s="166">
        <f>+IFERROR(VLOOKUP($A38,Hoja5!$A$2:$M$2116,9,FALSE),"")</f>
        <v>1.1370436864153202E-2</v>
      </c>
      <c r="I38" s="166">
        <f>+IFERROR(VLOOKUP($A38,Hoja5!$A$2:$M$2116,10,FALSE),"")</f>
        <v>0</v>
      </c>
      <c r="J38" s="166">
        <f>+IFERROR(VLOOKUP($A38,Hoja5!$A$2:$M$2116,11,FALSE),"")</f>
        <v>5.7077625570776253E-4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13620</v>
      </c>
      <c r="C39" s="41" t="str">
        <f>+IFERROR(VLOOKUP($A39,Hoja5!$A$2:$M$2116,4,FALSE),"")</f>
        <v>SAN CRISTOBAL</v>
      </c>
      <c r="D39" s="166">
        <f>+IFERROR(VLOOKUP($A39,Hoja5!$A$2:$M$2116,5,FALSE),"")</f>
        <v>8.2298136645962736E-2</v>
      </c>
      <c r="E39" s="166">
        <f>+IFERROR(VLOOKUP($A39,Hoja5!$A$2:$M$2116,6,FALSE),"")</f>
        <v>7.03125E-2</v>
      </c>
      <c r="F39" s="166">
        <f>+IFERROR(VLOOKUP($A39,Hoja5!$A$2:$M$2116,7,FALSE),"")</f>
        <v>0</v>
      </c>
      <c r="G39" s="166">
        <f>+IFERROR(VLOOKUP($A39,Hoja5!$A$2:$M$2116,8,FALSE),"")</f>
        <v>0</v>
      </c>
      <c r="H39" s="166">
        <f>+IFERROR(VLOOKUP($A39,Hoja5!$A$2:$M$2116,9,FALSE),"")</f>
        <v>0</v>
      </c>
      <c r="I39" s="166">
        <f>+IFERROR(VLOOKUP($A39,Hoja5!$A$2:$M$2116,10,FALSE),"")</f>
        <v>0</v>
      </c>
      <c r="J39" s="166">
        <f>+IFERROR(VLOOKUP($A39,Hoja5!$A$2:$M$2116,11,FALSE),"")</f>
        <v>0</v>
      </c>
      <c r="K39" s="164">
        <f>+IFERROR(VLOOKUP($A39,Hoja5!$A$2:$M$2116,12,FALSE),"")</f>
        <v>0</v>
      </c>
      <c r="L39" s="165">
        <f>+IFERROR(VLOOKUP($A39,Hoja5!$A$2:$M$2116,13,FALSE),"")</f>
        <v>0</v>
      </c>
    </row>
    <row r="40" spans="1:12" x14ac:dyDescent="0.25">
      <c r="A40" s="145">
        <v>29</v>
      </c>
      <c r="B40" s="41">
        <f>+IFERROR(VLOOKUP($A40,Hoja5!$A$2:$M$2116,3,FALSE),"")</f>
        <v>13647</v>
      </c>
      <c r="C40" s="41" t="str">
        <f>+IFERROR(VLOOKUP($A40,Hoja5!$A$2:$M$2116,4,FALSE),"")</f>
        <v>SAN ESTANISLAO</v>
      </c>
      <c r="D40" s="166">
        <f>+IFERROR(VLOOKUP($A40,Hoja5!$A$2:$M$2116,5,FALSE),"")</f>
        <v>0</v>
      </c>
      <c r="E40" s="166">
        <f>+IFERROR(VLOOKUP($A40,Hoja5!$A$2:$M$2116,6,FALSE),"")</f>
        <v>6.7774936061381075E-2</v>
      </c>
      <c r="F40" s="166">
        <f>+IFERROR(VLOOKUP($A40,Hoja5!$A$2:$M$2116,7,FALSE),"")</f>
        <v>5.8445728965960182E-2</v>
      </c>
      <c r="G40" s="166">
        <f>+IFERROR(VLOOKUP($A40,Hoja5!$A$2:$M$2116,8,FALSE),"")</f>
        <v>3.6505867014341588E-2</v>
      </c>
      <c r="H40" s="166">
        <f>+IFERROR(VLOOKUP($A40,Hoja5!$A$2:$M$2116,9,FALSE),"")</f>
        <v>3.5880398671096346E-2</v>
      </c>
      <c r="I40" s="166">
        <f>+IFERROR(VLOOKUP($A40,Hoja5!$A$2:$M$2116,10,FALSE),"")</f>
        <v>2.097428958051421E-2</v>
      </c>
      <c r="J40" s="166">
        <f>+IFERROR(VLOOKUP($A40,Hoja5!$A$2:$M$2116,11,FALSE),"")</f>
        <v>0</v>
      </c>
      <c r="K40" s="164">
        <f>+IFERROR(VLOOKUP($A40,Hoja5!$A$2:$M$2116,12,FALSE),"")</f>
        <v>4.1666666666666666E-3</v>
      </c>
      <c r="L40" s="165">
        <f>+IFERROR(VLOOKUP($A40,Hoja5!$A$2:$M$2116,13,FALSE),"")</f>
        <v>3.4867503486750349E-3</v>
      </c>
    </row>
    <row r="41" spans="1:12" x14ac:dyDescent="0.25">
      <c r="A41" s="145">
        <v>30</v>
      </c>
      <c r="B41" s="41">
        <f>+IFERROR(VLOOKUP($A41,Hoja5!$A$2:$M$2116,3,FALSE),"")</f>
        <v>13650</v>
      </c>
      <c r="C41" s="41" t="str">
        <f>+IFERROR(VLOOKUP($A41,Hoja5!$A$2:$M$2116,4,FALSE),"")</f>
        <v>SAN FERNANDO</v>
      </c>
      <c r="D41" s="166">
        <f>+IFERROR(VLOOKUP($A41,Hoja5!$A$2:$M$2116,5,FALSE),"")</f>
        <v>2.1216407355021217E-2</v>
      </c>
      <c r="E41" s="166">
        <f>+IFERROR(VLOOKUP($A41,Hoja5!$A$2:$M$2116,6,FALSE),"")</f>
        <v>9.9009900990099011E-3</v>
      </c>
      <c r="F41" s="166">
        <f>+IFERROR(VLOOKUP($A41,Hoja5!$A$2:$M$2116,7,FALSE),"")</f>
        <v>7.1123755334281653E-4</v>
      </c>
      <c r="G41" s="166">
        <f>+IFERROR(VLOOKUP($A41,Hoja5!$A$2:$M$2116,8,FALSE),"")</f>
        <v>7.1787508973438624E-4</v>
      </c>
      <c r="H41" s="166">
        <f>+IFERROR(VLOOKUP($A41,Hoja5!$A$2:$M$2116,9,FALSE),"")</f>
        <v>0</v>
      </c>
      <c r="I41" s="166">
        <f>+IFERROR(VLOOKUP($A41,Hoja5!$A$2:$M$2116,10,FALSE),"")</f>
        <v>0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>
        <f>+IFERROR(VLOOKUP($A42,Hoja5!$A$2:$M$2116,3,FALSE),"")</f>
        <v>13654</v>
      </c>
      <c r="C42" s="41" t="str">
        <f>+IFERROR(VLOOKUP($A42,Hoja5!$A$2:$M$2116,4,FALSE),"")</f>
        <v>SAN JACINTO</v>
      </c>
      <c r="D42" s="166">
        <f>+IFERROR(VLOOKUP($A42,Hoja5!$A$2:$M$2116,5,FALSE),"")</f>
        <v>4.4276966556759306E-2</v>
      </c>
      <c r="E42" s="166">
        <f>+IFERROR(VLOOKUP($A42,Hoja5!$A$2:$M$2116,6,FALSE),"")</f>
        <v>3.6692986530422668E-2</v>
      </c>
      <c r="F42" s="166">
        <f>+IFERROR(VLOOKUP($A42,Hoja5!$A$2:$M$2116,7,FALSE),"")</f>
        <v>5.9392265193370167E-2</v>
      </c>
      <c r="G42" s="166">
        <f>+IFERROR(VLOOKUP($A42,Hoja5!$A$2:$M$2116,8,FALSE),"")</f>
        <v>3.8073394495412846E-2</v>
      </c>
      <c r="H42" s="166">
        <f>+IFERROR(VLOOKUP($A42,Hoja5!$A$2:$M$2116,9,FALSE),"")</f>
        <v>2.7586206896551724E-2</v>
      </c>
      <c r="I42" s="166">
        <f>+IFERROR(VLOOKUP($A42,Hoja5!$A$2:$M$2116,10,FALSE),"")</f>
        <v>1.020408163265306E-2</v>
      </c>
      <c r="J42" s="166">
        <f>+IFERROR(VLOOKUP($A42,Hoja5!$A$2:$M$2116,11,FALSE),"")</f>
        <v>0</v>
      </c>
      <c r="K42" s="164">
        <f>+IFERROR(VLOOKUP($A42,Hoja5!$A$2:$M$2116,12,FALSE),"")</f>
        <v>0</v>
      </c>
      <c r="L42" s="165">
        <f>+IFERROR(VLOOKUP($A42,Hoja5!$A$2:$M$2116,13,FALSE),"")</f>
        <v>0</v>
      </c>
    </row>
    <row r="43" spans="1:12" x14ac:dyDescent="0.25">
      <c r="A43" s="145">
        <v>32</v>
      </c>
      <c r="B43" s="41">
        <f>+IFERROR(VLOOKUP($A43,Hoja5!$A$2:$M$2116,3,FALSE),"")</f>
        <v>13655</v>
      </c>
      <c r="C43" s="41" t="str">
        <f>+IFERROR(VLOOKUP($A43,Hoja5!$A$2:$M$2116,4,FALSE),"")</f>
        <v>SAN JACINTO DEL CAUCA</v>
      </c>
      <c r="D43" s="166">
        <f>+IFERROR(VLOOKUP($A43,Hoja5!$A$2:$M$2116,5,FALSE),"")</f>
        <v>0</v>
      </c>
      <c r="E43" s="166">
        <f>+IFERROR(VLOOKUP($A43,Hoja5!$A$2:$M$2116,6,FALSE),"")</f>
        <v>0</v>
      </c>
      <c r="F43" s="166">
        <f>+IFERROR(VLOOKUP($A43,Hoja5!$A$2:$M$2116,7,FALSE),"")</f>
        <v>0</v>
      </c>
      <c r="G43" s="166">
        <f>+IFERROR(VLOOKUP($A43,Hoja5!$A$2:$M$2116,8,FALSE),"")</f>
        <v>0</v>
      </c>
      <c r="H43" s="166">
        <f>+IFERROR(VLOOKUP($A43,Hoja5!$A$2:$M$2116,9,FALSE),"")</f>
        <v>0</v>
      </c>
      <c r="I43" s="166">
        <f>+IFERROR(VLOOKUP($A43,Hoja5!$A$2:$M$2116,10,FALSE),"")</f>
        <v>0</v>
      </c>
      <c r="J43" s="166">
        <f>+IFERROR(VLOOKUP($A43,Hoja5!$A$2:$M$2116,11,FALSE),"")</f>
        <v>0</v>
      </c>
      <c r="K43" s="164">
        <f>+IFERROR(VLOOKUP($A43,Hoja5!$A$2:$M$2116,12,FALSE),"")</f>
        <v>0</v>
      </c>
      <c r="L43" s="165">
        <f>+IFERROR(VLOOKUP($A43,Hoja5!$A$2:$M$2116,13,FALSE),"")</f>
        <v>0</v>
      </c>
    </row>
    <row r="44" spans="1:12" x14ac:dyDescent="0.25">
      <c r="A44" s="145">
        <v>33</v>
      </c>
      <c r="B44" s="41">
        <f>+IFERROR(VLOOKUP($A44,Hoja5!$A$2:$M$2116,3,FALSE),"")</f>
        <v>13657</v>
      </c>
      <c r="C44" s="41" t="str">
        <f>+IFERROR(VLOOKUP($A44,Hoja5!$A$2:$M$2116,4,FALSE),"")</f>
        <v>SAN JUAN NEPOMUCENO</v>
      </c>
      <c r="D44" s="166">
        <f>+IFERROR(VLOOKUP($A44,Hoja5!$A$2:$M$2116,5,FALSE),"")</f>
        <v>2.9376135675348275E-2</v>
      </c>
      <c r="E44" s="166">
        <f>+IFERROR(VLOOKUP($A44,Hoja5!$A$2:$M$2116,6,FALSE),"")</f>
        <v>0.12646793134598014</v>
      </c>
      <c r="F44" s="166">
        <f>+IFERROR(VLOOKUP($A44,Hoja5!$A$2:$M$2116,7,FALSE),"")</f>
        <v>9.8974049487024748E-2</v>
      </c>
      <c r="G44" s="166">
        <f>+IFERROR(VLOOKUP($A44,Hoja5!$A$2:$M$2116,8,FALSE),"")</f>
        <v>9.082624544349939E-2</v>
      </c>
      <c r="H44" s="166">
        <f>+IFERROR(VLOOKUP($A44,Hoja5!$A$2:$M$2116,9,FALSE),"")</f>
        <v>9.4182825484764546E-2</v>
      </c>
      <c r="I44" s="166">
        <f>+IFERROR(VLOOKUP($A44,Hoja5!$A$2:$M$2116,10,FALSE),"")</f>
        <v>9.3270735524256645E-2</v>
      </c>
      <c r="J44" s="166">
        <f>+IFERROR(VLOOKUP($A44,Hoja5!$A$2:$M$2116,11,FALSE),"")</f>
        <v>3.1887755102040814E-4</v>
      </c>
      <c r="K44" s="164">
        <f>+IFERROR(VLOOKUP($A44,Hoja5!$A$2:$M$2116,12,FALSE),"")</f>
        <v>9.8173515981735154E-2</v>
      </c>
      <c r="L44" s="165">
        <f>+IFERROR(VLOOKUP($A44,Hoja5!$A$2:$M$2116,13,FALSE),"")</f>
        <v>0.25917278185456971</v>
      </c>
    </row>
    <row r="45" spans="1:12" x14ac:dyDescent="0.25">
      <c r="A45" s="145">
        <v>34</v>
      </c>
      <c r="B45" s="41">
        <f>+IFERROR(VLOOKUP($A45,Hoja5!$A$2:$M$2116,3,FALSE),"")</f>
        <v>13667</v>
      </c>
      <c r="C45" s="41" t="str">
        <f>+IFERROR(VLOOKUP($A45,Hoja5!$A$2:$M$2116,4,FALSE),"")</f>
        <v>SAN MARTIN DE LOBA</v>
      </c>
      <c r="D45" s="166">
        <f>+IFERROR(VLOOKUP($A45,Hoja5!$A$2:$M$2116,5,FALSE),"")</f>
        <v>0</v>
      </c>
      <c r="E45" s="166">
        <f>+IFERROR(VLOOKUP($A45,Hoja5!$A$2:$M$2116,6,FALSE),"")</f>
        <v>0</v>
      </c>
      <c r="F45" s="166">
        <f>+IFERROR(VLOOKUP($A45,Hoja5!$A$2:$M$2116,7,FALSE),"")</f>
        <v>2.1996615905245348E-2</v>
      </c>
      <c r="G45" s="166">
        <f>+IFERROR(VLOOKUP($A45,Hoja5!$A$2:$M$2116,8,FALSE),"")</f>
        <v>1.3935340022296544E-2</v>
      </c>
      <c r="H45" s="166">
        <f>+IFERROR(VLOOKUP($A45,Hoja5!$A$2:$M$2116,9,FALSE),"")</f>
        <v>1.2181616832779624E-2</v>
      </c>
      <c r="I45" s="166">
        <f>+IFERROR(VLOOKUP($A45,Hoja5!$A$2:$M$2116,10,FALSE),"")</f>
        <v>0</v>
      </c>
      <c r="J45" s="166">
        <f>+IFERROR(VLOOKUP($A45,Hoja5!$A$2:$M$2116,11,FALSE),"")</f>
        <v>0</v>
      </c>
      <c r="K45" s="164">
        <f>+IFERROR(VLOOKUP($A45,Hoja5!$A$2:$M$2116,12,FALSE),"")</f>
        <v>5.5309734513274336E-4</v>
      </c>
      <c r="L45" s="165">
        <f>+IFERROR(VLOOKUP($A45,Hoja5!$A$2:$M$2116,13,FALSE),"")</f>
        <v>0</v>
      </c>
    </row>
    <row r="46" spans="1:12" x14ac:dyDescent="0.25">
      <c r="A46" s="145">
        <v>35</v>
      </c>
      <c r="B46" s="41">
        <f>+IFERROR(VLOOKUP($A46,Hoja5!$A$2:$M$2116,3,FALSE),"")</f>
        <v>13670</v>
      </c>
      <c r="C46" s="41" t="str">
        <f>+IFERROR(VLOOKUP($A46,Hoja5!$A$2:$M$2116,4,FALSE),"")</f>
        <v>SAN PABLO</v>
      </c>
      <c r="D46" s="166">
        <f>+IFERROR(VLOOKUP($A46,Hoja5!$A$2:$M$2116,5,FALSE),"")</f>
        <v>5.3506869125090381E-2</v>
      </c>
      <c r="E46" s="166">
        <f>+IFERROR(VLOOKUP($A46,Hoja5!$A$2:$M$2116,6,FALSE),"")</f>
        <v>3.6516853932584269E-2</v>
      </c>
      <c r="F46" s="166">
        <f>+IFERROR(VLOOKUP($A46,Hoja5!$A$2:$M$2116,7,FALSE),"")</f>
        <v>3.8934426229508198E-2</v>
      </c>
      <c r="G46" s="166">
        <f>+IFERROR(VLOOKUP($A46,Hoja5!$A$2:$M$2116,8,FALSE),"")</f>
        <v>2.2984676882078614E-2</v>
      </c>
      <c r="H46" s="166">
        <f>+IFERROR(VLOOKUP($A46,Hoja5!$A$2:$M$2116,9,FALSE),"")</f>
        <v>1.4341590612777053E-2</v>
      </c>
      <c r="I46" s="166">
        <f>+IFERROR(VLOOKUP($A46,Hoja5!$A$2:$M$2116,10,FALSE),"")</f>
        <v>0</v>
      </c>
      <c r="J46" s="166">
        <f>+IFERROR(VLOOKUP($A46,Hoja5!$A$2:$M$2116,11,FALSE),"")</f>
        <v>0</v>
      </c>
      <c r="K46" s="164">
        <f>+IFERROR(VLOOKUP($A46,Hoja5!$A$2:$M$2116,12,FALSE),"")</f>
        <v>0</v>
      </c>
      <c r="L46" s="165">
        <f>+IFERROR(VLOOKUP($A46,Hoja5!$A$2:$M$2116,13,FALSE),"")</f>
        <v>0</v>
      </c>
    </row>
    <row r="47" spans="1:12" x14ac:dyDescent="0.25">
      <c r="A47" s="145">
        <v>36</v>
      </c>
      <c r="B47" s="41">
        <f>+IFERROR(VLOOKUP($A47,Hoja5!$A$2:$M$2116,3,FALSE),"")</f>
        <v>13673</v>
      </c>
      <c r="C47" s="41" t="str">
        <f>+IFERROR(VLOOKUP($A47,Hoja5!$A$2:$M$2116,4,FALSE),"")</f>
        <v>SANTA CATALINA</v>
      </c>
      <c r="D47" s="166">
        <f>+IFERROR(VLOOKUP($A47,Hoja5!$A$2:$M$2116,5,FALSE),"")</f>
        <v>1.6693163751987282E-2</v>
      </c>
      <c r="E47" s="166">
        <f>+IFERROR(VLOOKUP($A47,Hoja5!$A$2:$M$2116,6,FALSE),"")</f>
        <v>2.7472527472527472E-2</v>
      </c>
      <c r="F47" s="166">
        <f>+IFERROR(VLOOKUP($A47,Hoja5!$A$2:$M$2116,7,FALSE),"")</f>
        <v>1.8662519440124418E-2</v>
      </c>
      <c r="G47" s="166">
        <f>+IFERROR(VLOOKUP($A47,Hoja5!$A$2:$M$2116,8,FALSE),"")</f>
        <v>1.3975155279503106E-2</v>
      </c>
      <c r="H47" s="166">
        <f>+IFERROR(VLOOKUP($A47,Hoja5!$A$2:$M$2116,9,FALSE),"")</f>
        <v>0</v>
      </c>
      <c r="I47" s="166">
        <f>+IFERROR(VLOOKUP($A47,Hoja5!$A$2:$M$2116,10,FALSE),"")</f>
        <v>1.5822784810126582E-3</v>
      </c>
      <c r="J47" s="166">
        <f>+IFERROR(VLOOKUP($A47,Hoja5!$A$2:$M$2116,11,FALSE),"")</f>
        <v>0</v>
      </c>
      <c r="K47" s="164">
        <f>+IFERROR(VLOOKUP($A47,Hoja5!$A$2:$M$2116,12,FALSE),"")</f>
        <v>2.4429967426710096E-3</v>
      </c>
      <c r="L47" s="165">
        <f>+IFERROR(VLOOKUP($A47,Hoja5!$A$2:$M$2116,13,FALSE),"")</f>
        <v>0</v>
      </c>
    </row>
    <row r="48" spans="1:12" x14ac:dyDescent="0.25">
      <c r="A48" s="145">
        <v>37</v>
      </c>
      <c r="B48" s="41">
        <f>+IFERROR(VLOOKUP($A48,Hoja5!$A$2:$M$2116,3,FALSE),"")</f>
        <v>13683</v>
      </c>
      <c r="C48" s="41" t="str">
        <f>+IFERROR(VLOOKUP($A48,Hoja5!$A$2:$M$2116,4,FALSE),"")</f>
        <v>SANTA ROSA</v>
      </c>
      <c r="D48" s="166">
        <f>+IFERROR(VLOOKUP($A48,Hoja5!$A$2:$M$2116,5,FALSE),"")</f>
        <v>0.11419753086419752</v>
      </c>
      <c r="E48" s="166">
        <f>+IFERROR(VLOOKUP($A48,Hoja5!$A$2:$M$2116,6,FALSE),"")</f>
        <v>3.5464535464535464E-2</v>
      </c>
      <c r="F48" s="166">
        <f>+IFERROR(VLOOKUP($A48,Hoja5!$A$2:$M$2116,7,FALSE),"")</f>
        <v>1.3087736306349976E-2</v>
      </c>
      <c r="G48" s="166">
        <f>+IFERROR(VLOOKUP($A48,Hoja5!$A$2:$M$2116,8,FALSE),"")</f>
        <v>1.8832391713747645E-3</v>
      </c>
      <c r="H48" s="166">
        <f>+IFERROR(VLOOKUP($A48,Hoja5!$A$2:$M$2116,9,FALSE),"")</f>
        <v>0</v>
      </c>
      <c r="I48" s="166">
        <f>+IFERROR(VLOOKUP($A48,Hoja5!$A$2:$M$2116,10,FALSE),"")</f>
        <v>8.9847259658580418E-4</v>
      </c>
      <c r="J48" s="166">
        <f>+IFERROR(VLOOKUP($A48,Hoja5!$A$2:$M$2116,11,FALSE),"")</f>
        <v>0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>
        <f>+IFERROR(VLOOKUP($A49,Hoja5!$A$2:$M$2116,3,FALSE),"")</f>
        <v>13688</v>
      </c>
      <c r="C49" s="41" t="str">
        <f>+IFERROR(VLOOKUP($A49,Hoja5!$A$2:$M$2116,4,FALSE),"")</f>
        <v>SANTA ROSA DEL SUR</v>
      </c>
      <c r="D49" s="166">
        <f>+IFERROR(VLOOKUP($A49,Hoja5!$A$2:$M$2116,5,FALSE),"")</f>
        <v>6.980609418282549E-2</v>
      </c>
      <c r="E49" s="166">
        <f>+IFERROR(VLOOKUP($A49,Hoja5!$A$2:$M$2116,6,FALSE),"")</f>
        <v>3.4846884899683211E-2</v>
      </c>
      <c r="F49" s="166">
        <f>+IFERROR(VLOOKUP($A49,Hoja5!$A$2:$M$2116,7,FALSE),"")</f>
        <v>4.2168674698795178E-2</v>
      </c>
      <c r="G49" s="166">
        <f>+IFERROR(VLOOKUP($A49,Hoja5!$A$2:$M$2116,8,FALSE),"")</f>
        <v>2.7724665391969407E-2</v>
      </c>
      <c r="H49" s="166">
        <f>+IFERROR(VLOOKUP($A49,Hoja5!$A$2:$M$2116,9,FALSE),"")</f>
        <v>1.3467244921250857E-2</v>
      </c>
      <c r="I49" s="166">
        <f>+IFERROR(VLOOKUP($A49,Hoja5!$A$2:$M$2116,10,FALSE),"")</f>
        <v>0</v>
      </c>
      <c r="J49" s="166">
        <f>+IFERROR(VLOOKUP($A49,Hoja5!$A$2:$M$2116,11,FALSE),"")</f>
        <v>5.9159095710965559E-3</v>
      </c>
      <c r="K49" s="164">
        <f>+IFERROR(VLOOKUP($A49,Hoja5!$A$2:$M$2116,12,FALSE),"")</f>
        <v>4.31211498973306E-3</v>
      </c>
      <c r="L49" s="165">
        <f>+IFERROR(VLOOKUP($A49,Hoja5!$A$2:$M$2116,13,FALSE),"")</f>
        <v>1.4702920443101713E-2</v>
      </c>
    </row>
    <row r="50" spans="1:12" x14ac:dyDescent="0.25">
      <c r="A50" s="145">
        <v>39</v>
      </c>
      <c r="B50" s="41">
        <f>+IFERROR(VLOOKUP($A50,Hoja5!$A$2:$M$2116,3,FALSE),"")</f>
        <v>13744</v>
      </c>
      <c r="C50" s="41" t="str">
        <f>+IFERROR(VLOOKUP($A50,Hoja5!$A$2:$M$2116,4,FALSE),"")</f>
        <v>SIMITI</v>
      </c>
      <c r="D50" s="166">
        <f>+IFERROR(VLOOKUP($A50,Hoja5!$A$2:$M$2116,5,FALSE),"")</f>
        <v>1.0869565217391304E-2</v>
      </c>
      <c r="E50" s="166">
        <f>+IFERROR(VLOOKUP($A50,Hoja5!$A$2:$M$2116,6,FALSE),"")</f>
        <v>3.3664459161147901E-2</v>
      </c>
      <c r="F50" s="166">
        <f>+IFERROR(VLOOKUP($A50,Hoja5!$A$2:$M$2116,7,FALSE),"")</f>
        <v>3.2000000000000001E-2</v>
      </c>
      <c r="G50" s="166">
        <f>+IFERROR(VLOOKUP($A50,Hoja5!$A$2:$M$2116,8,FALSE),"")</f>
        <v>2.3340248962655602E-2</v>
      </c>
      <c r="H50" s="166">
        <f>+IFERROR(VLOOKUP($A50,Hoja5!$A$2:$M$2116,9,FALSE),"")</f>
        <v>1.1144883485309016E-2</v>
      </c>
      <c r="I50" s="166">
        <f>+IFERROR(VLOOKUP($A50,Hoja5!$A$2:$M$2116,10,FALSE),"")</f>
        <v>0</v>
      </c>
      <c r="J50" s="166">
        <f>+IFERROR(VLOOKUP($A50,Hoja5!$A$2:$M$2116,11,FALSE),"")</f>
        <v>4.8732943469785572E-4</v>
      </c>
      <c r="K50" s="164">
        <f>+IFERROR(VLOOKUP($A50,Hoja5!$A$2:$M$2116,12,FALSE),"")</f>
        <v>0</v>
      </c>
      <c r="L50" s="165">
        <f>+IFERROR(VLOOKUP($A50,Hoja5!$A$2:$M$2116,13,FALSE),"")</f>
        <v>0</v>
      </c>
    </row>
    <row r="51" spans="1:12" x14ac:dyDescent="0.25">
      <c r="A51" s="145">
        <v>40</v>
      </c>
      <c r="B51" s="41">
        <f>+IFERROR(VLOOKUP($A51,Hoja5!$A$2:$M$2116,3,FALSE),"")</f>
        <v>13760</v>
      </c>
      <c r="C51" s="41" t="str">
        <f>+IFERROR(VLOOKUP($A51,Hoja5!$A$2:$M$2116,4,FALSE),"")</f>
        <v>SOPLAVIENTO</v>
      </c>
      <c r="D51" s="166">
        <f>+IFERROR(VLOOKUP($A51,Hoja5!$A$2:$M$2116,5,FALSE),"")</f>
        <v>2.987012987012987E-2</v>
      </c>
      <c r="E51" s="166">
        <f>+IFERROR(VLOOKUP($A51,Hoja5!$A$2:$M$2116,6,FALSE),"")</f>
        <v>2.8169014084507043E-2</v>
      </c>
      <c r="F51" s="166">
        <f>+IFERROR(VLOOKUP($A51,Hoja5!$A$2:$M$2116,7,FALSE),"")</f>
        <v>0</v>
      </c>
      <c r="G51" s="166">
        <f>+IFERROR(VLOOKUP($A51,Hoja5!$A$2:$M$2116,8,FALSE),"")</f>
        <v>0</v>
      </c>
      <c r="H51" s="166">
        <f>+IFERROR(VLOOKUP($A51,Hoja5!$A$2:$M$2116,9,FALSE),"")</f>
        <v>0</v>
      </c>
      <c r="I51" s="166">
        <f>+IFERROR(VLOOKUP($A51,Hoja5!$A$2:$M$2116,10,FALSE),"")</f>
        <v>0</v>
      </c>
      <c r="J51" s="166">
        <f>+IFERROR(VLOOKUP($A51,Hoja5!$A$2:$M$2116,11,FALSE),"")</f>
        <v>0</v>
      </c>
      <c r="K51" s="164">
        <f>+IFERROR(VLOOKUP($A51,Hoja5!$A$2:$M$2116,12,FALSE),"")</f>
        <v>0</v>
      </c>
      <c r="L51" s="165">
        <f>+IFERROR(VLOOKUP($A51,Hoja5!$A$2:$M$2116,13,FALSE),"")</f>
        <v>0</v>
      </c>
    </row>
    <row r="52" spans="1:12" x14ac:dyDescent="0.25">
      <c r="A52" s="145">
        <v>41</v>
      </c>
      <c r="B52" s="41">
        <f>+IFERROR(VLOOKUP($A52,Hoja5!$A$2:$M$2116,3,FALSE),"")</f>
        <v>13780</v>
      </c>
      <c r="C52" s="41" t="str">
        <f>+IFERROR(VLOOKUP($A52,Hoja5!$A$2:$M$2116,4,FALSE),"")</f>
        <v>TALAIGUA NUEVO</v>
      </c>
      <c r="D52" s="166">
        <f>+IFERROR(VLOOKUP($A52,Hoja5!$A$2:$M$2116,5,FALSE),"")</f>
        <v>1.7543859649122806E-2</v>
      </c>
      <c r="E52" s="166">
        <f>+IFERROR(VLOOKUP($A52,Hoja5!$A$2:$M$2116,6,FALSE),"")</f>
        <v>2.9215358931552589E-2</v>
      </c>
      <c r="F52" s="166">
        <f>+IFERROR(VLOOKUP($A52,Hoja5!$A$2:$M$2116,7,FALSE),"")</f>
        <v>4.4463087248322146E-2</v>
      </c>
      <c r="G52" s="166">
        <f>+IFERROR(VLOOKUP($A52,Hoja5!$A$2:$M$2116,8,FALSE),"")</f>
        <v>3.7256562235393732E-2</v>
      </c>
      <c r="H52" s="166">
        <f>+IFERROR(VLOOKUP($A52,Hoja5!$A$2:$M$2116,9,FALSE),"")</f>
        <v>2.5684931506849314E-2</v>
      </c>
      <c r="I52" s="166">
        <f>+IFERROR(VLOOKUP($A52,Hoja5!$A$2:$M$2116,10,FALSE),"")</f>
        <v>0</v>
      </c>
      <c r="J52" s="166">
        <f>+IFERROR(VLOOKUP($A52,Hoja5!$A$2:$M$2116,11,FALSE),"")</f>
        <v>0</v>
      </c>
      <c r="K52" s="164">
        <f>+IFERROR(VLOOKUP($A52,Hoja5!$A$2:$M$2116,12,FALSE),"")</f>
        <v>0</v>
      </c>
      <c r="L52" s="165">
        <f>+IFERROR(VLOOKUP($A52,Hoja5!$A$2:$M$2116,13,FALSE),"")</f>
        <v>0</v>
      </c>
    </row>
    <row r="53" spans="1:12" x14ac:dyDescent="0.25">
      <c r="A53" s="145">
        <v>42</v>
      </c>
      <c r="B53" s="41">
        <f>+IFERROR(VLOOKUP($A53,Hoja5!$A$2:$M$2116,3,FALSE),"")</f>
        <v>13810</v>
      </c>
      <c r="C53" s="41" t="str">
        <f>+IFERROR(VLOOKUP($A53,Hoja5!$A$2:$M$2116,4,FALSE),"")</f>
        <v>TIQUISIO</v>
      </c>
      <c r="D53" s="166">
        <f>+IFERROR(VLOOKUP($A53,Hoja5!$A$2:$M$2116,5,FALSE),"")</f>
        <v>0</v>
      </c>
      <c r="E53" s="166">
        <f>+IFERROR(VLOOKUP($A53,Hoja5!$A$2:$M$2116,6,FALSE),"")</f>
        <v>0</v>
      </c>
      <c r="F53" s="166">
        <f>+IFERROR(VLOOKUP($A53,Hoja5!$A$2:$M$2116,7,FALSE),"")</f>
        <v>0</v>
      </c>
      <c r="G53" s="166">
        <f>+IFERROR(VLOOKUP($A53,Hoja5!$A$2:$M$2116,8,FALSE),"")</f>
        <v>0</v>
      </c>
      <c r="H53" s="166">
        <f>+IFERROR(VLOOKUP($A53,Hoja5!$A$2:$M$2116,9,FALSE),"")</f>
        <v>0</v>
      </c>
      <c r="I53" s="166">
        <f>+IFERROR(VLOOKUP($A53,Hoja5!$A$2:$M$2116,10,FALSE),"")</f>
        <v>0</v>
      </c>
      <c r="J53" s="166">
        <f>+IFERROR(VLOOKUP($A53,Hoja5!$A$2:$M$2116,11,FALSE),"")</f>
        <v>0</v>
      </c>
      <c r="K53" s="164">
        <f>+IFERROR(VLOOKUP($A53,Hoja5!$A$2:$M$2116,12,FALSE),"")</f>
        <v>0</v>
      </c>
      <c r="L53" s="165">
        <f>+IFERROR(VLOOKUP($A53,Hoja5!$A$2:$M$2116,13,FALSE),"")</f>
        <v>0</v>
      </c>
    </row>
    <row r="54" spans="1:12" x14ac:dyDescent="0.25">
      <c r="A54" s="145">
        <v>43</v>
      </c>
      <c r="B54" s="41">
        <f>+IFERROR(VLOOKUP($A54,Hoja5!$A$2:$M$2116,3,FALSE),"")</f>
        <v>13836</v>
      </c>
      <c r="C54" s="41" t="str">
        <f>+IFERROR(VLOOKUP($A54,Hoja5!$A$2:$M$2116,4,FALSE),"")</f>
        <v>TURBACO</v>
      </c>
      <c r="D54" s="166">
        <f>+IFERROR(VLOOKUP($A54,Hoja5!$A$2:$M$2116,5,FALSE),"")</f>
        <v>3.3789219629927592E-2</v>
      </c>
      <c r="E54" s="166">
        <f>+IFERROR(VLOOKUP($A54,Hoja5!$A$2:$M$2116,6,FALSE),"")</f>
        <v>0.11261402956904687</v>
      </c>
      <c r="F54" s="166">
        <f>+IFERROR(VLOOKUP($A54,Hoja5!$A$2:$M$2116,7,FALSE),"")</f>
        <v>0.15619720473045615</v>
      </c>
      <c r="G54" s="166">
        <f>+IFERROR(VLOOKUP($A54,Hoja5!$A$2:$M$2116,8,FALSE),"")</f>
        <v>0.1130827067669173</v>
      </c>
      <c r="H54" s="166">
        <f>+IFERROR(VLOOKUP($A54,Hoja5!$A$2:$M$2116,9,FALSE),"")</f>
        <v>9.1955719557195573E-2</v>
      </c>
      <c r="I54" s="166">
        <f>+IFERROR(VLOOKUP($A54,Hoja5!$A$2:$M$2116,10,FALSE),"")</f>
        <v>7.6161351390709189E-2</v>
      </c>
      <c r="J54" s="166">
        <f>+IFERROR(VLOOKUP($A54,Hoja5!$A$2:$M$2116,11,FALSE),"")</f>
        <v>1.447178002894356E-4</v>
      </c>
      <c r="K54" s="164">
        <f>+IFERROR(VLOOKUP($A54,Hoja5!$A$2:$M$2116,12,FALSE),"")</f>
        <v>8.241758241758242E-3</v>
      </c>
      <c r="L54" s="165">
        <f>+IFERROR(VLOOKUP($A54,Hoja5!$A$2:$M$2116,13,FALSE),"")</f>
        <v>1.338376491125982E-2</v>
      </c>
    </row>
    <row r="55" spans="1:12" x14ac:dyDescent="0.25">
      <c r="A55" s="145">
        <v>44</v>
      </c>
      <c r="B55" s="41">
        <f>+IFERROR(VLOOKUP($A55,Hoja5!$A$2:$M$2116,3,FALSE),"")</f>
        <v>13838</v>
      </c>
      <c r="C55" s="41" t="str">
        <f>+IFERROR(VLOOKUP($A55,Hoja5!$A$2:$M$2116,4,FALSE),"")</f>
        <v>TURBANA</v>
      </c>
      <c r="D55" s="166">
        <f>+IFERROR(VLOOKUP($A55,Hoja5!$A$2:$M$2116,5,FALSE),"")</f>
        <v>6.8603712671509276E-2</v>
      </c>
      <c r="E55" s="166">
        <f>+IFERROR(VLOOKUP($A55,Hoja5!$A$2:$M$2116,6,FALSE),"")</f>
        <v>5.8498023715415022E-2</v>
      </c>
      <c r="F55" s="166">
        <f>+IFERROR(VLOOKUP($A55,Hoja5!$A$2:$M$2116,7,FALSE),"")</f>
        <v>1.3910355486862442E-2</v>
      </c>
      <c r="G55" s="166">
        <f>+IFERROR(VLOOKUP($A55,Hoja5!$A$2:$M$2116,8,FALSE),"")</f>
        <v>4.0030211480362538E-2</v>
      </c>
      <c r="H55" s="166">
        <f>+IFERROR(VLOOKUP($A55,Hoja5!$A$2:$M$2116,9,FALSE),"")</f>
        <v>3.5502958579881658E-2</v>
      </c>
      <c r="I55" s="166">
        <f>+IFERROR(VLOOKUP($A55,Hoja5!$A$2:$M$2116,10,FALSE),"")</f>
        <v>2.2561863173216887E-2</v>
      </c>
      <c r="J55" s="166">
        <f>+IFERROR(VLOOKUP($A55,Hoja5!$A$2:$M$2116,11,FALSE),"")</f>
        <v>0</v>
      </c>
      <c r="K55" s="164">
        <f>+IFERROR(VLOOKUP($A55,Hoja5!$A$2:$M$2116,12,FALSE),"")</f>
        <v>0</v>
      </c>
      <c r="L55" s="165">
        <f>+IFERROR(VLOOKUP($A55,Hoja5!$A$2:$M$2116,13,FALSE),"")</f>
        <v>0</v>
      </c>
    </row>
    <row r="56" spans="1:12" x14ac:dyDescent="0.25">
      <c r="A56" s="145">
        <v>45</v>
      </c>
      <c r="B56" s="41">
        <f>+IFERROR(VLOOKUP($A56,Hoja5!$A$2:$M$2116,3,FALSE),"")</f>
        <v>13873</v>
      </c>
      <c r="C56" s="41" t="str">
        <f>+IFERROR(VLOOKUP($A56,Hoja5!$A$2:$M$2116,4,FALSE),"")</f>
        <v>VILLANUEVA</v>
      </c>
      <c r="D56" s="166">
        <f>+IFERROR(VLOOKUP($A56,Hoja5!$A$2:$M$2116,5,FALSE),"")</f>
        <v>2.3163841807909605E-2</v>
      </c>
      <c r="E56" s="166">
        <f>+IFERROR(VLOOKUP($A56,Hoja5!$A$2:$M$2116,6,FALSE),"")</f>
        <v>7.3521282476506356E-2</v>
      </c>
      <c r="F56" s="166">
        <f>+IFERROR(VLOOKUP($A56,Hoja5!$A$2:$M$2116,7,FALSE),"")</f>
        <v>4.6070460704607047E-2</v>
      </c>
      <c r="G56" s="166">
        <f>+IFERROR(VLOOKUP($A56,Hoja5!$A$2:$M$2116,8,FALSE),"")</f>
        <v>0.13425679275439531</v>
      </c>
      <c r="H56" s="166">
        <f>+IFERROR(VLOOKUP($A56,Hoja5!$A$2:$M$2116,9,FALSE),"")</f>
        <v>0.10772464529689964</v>
      </c>
      <c r="I56" s="166">
        <f>+IFERROR(VLOOKUP($A56,Hoja5!$A$2:$M$2116,10,FALSE),"")</f>
        <v>0</v>
      </c>
      <c r="J56" s="166">
        <f>+IFERROR(VLOOKUP($A56,Hoja5!$A$2:$M$2116,11,FALSE),"")</f>
        <v>0</v>
      </c>
      <c r="K56" s="164">
        <f>+IFERROR(VLOOKUP($A56,Hoja5!$A$2:$M$2116,12,FALSE),"")</f>
        <v>8.1377151799687006E-2</v>
      </c>
      <c r="L56" s="165">
        <f>+IFERROR(VLOOKUP($A56,Hoja5!$A$2:$M$2116,13,FALSE),"")</f>
        <v>5.2410901467505244E-4</v>
      </c>
    </row>
    <row r="57" spans="1:12" x14ac:dyDescent="0.25">
      <c r="A57" s="145">
        <v>46</v>
      </c>
      <c r="B57" s="41">
        <f>+IFERROR(VLOOKUP($A57,Hoja5!$A$2:$M$2116,3,FALSE),"")</f>
        <v>13894</v>
      </c>
      <c r="C57" s="41" t="str">
        <f>+IFERROR(VLOOKUP($A57,Hoja5!$A$2:$M$2116,4,FALSE),"")</f>
        <v>ZAMBRANO</v>
      </c>
      <c r="D57" s="166">
        <f>+IFERROR(VLOOKUP($A57,Hoja5!$A$2:$M$2116,5,FALSE),"")</f>
        <v>9.2320261437908502E-2</v>
      </c>
      <c r="E57" s="166">
        <f>+IFERROR(VLOOKUP($A57,Hoja5!$A$2:$M$2116,6,FALSE),"")</f>
        <v>6.5495207667731634E-2</v>
      </c>
      <c r="F57" s="166">
        <f>+IFERROR(VLOOKUP($A57,Hoja5!$A$2:$M$2116,7,FALSE),"")</f>
        <v>1.8912529550827423E-2</v>
      </c>
      <c r="G57" s="166">
        <f>+IFERROR(VLOOKUP($A57,Hoja5!$A$2:$M$2116,8,FALSE),"")</f>
        <v>1.1746280344557557E-2</v>
      </c>
      <c r="H57" s="166">
        <f>+IFERROR(VLOOKUP($A57,Hoja5!$A$2:$M$2116,9,FALSE),"")</f>
        <v>8.6887835703001581E-3</v>
      </c>
      <c r="I57" s="166">
        <f>+IFERROR(VLOOKUP($A57,Hoja5!$A$2:$M$2116,10,FALSE),"")</f>
        <v>0</v>
      </c>
      <c r="J57" s="166">
        <f>+IFERROR(VLOOKUP($A57,Hoja5!$A$2:$M$2116,11,FALSE),"")</f>
        <v>0</v>
      </c>
      <c r="K57" s="164">
        <f>+IFERROR(VLOOKUP($A57,Hoja5!$A$2:$M$2116,12,FALSE),"")</f>
        <v>0</v>
      </c>
      <c r="L57" s="165">
        <f>+IFERROR(VLOOKUP($A57,Hoja5!$A$2:$M$2116,13,FALSE),"")</f>
        <v>0</v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BOLIVAR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13001</v>
      </c>
      <c r="C12" s="39" t="str">
        <f>+UPPER(IFERROR(VLOOKUP($A12,Hoja6!$A$3:$P$1124,4,FALSE),""))</f>
        <v>CARTAGENA</v>
      </c>
      <c r="D12" s="40">
        <f>+IFERROR(VLOOKUP($A12,Hoja6!$A$3:$P$1124,8,FALSE),"")</f>
        <v>11667</v>
      </c>
      <c r="E12" s="40">
        <f>+IFERROR(VLOOKUP($A12,Hoja6!$A$3:$P$1124,9,FALSE),"")</f>
        <v>5553</v>
      </c>
      <c r="F12" s="163">
        <f>+IFERROR(VLOOKUP($A12,Hoja6!$A$3:$P$1124,10,FALSE),"")</f>
        <v>0.47595782977629209</v>
      </c>
      <c r="G12" s="40">
        <f>+IFERROR(VLOOKUP($A12,Hoja6!$A$3:$P$1124,11,FALSE),"")</f>
        <v>12139</v>
      </c>
      <c r="H12" s="40">
        <f>+IFERROR(VLOOKUP($A12,Hoja6!$A$3:$P$1124,12,FALSE),"")</f>
        <v>6007</v>
      </c>
      <c r="I12" s="163">
        <f>+IFERROR(VLOOKUP($A12,Hoja6!$A$3:$P$1124,13,FALSE),"")</f>
        <v>0.49485130570887226</v>
      </c>
      <c r="J12" s="40">
        <f>+IFERROR(VLOOKUP($A12,Hoja6!$A$3:$P$1124,14,FALSE),"")</f>
        <v>12616</v>
      </c>
      <c r="K12" s="149">
        <f>+IFERROR(VLOOKUP($A12,Hoja6!$A$3:$P$1124,15,FALSE),"")</f>
        <v>5831</v>
      </c>
      <c r="L12" s="165">
        <f>+IFERROR(VLOOKUP($A12,Hoja6!$A$3:$P$1124,16,FALSE),"")</f>
        <v>0.46219086873811033</v>
      </c>
    </row>
    <row r="13" spans="1:12" x14ac:dyDescent="0.25">
      <c r="A13" s="145">
        <v>2</v>
      </c>
      <c r="B13" s="39">
        <f>+IFERROR(VLOOKUP($A13,Hoja6!$A$3:$P$1124,3,FALSE),"")</f>
        <v>13006</v>
      </c>
      <c r="C13" s="39" t="str">
        <f>+UPPER(IFERROR(VLOOKUP($A13,Hoja6!$A$3:$P$1124,4,FALSE),""))</f>
        <v xml:space="preserve">ACHÍ  </v>
      </c>
      <c r="D13" s="40">
        <f>+IFERROR(VLOOKUP($A13,Hoja6!$A$3:$P$1124,8,FALSE),"")</f>
        <v>276</v>
      </c>
      <c r="E13" s="40">
        <f>+IFERROR(VLOOKUP($A13,Hoja6!$A$3:$P$1124,9,FALSE),"")</f>
        <v>36</v>
      </c>
      <c r="F13" s="163">
        <f>+IFERROR(VLOOKUP($A13,Hoja6!$A$3:$P$1124,10,FALSE),"")</f>
        <v>0.13043478260869565</v>
      </c>
      <c r="G13" s="40">
        <f>+IFERROR(VLOOKUP($A13,Hoja6!$A$3:$P$1124,11,FALSE),"")</f>
        <v>256</v>
      </c>
      <c r="H13" s="40">
        <f>+IFERROR(VLOOKUP($A13,Hoja6!$A$3:$P$1124,12,FALSE),"")</f>
        <v>34</v>
      </c>
      <c r="I13" s="163">
        <f>+IFERROR(VLOOKUP($A13,Hoja6!$A$3:$P$1124,13,FALSE),"")</f>
        <v>0.1328125</v>
      </c>
      <c r="J13" s="40">
        <f>+IFERROR(VLOOKUP($A13,Hoja6!$A$3:$P$1124,14,FALSE),"")</f>
        <v>289</v>
      </c>
      <c r="K13" s="149">
        <f>+IFERROR(VLOOKUP($A13,Hoja6!$A$3:$P$1124,15,FALSE),"")</f>
        <v>49</v>
      </c>
      <c r="L13" s="165">
        <f>+IFERROR(VLOOKUP($A13,Hoja6!$A$3:$P$1124,16,FALSE),"")</f>
        <v>0.16955017301038061</v>
      </c>
    </row>
    <row r="14" spans="1:12" x14ac:dyDescent="0.25">
      <c r="A14" s="145">
        <v>3</v>
      </c>
      <c r="B14" s="39">
        <f>+IFERROR(VLOOKUP($A14,Hoja6!$A$3:$P$1124,3,FALSE),"")</f>
        <v>13030</v>
      </c>
      <c r="C14" s="39" t="str">
        <f>+UPPER(IFERROR(VLOOKUP($A14,Hoja6!$A$3:$P$1124,4,FALSE),""))</f>
        <v>ALTOS DEL ROSARIO</v>
      </c>
      <c r="D14" s="40">
        <f>+IFERROR(VLOOKUP($A14,Hoja6!$A$3:$P$1124,8,FALSE),"")</f>
        <v>60</v>
      </c>
      <c r="E14" s="40">
        <f>+IFERROR(VLOOKUP($A14,Hoja6!$A$3:$P$1124,9,FALSE),"")</f>
        <v>9</v>
      </c>
      <c r="F14" s="163">
        <f>+IFERROR(VLOOKUP($A14,Hoja6!$A$3:$P$1124,10,FALSE),"")</f>
        <v>0.15</v>
      </c>
      <c r="G14" s="40">
        <f>+IFERROR(VLOOKUP($A14,Hoja6!$A$3:$P$1124,11,FALSE),"")</f>
        <v>82</v>
      </c>
      <c r="H14" s="40">
        <f>+IFERROR(VLOOKUP($A14,Hoja6!$A$3:$P$1124,12,FALSE),"")</f>
        <v>9</v>
      </c>
      <c r="I14" s="163">
        <f>+IFERROR(VLOOKUP($A14,Hoja6!$A$3:$P$1124,13,FALSE),"")</f>
        <v>0.10975609756097561</v>
      </c>
      <c r="J14" s="40">
        <f>+IFERROR(VLOOKUP($A14,Hoja6!$A$3:$P$1124,14,FALSE),"")</f>
        <v>72</v>
      </c>
      <c r="K14" s="149">
        <f>+IFERROR(VLOOKUP($A14,Hoja6!$A$3:$P$1124,15,FALSE),"")</f>
        <v>17</v>
      </c>
      <c r="L14" s="165">
        <f>+IFERROR(VLOOKUP($A14,Hoja6!$A$3:$P$1124,16,FALSE),"")</f>
        <v>0.2361111111111111</v>
      </c>
    </row>
    <row r="15" spans="1:12" x14ac:dyDescent="0.25">
      <c r="A15" s="145">
        <v>4</v>
      </c>
      <c r="B15" s="39">
        <f>+IFERROR(VLOOKUP($A15,Hoja6!$A$3:$P$1124,3,FALSE),"")</f>
        <v>13042</v>
      </c>
      <c r="C15" s="39" t="str">
        <f>+UPPER(IFERROR(VLOOKUP($A15,Hoja6!$A$3:$P$1124,4,FALSE),""))</f>
        <v>ARENAL</v>
      </c>
      <c r="D15" s="40">
        <f>+IFERROR(VLOOKUP($A15,Hoja6!$A$3:$P$1124,8,FALSE),"")</f>
        <v>71</v>
      </c>
      <c r="E15" s="40">
        <f>+IFERROR(VLOOKUP($A15,Hoja6!$A$3:$P$1124,9,FALSE),"")</f>
        <v>10</v>
      </c>
      <c r="F15" s="163">
        <f>+IFERROR(VLOOKUP($A15,Hoja6!$A$3:$P$1124,10,FALSE),"")</f>
        <v>0.14084507042253522</v>
      </c>
      <c r="G15" s="40">
        <f>+IFERROR(VLOOKUP($A15,Hoja6!$A$3:$P$1124,11,FALSE),"")</f>
        <v>77</v>
      </c>
      <c r="H15" s="40">
        <f>+IFERROR(VLOOKUP($A15,Hoja6!$A$3:$P$1124,12,FALSE),"")</f>
        <v>16</v>
      </c>
      <c r="I15" s="163">
        <f>+IFERROR(VLOOKUP($A15,Hoja6!$A$3:$P$1124,13,FALSE),"")</f>
        <v>0.20779220779220781</v>
      </c>
      <c r="J15" s="40">
        <f>+IFERROR(VLOOKUP($A15,Hoja6!$A$3:$P$1124,14,FALSE),"")</f>
        <v>73</v>
      </c>
      <c r="K15" s="149">
        <f>+IFERROR(VLOOKUP($A15,Hoja6!$A$3:$P$1124,15,FALSE),"")</f>
        <v>19</v>
      </c>
      <c r="L15" s="165">
        <f>+IFERROR(VLOOKUP($A15,Hoja6!$A$3:$P$1124,16,FALSE),"")</f>
        <v>0.26027397260273971</v>
      </c>
    </row>
    <row r="16" spans="1:12" x14ac:dyDescent="0.25">
      <c r="A16" s="145">
        <v>5</v>
      </c>
      <c r="B16" s="39">
        <f>+IFERROR(VLOOKUP($A16,Hoja6!$A$3:$P$1124,3,FALSE),"")</f>
        <v>13052</v>
      </c>
      <c r="C16" s="39" t="str">
        <f>+UPPER(IFERROR(VLOOKUP($A16,Hoja6!$A$3:$P$1124,4,FALSE),""))</f>
        <v>ARJONA</v>
      </c>
      <c r="D16" s="40">
        <f>+IFERROR(VLOOKUP($A16,Hoja6!$A$3:$P$1124,8,FALSE),"")</f>
        <v>752</v>
      </c>
      <c r="E16" s="40">
        <f>+IFERROR(VLOOKUP($A16,Hoja6!$A$3:$P$1124,9,FALSE),"")</f>
        <v>218</v>
      </c>
      <c r="F16" s="163">
        <f>+IFERROR(VLOOKUP($A16,Hoja6!$A$3:$P$1124,10,FALSE),"")</f>
        <v>0.28989361702127658</v>
      </c>
      <c r="G16" s="40">
        <f>+IFERROR(VLOOKUP($A16,Hoja6!$A$3:$P$1124,11,FALSE),"")</f>
        <v>794</v>
      </c>
      <c r="H16" s="40">
        <f>+IFERROR(VLOOKUP($A16,Hoja6!$A$3:$P$1124,12,FALSE),"")</f>
        <v>297</v>
      </c>
      <c r="I16" s="163">
        <f>+IFERROR(VLOOKUP($A16,Hoja6!$A$3:$P$1124,13,FALSE),"")</f>
        <v>0.37405541561712846</v>
      </c>
      <c r="J16" s="40">
        <f>+IFERROR(VLOOKUP($A16,Hoja6!$A$3:$P$1124,14,FALSE),"")</f>
        <v>786</v>
      </c>
      <c r="K16" s="149">
        <f>+IFERROR(VLOOKUP($A16,Hoja6!$A$3:$P$1124,15,FALSE),"")</f>
        <v>269</v>
      </c>
      <c r="L16" s="165">
        <f>+IFERROR(VLOOKUP($A16,Hoja6!$A$3:$P$1124,16,FALSE),"")</f>
        <v>0.34223918575063611</v>
      </c>
    </row>
    <row r="17" spans="1:12" x14ac:dyDescent="0.25">
      <c r="A17" s="145">
        <v>6</v>
      </c>
      <c r="B17" s="39">
        <f>+IFERROR(VLOOKUP($A17,Hoja6!$A$3:$P$1124,3,FALSE),"")</f>
        <v>13062</v>
      </c>
      <c r="C17" s="39" t="str">
        <f>+UPPER(IFERROR(VLOOKUP($A17,Hoja6!$A$3:$P$1124,4,FALSE),""))</f>
        <v>ARROYOHONDO</v>
      </c>
      <c r="D17" s="40">
        <f>+IFERROR(VLOOKUP($A17,Hoja6!$A$3:$P$1124,8,FALSE),"")</f>
        <v>69</v>
      </c>
      <c r="E17" s="40">
        <f>+IFERROR(VLOOKUP($A17,Hoja6!$A$3:$P$1124,9,FALSE),"")</f>
        <v>12</v>
      </c>
      <c r="F17" s="163">
        <f>+IFERROR(VLOOKUP($A17,Hoja6!$A$3:$P$1124,10,FALSE),"")</f>
        <v>0.17391304347826086</v>
      </c>
      <c r="G17" s="40">
        <f>+IFERROR(VLOOKUP($A17,Hoja6!$A$3:$P$1124,11,FALSE),"")</f>
        <v>81</v>
      </c>
      <c r="H17" s="40">
        <f>+IFERROR(VLOOKUP($A17,Hoja6!$A$3:$P$1124,12,FALSE),"")</f>
        <v>13</v>
      </c>
      <c r="I17" s="163">
        <f>+IFERROR(VLOOKUP($A17,Hoja6!$A$3:$P$1124,13,FALSE),"")</f>
        <v>0.16049382716049382</v>
      </c>
      <c r="J17" s="40">
        <f>+IFERROR(VLOOKUP($A17,Hoja6!$A$3:$P$1124,14,FALSE),"")</f>
        <v>71</v>
      </c>
      <c r="K17" s="149">
        <f>+IFERROR(VLOOKUP($A17,Hoja6!$A$3:$P$1124,15,FALSE),"")</f>
        <v>12</v>
      </c>
      <c r="L17" s="165">
        <f>+IFERROR(VLOOKUP($A17,Hoja6!$A$3:$P$1124,16,FALSE),"")</f>
        <v>0.16901408450704225</v>
      </c>
    </row>
    <row r="18" spans="1:12" x14ac:dyDescent="0.25">
      <c r="A18" s="145">
        <v>7</v>
      </c>
      <c r="B18" s="39">
        <f>+IFERROR(VLOOKUP($A18,Hoja6!$A$3:$P$1124,3,FALSE),"")</f>
        <v>13074</v>
      </c>
      <c r="C18" s="39" t="str">
        <f>+UPPER(IFERROR(VLOOKUP($A18,Hoja6!$A$3:$P$1124,4,FALSE),""))</f>
        <v xml:space="preserve">BARRANCO DE LOBA  </v>
      </c>
      <c r="D18" s="40">
        <f>+IFERROR(VLOOKUP($A18,Hoja6!$A$3:$P$1124,8,FALSE),"")</f>
        <v>178</v>
      </c>
      <c r="E18" s="40">
        <f>+IFERROR(VLOOKUP($A18,Hoja6!$A$3:$P$1124,9,FALSE),"")</f>
        <v>17</v>
      </c>
      <c r="F18" s="163">
        <f>+IFERROR(VLOOKUP($A18,Hoja6!$A$3:$P$1124,10,FALSE),"")</f>
        <v>9.5505617977528087E-2</v>
      </c>
      <c r="G18" s="40">
        <f>+IFERROR(VLOOKUP($A18,Hoja6!$A$3:$P$1124,11,FALSE),"")</f>
        <v>151</v>
      </c>
      <c r="H18" s="40">
        <f>+IFERROR(VLOOKUP($A18,Hoja6!$A$3:$P$1124,12,FALSE),"")</f>
        <v>16</v>
      </c>
      <c r="I18" s="163">
        <f>+IFERROR(VLOOKUP($A18,Hoja6!$A$3:$P$1124,13,FALSE),"")</f>
        <v>0.10596026490066225</v>
      </c>
      <c r="J18" s="40">
        <f>+IFERROR(VLOOKUP($A18,Hoja6!$A$3:$P$1124,14,FALSE),"")</f>
        <v>178</v>
      </c>
      <c r="K18" s="149">
        <f>+IFERROR(VLOOKUP($A18,Hoja6!$A$3:$P$1124,15,FALSE),"")</f>
        <v>25</v>
      </c>
      <c r="L18" s="165">
        <f>+IFERROR(VLOOKUP($A18,Hoja6!$A$3:$P$1124,16,FALSE),"")</f>
        <v>0.1404494382022472</v>
      </c>
    </row>
    <row r="19" spans="1:12" x14ac:dyDescent="0.25">
      <c r="A19" s="145">
        <v>8</v>
      </c>
      <c r="B19" s="39">
        <f>+IFERROR(VLOOKUP($A19,Hoja6!$A$3:$P$1124,3,FALSE),"")</f>
        <v>13140</v>
      </c>
      <c r="C19" s="39" t="str">
        <f>+UPPER(IFERROR(VLOOKUP($A19,Hoja6!$A$3:$P$1124,4,FALSE),""))</f>
        <v xml:space="preserve">CALAMAR  </v>
      </c>
      <c r="D19" s="40">
        <f>+IFERROR(VLOOKUP($A19,Hoja6!$A$3:$P$1124,8,FALSE),"")</f>
        <v>262</v>
      </c>
      <c r="E19" s="40">
        <f>+IFERROR(VLOOKUP($A19,Hoja6!$A$3:$P$1124,9,FALSE),"")</f>
        <v>53</v>
      </c>
      <c r="F19" s="163">
        <f>+IFERROR(VLOOKUP($A19,Hoja6!$A$3:$P$1124,10,FALSE),"")</f>
        <v>0.20229007633587787</v>
      </c>
      <c r="G19" s="40">
        <f>+IFERROR(VLOOKUP($A19,Hoja6!$A$3:$P$1124,11,FALSE),"")</f>
        <v>246</v>
      </c>
      <c r="H19" s="40">
        <f>+IFERROR(VLOOKUP($A19,Hoja6!$A$3:$P$1124,12,FALSE),"")</f>
        <v>49</v>
      </c>
      <c r="I19" s="163">
        <f>+IFERROR(VLOOKUP($A19,Hoja6!$A$3:$P$1124,13,FALSE),"")</f>
        <v>0.1991869918699187</v>
      </c>
      <c r="J19" s="40">
        <f>+IFERROR(VLOOKUP($A19,Hoja6!$A$3:$P$1124,14,FALSE),"")</f>
        <v>239</v>
      </c>
      <c r="K19" s="149">
        <f>+IFERROR(VLOOKUP($A19,Hoja6!$A$3:$P$1124,15,FALSE),"")</f>
        <v>43</v>
      </c>
      <c r="L19" s="165">
        <f>+IFERROR(VLOOKUP($A19,Hoja6!$A$3:$P$1124,16,FALSE),"")</f>
        <v>0.1799163179916318</v>
      </c>
    </row>
    <row r="20" spans="1:12" x14ac:dyDescent="0.25">
      <c r="A20" s="145">
        <v>9</v>
      </c>
      <c r="B20" s="39">
        <f>+IFERROR(VLOOKUP($A20,Hoja6!$A$3:$P$1124,3,FALSE),"")</f>
        <v>13160</v>
      </c>
      <c r="C20" s="39" t="str">
        <f>+UPPER(IFERROR(VLOOKUP($A20,Hoja6!$A$3:$P$1124,4,FALSE),""))</f>
        <v>CANTAGALLO</v>
      </c>
      <c r="D20" s="40">
        <f>+IFERROR(VLOOKUP($A20,Hoja6!$A$3:$P$1124,8,FALSE),"")</f>
        <v>53</v>
      </c>
      <c r="E20" s="40">
        <f>+IFERROR(VLOOKUP($A20,Hoja6!$A$3:$P$1124,9,FALSE),"")</f>
        <v>16</v>
      </c>
      <c r="F20" s="163">
        <f>+IFERROR(VLOOKUP($A20,Hoja6!$A$3:$P$1124,10,FALSE),"")</f>
        <v>0.30188679245283018</v>
      </c>
      <c r="G20" s="40">
        <f>+IFERROR(VLOOKUP($A20,Hoja6!$A$3:$P$1124,11,FALSE),"")</f>
        <v>55</v>
      </c>
      <c r="H20" s="40">
        <f>+IFERROR(VLOOKUP($A20,Hoja6!$A$3:$P$1124,12,FALSE),"")</f>
        <v>19</v>
      </c>
      <c r="I20" s="163">
        <f>+IFERROR(VLOOKUP($A20,Hoja6!$A$3:$P$1124,13,FALSE),"")</f>
        <v>0.34545454545454546</v>
      </c>
      <c r="J20" s="40">
        <f>+IFERROR(VLOOKUP($A20,Hoja6!$A$3:$P$1124,14,FALSE),"")</f>
        <v>63</v>
      </c>
      <c r="K20" s="149">
        <f>+IFERROR(VLOOKUP($A20,Hoja6!$A$3:$P$1124,15,FALSE),"")</f>
        <v>13</v>
      </c>
      <c r="L20" s="165">
        <f>+IFERROR(VLOOKUP($A20,Hoja6!$A$3:$P$1124,16,FALSE),"")</f>
        <v>0.20634920634920634</v>
      </c>
    </row>
    <row r="21" spans="1:12" x14ac:dyDescent="0.25">
      <c r="A21" s="145">
        <v>10</v>
      </c>
      <c r="B21" s="39">
        <f>+IFERROR(VLOOKUP($A21,Hoja6!$A$3:$P$1124,3,FALSE),"")</f>
        <v>13188</v>
      </c>
      <c r="C21" s="39" t="str">
        <f>+UPPER(IFERROR(VLOOKUP($A21,Hoja6!$A$3:$P$1124,4,FALSE),""))</f>
        <v>CICUCO</v>
      </c>
      <c r="D21" s="40">
        <f>+IFERROR(VLOOKUP($A21,Hoja6!$A$3:$P$1124,8,FALSE),"")</f>
        <v>115</v>
      </c>
      <c r="E21" s="40">
        <f>+IFERROR(VLOOKUP($A21,Hoja6!$A$3:$P$1124,9,FALSE),"")</f>
        <v>27</v>
      </c>
      <c r="F21" s="163">
        <f>+IFERROR(VLOOKUP($A21,Hoja6!$A$3:$P$1124,10,FALSE),"")</f>
        <v>0.23478260869565218</v>
      </c>
      <c r="G21" s="40">
        <f>+IFERROR(VLOOKUP($A21,Hoja6!$A$3:$P$1124,11,FALSE),"")</f>
        <v>117</v>
      </c>
      <c r="H21" s="40">
        <f>+IFERROR(VLOOKUP($A21,Hoja6!$A$3:$P$1124,12,FALSE),"")</f>
        <v>31</v>
      </c>
      <c r="I21" s="163">
        <f>+IFERROR(VLOOKUP($A21,Hoja6!$A$3:$P$1124,13,FALSE),"")</f>
        <v>0.26495726495726496</v>
      </c>
      <c r="J21" s="40">
        <f>+IFERROR(VLOOKUP($A21,Hoja6!$A$3:$P$1124,14,FALSE),"")</f>
        <v>123</v>
      </c>
      <c r="K21" s="149">
        <f>+IFERROR(VLOOKUP($A21,Hoja6!$A$3:$P$1124,15,FALSE),"")</f>
        <v>25</v>
      </c>
      <c r="L21" s="165">
        <f>+IFERROR(VLOOKUP($A21,Hoja6!$A$3:$P$1124,16,FALSE),"")</f>
        <v>0.2032520325203252</v>
      </c>
    </row>
    <row r="22" spans="1:12" x14ac:dyDescent="0.25">
      <c r="A22" s="145">
        <v>11</v>
      </c>
      <c r="B22" s="39">
        <f>+IFERROR(VLOOKUP($A22,Hoja6!$A$3:$P$1124,3,FALSE),"")</f>
        <v>13212</v>
      </c>
      <c r="C22" s="39" t="str">
        <f>+UPPER(IFERROR(VLOOKUP($A22,Hoja6!$A$3:$P$1124,4,FALSE),""))</f>
        <v>CÓRDOBA</v>
      </c>
      <c r="D22" s="40">
        <f>+IFERROR(VLOOKUP($A22,Hoja6!$A$3:$P$1124,8,FALSE),"")</f>
        <v>161</v>
      </c>
      <c r="E22" s="40">
        <f>+IFERROR(VLOOKUP($A22,Hoja6!$A$3:$P$1124,9,FALSE),"")</f>
        <v>32</v>
      </c>
      <c r="F22" s="163">
        <f>+IFERROR(VLOOKUP($A22,Hoja6!$A$3:$P$1124,10,FALSE),"")</f>
        <v>0.19875776397515527</v>
      </c>
      <c r="G22" s="40">
        <f>+IFERROR(VLOOKUP($A22,Hoja6!$A$3:$P$1124,11,FALSE),"")</f>
        <v>164</v>
      </c>
      <c r="H22" s="40">
        <f>+IFERROR(VLOOKUP($A22,Hoja6!$A$3:$P$1124,12,FALSE),"")</f>
        <v>42</v>
      </c>
      <c r="I22" s="163">
        <f>+IFERROR(VLOOKUP($A22,Hoja6!$A$3:$P$1124,13,FALSE),"")</f>
        <v>0.25609756097560976</v>
      </c>
      <c r="J22" s="40">
        <f>+IFERROR(VLOOKUP($A22,Hoja6!$A$3:$P$1124,14,FALSE),"")</f>
        <v>199</v>
      </c>
      <c r="K22" s="149">
        <f>+IFERROR(VLOOKUP($A22,Hoja6!$A$3:$P$1124,15,FALSE),"")</f>
        <v>47</v>
      </c>
      <c r="L22" s="165">
        <f>+IFERROR(VLOOKUP($A22,Hoja6!$A$3:$P$1124,16,FALSE),"")</f>
        <v>0.23618090452261306</v>
      </c>
    </row>
    <row r="23" spans="1:12" x14ac:dyDescent="0.25">
      <c r="A23" s="145">
        <v>12</v>
      </c>
      <c r="B23" s="39">
        <f>+IFERROR(VLOOKUP($A23,Hoja6!$A$3:$P$1124,3,FALSE),"")</f>
        <v>13222</v>
      </c>
      <c r="C23" s="39" t="str">
        <f>+UPPER(IFERROR(VLOOKUP($A23,Hoja6!$A$3:$P$1124,4,FALSE),""))</f>
        <v>CLEMENCIA</v>
      </c>
      <c r="D23" s="40">
        <f>+IFERROR(VLOOKUP($A23,Hoja6!$A$3:$P$1124,8,FALSE),"")</f>
        <v>123</v>
      </c>
      <c r="E23" s="40">
        <f>+IFERROR(VLOOKUP($A23,Hoja6!$A$3:$P$1124,9,FALSE),"")</f>
        <v>34</v>
      </c>
      <c r="F23" s="163">
        <f>+IFERROR(VLOOKUP($A23,Hoja6!$A$3:$P$1124,10,FALSE),"")</f>
        <v>0.27642276422764228</v>
      </c>
      <c r="G23" s="40">
        <f>+IFERROR(VLOOKUP($A23,Hoja6!$A$3:$P$1124,11,FALSE),"")</f>
        <v>115</v>
      </c>
      <c r="H23" s="40">
        <f>+IFERROR(VLOOKUP($A23,Hoja6!$A$3:$P$1124,12,FALSE),"")</f>
        <v>30</v>
      </c>
      <c r="I23" s="163">
        <f>+IFERROR(VLOOKUP($A23,Hoja6!$A$3:$P$1124,13,FALSE),"")</f>
        <v>0.2608695652173913</v>
      </c>
      <c r="J23" s="40">
        <f>+IFERROR(VLOOKUP($A23,Hoja6!$A$3:$P$1124,14,FALSE),"")</f>
        <v>156</v>
      </c>
      <c r="K23" s="149">
        <f>+IFERROR(VLOOKUP($A23,Hoja6!$A$3:$P$1124,15,FALSE),"")</f>
        <v>20</v>
      </c>
      <c r="L23" s="165">
        <f>+IFERROR(VLOOKUP($A23,Hoja6!$A$3:$P$1124,16,FALSE),"")</f>
        <v>0.12820512820512819</v>
      </c>
    </row>
    <row r="24" spans="1:12" x14ac:dyDescent="0.25">
      <c r="A24" s="145">
        <v>13</v>
      </c>
      <c r="B24" s="39">
        <f>+IFERROR(VLOOKUP($A24,Hoja6!$A$3:$P$1124,3,FALSE),"")</f>
        <v>13244</v>
      </c>
      <c r="C24" s="39" t="str">
        <f>+UPPER(IFERROR(VLOOKUP($A24,Hoja6!$A$3:$P$1124,4,FALSE),""))</f>
        <v>EL CARMEN DE BOLÍVAR</v>
      </c>
      <c r="D24" s="40">
        <f>+IFERROR(VLOOKUP($A24,Hoja6!$A$3:$P$1124,8,FALSE),"")</f>
        <v>680</v>
      </c>
      <c r="E24" s="40">
        <f>+IFERROR(VLOOKUP($A24,Hoja6!$A$3:$P$1124,9,FALSE),"")</f>
        <v>139</v>
      </c>
      <c r="F24" s="163">
        <f>+IFERROR(VLOOKUP($A24,Hoja6!$A$3:$P$1124,10,FALSE),"")</f>
        <v>0.20441176470588235</v>
      </c>
      <c r="G24" s="40">
        <f>+IFERROR(VLOOKUP($A24,Hoja6!$A$3:$P$1124,11,FALSE),"")</f>
        <v>786</v>
      </c>
      <c r="H24" s="40">
        <f>+IFERROR(VLOOKUP($A24,Hoja6!$A$3:$P$1124,12,FALSE),"")</f>
        <v>164</v>
      </c>
      <c r="I24" s="163">
        <f>+IFERROR(VLOOKUP($A24,Hoja6!$A$3:$P$1124,13,FALSE),"")</f>
        <v>0.20865139949109415</v>
      </c>
      <c r="J24" s="40">
        <f>+IFERROR(VLOOKUP($A24,Hoja6!$A$3:$P$1124,14,FALSE),"")</f>
        <v>888</v>
      </c>
      <c r="K24" s="149">
        <f>+IFERROR(VLOOKUP($A24,Hoja6!$A$3:$P$1124,15,FALSE),"")</f>
        <v>218</v>
      </c>
      <c r="L24" s="165">
        <f>+IFERROR(VLOOKUP($A24,Hoja6!$A$3:$P$1124,16,FALSE),"")</f>
        <v>0.24549549549549549</v>
      </c>
    </row>
    <row r="25" spans="1:12" x14ac:dyDescent="0.25">
      <c r="A25" s="145">
        <v>14</v>
      </c>
      <c r="B25" s="39">
        <f>+IFERROR(VLOOKUP($A25,Hoja6!$A$3:$P$1124,3,FALSE),"")</f>
        <v>13248</v>
      </c>
      <c r="C25" s="39" t="str">
        <f>+UPPER(IFERROR(VLOOKUP($A25,Hoja6!$A$3:$P$1124,4,FALSE),""))</f>
        <v>EL GUAMO</v>
      </c>
      <c r="D25" s="40">
        <f>+IFERROR(VLOOKUP($A25,Hoja6!$A$3:$P$1124,8,FALSE),"")</f>
        <v>76</v>
      </c>
      <c r="E25" s="40">
        <f>+IFERROR(VLOOKUP($A25,Hoja6!$A$3:$P$1124,9,FALSE),"")</f>
        <v>14</v>
      </c>
      <c r="F25" s="163">
        <f>+IFERROR(VLOOKUP($A25,Hoja6!$A$3:$P$1124,10,FALSE),"")</f>
        <v>0.18421052631578946</v>
      </c>
      <c r="G25" s="40">
        <f>+IFERROR(VLOOKUP($A25,Hoja6!$A$3:$P$1124,11,FALSE),"")</f>
        <v>71</v>
      </c>
      <c r="H25" s="40">
        <f>+IFERROR(VLOOKUP($A25,Hoja6!$A$3:$P$1124,12,FALSE),"")</f>
        <v>17</v>
      </c>
      <c r="I25" s="163">
        <f>+IFERROR(VLOOKUP($A25,Hoja6!$A$3:$P$1124,13,FALSE),"")</f>
        <v>0.23943661971830985</v>
      </c>
      <c r="J25" s="40">
        <f>+IFERROR(VLOOKUP($A25,Hoja6!$A$3:$P$1124,14,FALSE),"")</f>
        <v>94</v>
      </c>
      <c r="K25" s="149">
        <f>+IFERROR(VLOOKUP($A25,Hoja6!$A$3:$P$1124,15,FALSE),"")</f>
        <v>19</v>
      </c>
      <c r="L25" s="165">
        <f>+IFERROR(VLOOKUP($A25,Hoja6!$A$3:$P$1124,16,FALSE),"")</f>
        <v>0.20212765957446807</v>
      </c>
    </row>
    <row r="26" spans="1:12" x14ac:dyDescent="0.25">
      <c r="A26" s="145">
        <v>15</v>
      </c>
      <c r="B26" s="39">
        <f>+IFERROR(VLOOKUP($A26,Hoja6!$A$3:$P$1124,3,FALSE),"")</f>
        <v>13268</v>
      </c>
      <c r="C26" s="39" t="str">
        <f>+UPPER(IFERROR(VLOOKUP($A26,Hoja6!$A$3:$P$1124,4,FALSE),""))</f>
        <v>EL PEÑÓN</v>
      </c>
      <c r="D26" s="40">
        <f>+IFERROR(VLOOKUP($A26,Hoja6!$A$3:$P$1124,8,FALSE),"")</f>
        <v>72</v>
      </c>
      <c r="E26" s="40">
        <f>+IFERROR(VLOOKUP($A26,Hoja6!$A$3:$P$1124,9,FALSE),"")</f>
        <v>8</v>
      </c>
      <c r="F26" s="163">
        <f>+IFERROR(VLOOKUP($A26,Hoja6!$A$3:$P$1124,10,FALSE),"")</f>
        <v>0.1111111111111111</v>
      </c>
      <c r="G26" s="40">
        <f>+IFERROR(VLOOKUP($A26,Hoja6!$A$3:$P$1124,11,FALSE),"")</f>
        <v>63</v>
      </c>
      <c r="H26" s="40">
        <f>+IFERROR(VLOOKUP($A26,Hoja6!$A$3:$P$1124,12,FALSE),"")</f>
        <v>14</v>
      </c>
      <c r="I26" s="163">
        <f>+IFERROR(VLOOKUP($A26,Hoja6!$A$3:$P$1124,13,FALSE),"")</f>
        <v>0.22222222222222221</v>
      </c>
      <c r="J26" s="40">
        <f>+IFERROR(VLOOKUP($A26,Hoja6!$A$3:$P$1124,14,FALSE),"")</f>
        <v>81</v>
      </c>
      <c r="K26" s="149">
        <f>+IFERROR(VLOOKUP($A26,Hoja6!$A$3:$P$1124,15,FALSE),"")</f>
        <v>6</v>
      </c>
      <c r="L26" s="165">
        <f>+IFERROR(VLOOKUP($A26,Hoja6!$A$3:$P$1124,16,FALSE),"")</f>
        <v>7.407407407407407E-2</v>
      </c>
    </row>
    <row r="27" spans="1:12" x14ac:dyDescent="0.25">
      <c r="A27" s="145">
        <v>16</v>
      </c>
      <c r="B27" s="39">
        <f>+IFERROR(VLOOKUP($A27,Hoja6!$A$3:$P$1124,3,FALSE),"")</f>
        <v>13300</v>
      </c>
      <c r="C27" s="39" t="str">
        <f>+UPPER(IFERROR(VLOOKUP($A27,Hoja6!$A$3:$P$1124,4,FALSE),""))</f>
        <v>HATILLO DE LOBA</v>
      </c>
      <c r="D27" s="40">
        <f>+IFERROR(VLOOKUP($A27,Hoja6!$A$3:$P$1124,8,FALSE),"")</f>
        <v>158</v>
      </c>
      <c r="E27" s="40">
        <f>+IFERROR(VLOOKUP($A27,Hoja6!$A$3:$P$1124,9,FALSE),"")</f>
        <v>30</v>
      </c>
      <c r="F27" s="163">
        <f>+IFERROR(VLOOKUP($A27,Hoja6!$A$3:$P$1124,10,FALSE),"")</f>
        <v>0.189873417721519</v>
      </c>
      <c r="G27" s="40">
        <f>+IFERROR(VLOOKUP($A27,Hoja6!$A$3:$P$1124,11,FALSE),"")</f>
        <v>148</v>
      </c>
      <c r="H27" s="40">
        <f>+IFERROR(VLOOKUP($A27,Hoja6!$A$3:$P$1124,12,FALSE),"")</f>
        <v>22</v>
      </c>
      <c r="I27" s="163">
        <f>+IFERROR(VLOOKUP($A27,Hoja6!$A$3:$P$1124,13,FALSE),"")</f>
        <v>0.14864864864864866</v>
      </c>
      <c r="J27" s="40">
        <f>+IFERROR(VLOOKUP($A27,Hoja6!$A$3:$P$1124,14,FALSE),"")</f>
        <v>149</v>
      </c>
      <c r="K27" s="149">
        <f>+IFERROR(VLOOKUP($A27,Hoja6!$A$3:$P$1124,15,FALSE),"")</f>
        <v>21</v>
      </c>
      <c r="L27" s="165">
        <f>+IFERROR(VLOOKUP($A27,Hoja6!$A$3:$P$1124,16,FALSE),"")</f>
        <v>0.14093959731543623</v>
      </c>
    </row>
    <row r="28" spans="1:12" x14ac:dyDescent="0.25">
      <c r="A28" s="145">
        <v>17</v>
      </c>
      <c r="B28" s="39">
        <f>+IFERROR(VLOOKUP($A28,Hoja6!$A$3:$P$1124,3,FALSE),"")</f>
        <v>13430</v>
      </c>
      <c r="C28" s="39" t="str">
        <f>+UPPER(IFERROR(VLOOKUP($A28,Hoja6!$A$3:$P$1124,4,FALSE),""))</f>
        <v>MAGANGUÉ</v>
      </c>
      <c r="D28" s="40">
        <f>+IFERROR(VLOOKUP($A28,Hoja6!$A$3:$P$1124,8,FALSE),"")</f>
        <v>1250</v>
      </c>
      <c r="E28" s="40">
        <f>+IFERROR(VLOOKUP($A28,Hoja6!$A$3:$P$1124,9,FALSE),"")</f>
        <v>344</v>
      </c>
      <c r="F28" s="163">
        <f>+IFERROR(VLOOKUP($A28,Hoja6!$A$3:$P$1124,10,FALSE),"")</f>
        <v>0.2752</v>
      </c>
      <c r="G28" s="40">
        <f>+IFERROR(VLOOKUP($A28,Hoja6!$A$3:$P$1124,11,FALSE),"")</f>
        <v>1326</v>
      </c>
      <c r="H28" s="40">
        <f>+IFERROR(VLOOKUP($A28,Hoja6!$A$3:$P$1124,12,FALSE),"")</f>
        <v>482</v>
      </c>
      <c r="I28" s="163">
        <f>+IFERROR(VLOOKUP($A28,Hoja6!$A$3:$P$1124,13,FALSE),"")</f>
        <v>0.36349924585218701</v>
      </c>
      <c r="J28" s="40">
        <f>+IFERROR(VLOOKUP($A28,Hoja6!$A$3:$P$1124,14,FALSE),"")</f>
        <v>1334</v>
      </c>
      <c r="K28" s="149">
        <f>+IFERROR(VLOOKUP($A28,Hoja6!$A$3:$P$1124,15,FALSE),"")</f>
        <v>468</v>
      </c>
      <c r="L28" s="165">
        <f>+IFERROR(VLOOKUP($A28,Hoja6!$A$3:$P$1124,16,FALSE),"")</f>
        <v>0.35082458770614694</v>
      </c>
    </row>
    <row r="29" spans="1:12" x14ac:dyDescent="0.25">
      <c r="A29" s="145">
        <v>18</v>
      </c>
      <c r="B29" s="39">
        <f>+IFERROR(VLOOKUP($A29,Hoja6!$A$3:$P$1124,3,FALSE),"")</f>
        <v>13433</v>
      </c>
      <c r="C29" s="39" t="str">
        <f>+UPPER(IFERROR(VLOOKUP($A29,Hoja6!$A$3:$P$1124,4,FALSE),""))</f>
        <v xml:space="preserve">MAHATES  </v>
      </c>
      <c r="D29" s="40">
        <f>+IFERROR(VLOOKUP($A29,Hoja6!$A$3:$P$1124,8,FALSE),"")</f>
        <v>346</v>
      </c>
      <c r="E29" s="40">
        <f>+IFERROR(VLOOKUP($A29,Hoja6!$A$3:$P$1124,9,FALSE),"")</f>
        <v>74</v>
      </c>
      <c r="F29" s="163">
        <f>+IFERROR(VLOOKUP($A29,Hoja6!$A$3:$P$1124,10,FALSE),"")</f>
        <v>0.2138728323699422</v>
      </c>
      <c r="G29" s="40">
        <f>+IFERROR(VLOOKUP($A29,Hoja6!$A$3:$P$1124,11,FALSE),"")</f>
        <v>309</v>
      </c>
      <c r="H29" s="40">
        <f>+IFERROR(VLOOKUP($A29,Hoja6!$A$3:$P$1124,12,FALSE),"")</f>
        <v>106</v>
      </c>
      <c r="I29" s="163">
        <f>+IFERROR(VLOOKUP($A29,Hoja6!$A$3:$P$1124,13,FALSE),"")</f>
        <v>0.34304207119741098</v>
      </c>
      <c r="J29" s="40">
        <f>+IFERROR(VLOOKUP($A29,Hoja6!$A$3:$P$1124,14,FALSE),"")</f>
        <v>307</v>
      </c>
      <c r="K29" s="149">
        <f>+IFERROR(VLOOKUP($A29,Hoja6!$A$3:$P$1124,15,FALSE),"")</f>
        <v>68</v>
      </c>
      <c r="L29" s="165">
        <f>+IFERROR(VLOOKUP($A29,Hoja6!$A$3:$P$1124,16,FALSE),"")</f>
        <v>0.22149837133550487</v>
      </c>
    </row>
    <row r="30" spans="1:12" x14ac:dyDescent="0.25">
      <c r="A30" s="145">
        <v>19</v>
      </c>
      <c r="B30" s="39">
        <f>+IFERROR(VLOOKUP($A30,Hoja6!$A$3:$P$1124,3,FALSE),"")</f>
        <v>13440</v>
      </c>
      <c r="C30" s="39" t="str">
        <f>+UPPER(IFERROR(VLOOKUP($A30,Hoja6!$A$3:$P$1124,4,FALSE),""))</f>
        <v>MARGARITA</v>
      </c>
      <c r="D30" s="40">
        <f>+IFERROR(VLOOKUP($A30,Hoja6!$A$3:$P$1124,8,FALSE),"")</f>
        <v>123</v>
      </c>
      <c r="E30" s="40">
        <f>+IFERROR(VLOOKUP($A30,Hoja6!$A$3:$P$1124,9,FALSE),"")</f>
        <v>15</v>
      </c>
      <c r="F30" s="163">
        <f>+IFERROR(VLOOKUP($A30,Hoja6!$A$3:$P$1124,10,FALSE),"")</f>
        <v>0.12195121951219512</v>
      </c>
      <c r="G30" s="40">
        <f>+IFERROR(VLOOKUP($A30,Hoja6!$A$3:$P$1124,11,FALSE),"")</f>
        <v>134</v>
      </c>
      <c r="H30" s="40">
        <f>+IFERROR(VLOOKUP($A30,Hoja6!$A$3:$P$1124,12,FALSE),"")</f>
        <v>30</v>
      </c>
      <c r="I30" s="163">
        <f>+IFERROR(VLOOKUP($A30,Hoja6!$A$3:$P$1124,13,FALSE),"")</f>
        <v>0.22388059701492538</v>
      </c>
      <c r="J30" s="40">
        <f>+IFERROR(VLOOKUP($A30,Hoja6!$A$3:$P$1124,14,FALSE),"")</f>
        <v>120</v>
      </c>
      <c r="K30" s="149">
        <f>+IFERROR(VLOOKUP($A30,Hoja6!$A$3:$P$1124,15,FALSE),"")</f>
        <v>16</v>
      </c>
      <c r="L30" s="165">
        <f>+IFERROR(VLOOKUP($A30,Hoja6!$A$3:$P$1124,16,FALSE),"")</f>
        <v>0.13333333333333333</v>
      </c>
    </row>
    <row r="31" spans="1:12" x14ac:dyDescent="0.25">
      <c r="A31" s="145">
        <v>20</v>
      </c>
      <c r="B31" s="39">
        <f>+IFERROR(VLOOKUP($A31,Hoja6!$A$3:$P$1124,3,FALSE),"")</f>
        <v>13442</v>
      </c>
      <c r="C31" s="39" t="str">
        <f>+UPPER(IFERROR(VLOOKUP($A31,Hoja6!$A$3:$P$1124,4,FALSE),""))</f>
        <v>MARÍA LA BAJA</v>
      </c>
      <c r="D31" s="40">
        <f>+IFERROR(VLOOKUP($A31,Hoja6!$A$3:$P$1124,8,FALSE),"")</f>
        <v>523</v>
      </c>
      <c r="E31" s="40">
        <f>+IFERROR(VLOOKUP($A31,Hoja6!$A$3:$P$1124,9,FALSE),"")</f>
        <v>67</v>
      </c>
      <c r="F31" s="163">
        <f>+IFERROR(VLOOKUP($A31,Hoja6!$A$3:$P$1124,10,FALSE),"")</f>
        <v>0.12810707456978968</v>
      </c>
      <c r="G31" s="40">
        <f>+IFERROR(VLOOKUP($A31,Hoja6!$A$3:$P$1124,11,FALSE),"")</f>
        <v>592</v>
      </c>
      <c r="H31" s="40">
        <f>+IFERROR(VLOOKUP($A31,Hoja6!$A$3:$P$1124,12,FALSE),"")</f>
        <v>86</v>
      </c>
      <c r="I31" s="163">
        <f>+IFERROR(VLOOKUP($A31,Hoja6!$A$3:$P$1124,13,FALSE),"")</f>
        <v>0.14527027027027026</v>
      </c>
      <c r="J31" s="40">
        <f>+IFERROR(VLOOKUP($A31,Hoja6!$A$3:$P$1124,14,FALSE),"")</f>
        <v>581</v>
      </c>
      <c r="K31" s="149">
        <f>+IFERROR(VLOOKUP($A31,Hoja6!$A$3:$P$1124,15,FALSE),"")</f>
        <v>105</v>
      </c>
      <c r="L31" s="165">
        <f>+IFERROR(VLOOKUP($A31,Hoja6!$A$3:$P$1124,16,FALSE),"")</f>
        <v>0.18072289156626506</v>
      </c>
    </row>
    <row r="32" spans="1:12" x14ac:dyDescent="0.25">
      <c r="A32" s="145">
        <v>21</v>
      </c>
      <c r="B32" s="39">
        <f>+IFERROR(VLOOKUP($A32,Hoja6!$A$3:$P$1124,3,FALSE),"")</f>
        <v>13458</v>
      </c>
      <c r="C32" s="39" t="str">
        <f>+UPPER(IFERROR(VLOOKUP($A32,Hoja6!$A$3:$P$1124,4,FALSE),""))</f>
        <v>MONTECRISTO</v>
      </c>
      <c r="D32" s="40">
        <f>+IFERROR(VLOOKUP($A32,Hoja6!$A$3:$P$1124,8,FALSE),"")</f>
        <v>13</v>
      </c>
      <c r="E32" s="40">
        <f>+IFERROR(VLOOKUP($A32,Hoja6!$A$3:$P$1124,9,FALSE),"")</f>
        <v>2</v>
      </c>
      <c r="F32" s="163">
        <f>+IFERROR(VLOOKUP($A32,Hoja6!$A$3:$P$1124,10,FALSE),"")</f>
        <v>0.15384615384615385</v>
      </c>
      <c r="G32" s="40">
        <f>+IFERROR(VLOOKUP($A32,Hoja6!$A$3:$P$1124,11,FALSE),"")</f>
        <v>39</v>
      </c>
      <c r="H32" s="40">
        <f>+IFERROR(VLOOKUP($A32,Hoja6!$A$3:$P$1124,12,FALSE),"")</f>
        <v>2</v>
      </c>
      <c r="I32" s="163">
        <f>+IFERROR(VLOOKUP($A32,Hoja6!$A$3:$P$1124,13,FALSE),"")</f>
        <v>5.128205128205128E-2</v>
      </c>
      <c r="J32" s="40">
        <f>+IFERROR(VLOOKUP($A32,Hoja6!$A$3:$P$1124,14,FALSE),"")</f>
        <v>22</v>
      </c>
      <c r="K32" s="149">
        <f>+IFERROR(VLOOKUP($A32,Hoja6!$A$3:$P$1124,15,FALSE),"")</f>
        <v>9</v>
      </c>
      <c r="L32" s="165">
        <f>+IFERROR(VLOOKUP($A32,Hoja6!$A$3:$P$1124,16,FALSE),"")</f>
        <v>0.40909090909090912</v>
      </c>
    </row>
    <row r="33" spans="1:12" x14ac:dyDescent="0.25">
      <c r="A33" s="145">
        <v>22</v>
      </c>
      <c r="B33" s="39">
        <f>+IFERROR(VLOOKUP($A33,Hoja6!$A$3:$P$1124,3,FALSE),"")</f>
        <v>13468</v>
      </c>
      <c r="C33" s="39" t="str">
        <f>+UPPER(IFERROR(VLOOKUP($A33,Hoja6!$A$3:$P$1124,4,FALSE),""))</f>
        <v>MOMPÓS</v>
      </c>
      <c r="D33" s="40">
        <f>+IFERROR(VLOOKUP($A33,Hoja6!$A$3:$P$1124,8,FALSE),"")</f>
        <v>507</v>
      </c>
      <c r="E33" s="40">
        <f>+IFERROR(VLOOKUP($A33,Hoja6!$A$3:$P$1124,9,FALSE),"")</f>
        <v>112</v>
      </c>
      <c r="F33" s="163">
        <f>+IFERROR(VLOOKUP($A33,Hoja6!$A$3:$P$1124,10,FALSE),"")</f>
        <v>0.22090729783037474</v>
      </c>
      <c r="G33" s="40">
        <f>+IFERROR(VLOOKUP($A33,Hoja6!$A$3:$P$1124,11,FALSE),"")</f>
        <v>531</v>
      </c>
      <c r="H33" s="40">
        <f>+IFERROR(VLOOKUP($A33,Hoja6!$A$3:$P$1124,12,FALSE),"")</f>
        <v>137</v>
      </c>
      <c r="I33" s="163">
        <f>+IFERROR(VLOOKUP($A33,Hoja6!$A$3:$P$1124,13,FALSE),"")</f>
        <v>0.25800376647834272</v>
      </c>
      <c r="J33" s="40">
        <f>+IFERROR(VLOOKUP($A33,Hoja6!$A$3:$P$1124,14,FALSE),"")</f>
        <v>488</v>
      </c>
      <c r="K33" s="149">
        <f>+IFERROR(VLOOKUP($A33,Hoja6!$A$3:$P$1124,15,FALSE),"")</f>
        <v>116</v>
      </c>
      <c r="L33" s="165">
        <f>+IFERROR(VLOOKUP($A33,Hoja6!$A$3:$P$1124,16,FALSE),"")</f>
        <v>0.23770491803278687</v>
      </c>
    </row>
    <row r="34" spans="1:12" x14ac:dyDescent="0.25">
      <c r="A34" s="145">
        <v>23</v>
      </c>
      <c r="B34" s="39">
        <f>+IFERROR(VLOOKUP($A34,Hoja6!$A$3:$P$1124,3,FALSE),"")</f>
        <v>13473</v>
      </c>
      <c r="C34" s="39" t="str">
        <f>+UPPER(IFERROR(VLOOKUP($A34,Hoja6!$A$3:$P$1124,4,FALSE),""))</f>
        <v xml:space="preserve">MORALES  </v>
      </c>
      <c r="D34" s="40">
        <f>+IFERROR(VLOOKUP($A34,Hoja6!$A$3:$P$1124,8,FALSE),"")</f>
        <v>118</v>
      </c>
      <c r="E34" s="40">
        <f>+IFERROR(VLOOKUP($A34,Hoja6!$A$3:$P$1124,9,FALSE),"")</f>
        <v>13</v>
      </c>
      <c r="F34" s="163">
        <f>+IFERROR(VLOOKUP($A34,Hoja6!$A$3:$P$1124,10,FALSE),"")</f>
        <v>0.11016949152542373</v>
      </c>
      <c r="G34" s="40">
        <f>+IFERROR(VLOOKUP($A34,Hoja6!$A$3:$P$1124,11,FALSE),"")</f>
        <v>132</v>
      </c>
      <c r="H34" s="40">
        <f>+IFERROR(VLOOKUP($A34,Hoja6!$A$3:$P$1124,12,FALSE),"")</f>
        <v>28</v>
      </c>
      <c r="I34" s="163">
        <f>+IFERROR(VLOOKUP($A34,Hoja6!$A$3:$P$1124,13,FALSE),"")</f>
        <v>0.21212121212121213</v>
      </c>
      <c r="J34" s="40">
        <f>+IFERROR(VLOOKUP($A34,Hoja6!$A$3:$P$1124,14,FALSE),"")</f>
        <v>131</v>
      </c>
      <c r="K34" s="149">
        <f>+IFERROR(VLOOKUP($A34,Hoja6!$A$3:$P$1124,15,FALSE),"")</f>
        <v>31</v>
      </c>
      <c r="L34" s="165">
        <f>+IFERROR(VLOOKUP($A34,Hoja6!$A$3:$P$1124,16,FALSE),"")</f>
        <v>0.23664122137404581</v>
      </c>
    </row>
    <row r="35" spans="1:12" x14ac:dyDescent="0.25">
      <c r="A35" s="145">
        <v>24</v>
      </c>
      <c r="B35" s="39">
        <f>+IFERROR(VLOOKUP($A35,Hoja6!$A$3:$P$1124,3,FALSE),"")</f>
        <v>13490</v>
      </c>
      <c r="C35" s="39" t="str">
        <f>+UPPER(IFERROR(VLOOKUP($A35,Hoja6!$A$3:$P$1124,4,FALSE),""))</f>
        <v xml:space="preserve">NOROSÍ </v>
      </c>
      <c r="D35" s="40">
        <f>+IFERROR(VLOOKUP($A35,Hoja6!$A$3:$P$1124,8,FALSE),"")</f>
        <v>21</v>
      </c>
      <c r="E35" s="40">
        <f>+IFERROR(VLOOKUP($A35,Hoja6!$A$3:$P$1124,9,FALSE),"")</f>
        <v>4</v>
      </c>
      <c r="F35" s="163">
        <f>+IFERROR(VLOOKUP($A35,Hoja6!$A$3:$P$1124,10,FALSE),"")</f>
        <v>0.19047619047619047</v>
      </c>
      <c r="G35" s="40">
        <f>+IFERROR(VLOOKUP($A35,Hoja6!$A$3:$P$1124,11,FALSE),"")</f>
        <v>27</v>
      </c>
      <c r="H35" s="40">
        <f>+IFERROR(VLOOKUP($A35,Hoja6!$A$3:$P$1124,12,FALSE),"")</f>
        <v>4</v>
      </c>
      <c r="I35" s="163">
        <f>+IFERROR(VLOOKUP($A35,Hoja6!$A$3:$P$1124,13,FALSE),"")</f>
        <v>0.14814814814814814</v>
      </c>
      <c r="J35" s="40">
        <f>+IFERROR(VLOOKUP($A35,Hoja6!$A$3:$P$1124,14,FALSE),"")</f>
        <v>44</v>
      </c>
      <c r="K35" s="149">
        <f>+IFERROR(VLOOKUP($A35,Hoja6!$A$3:$P$1124,15,FALSE),"")</f>
        <v>14</v>
      </c>
      <c r="L35" s="165">
        <f>+IFERROR(VLOOKUP($A35,Hoja6!$A$3:$P$1124,16,FALSE),"")</f>
        <v>0.31818181818181818</v>
      </c>
    </row>
    <row r="36" spans="1:12" x14ac:dyDescent="0.25">
      <c r="A36" s="145">
        <v>25</v>
      </c>
      <c r="B36" s="39">
        <f>+IFERROR(VLOOKUP($A36,Hoja6!$A$3:$P$1124,3,FALSE),"")</f>
        <v>13549</v>
      </c>
      <c r="C36" s="39" t="str">
        <f>+UPPER(IFERROR(VLOOKUP($A36,Hoja6!$A$3:$P$1124,4,FALSE),""))</f>
        <v xml:space="preserve">PINILLOS  </v>
      </c>
      <c r="D36" s="40">
        <f>+IFERROR(VLOOKUP($A36,Hoja6!$A$3:$P$1124,8,FALSE),"")</f>
        <v>274</v>
      </c>
      <c r="E36" s="40">
        <f>+IFERROR(VLOOKUP($A36,Hoja6!$A$3:$P$1124,9,FALSE),"")</f>
        <v>40</v>
      </c>
      <c r="F36" s="163">
        <f>+IFERROR(VLOOKUP($A36,Hoja6!$A$3:$P$1124,10,FALSE),"")</f>
        <v>0.145985401459854</v>
      </c>
      <c r="G36" s="40">
        <f>+IFERROR(VLOOKUP($A36,Hoja6!$A$3:$P$1124,11,FALSE),"")</f>
        <v>248</v>
      </c>
      <c r="H36" s="40">
        <f>+IFERROR(VLOOKUP($A36,Hoja6!$A$3:$P$1124,12,FALSE),"")</f>
        <v>37</v>
      </c>
      <c r="I36" s="163">
        <f>+IFERROR(VLOOKUP($A36,Hoja6!$A$3:$P$1124,13,FALSE),"")</f>
        <v>0.14919354838709678</v>
      </c>
      <c r="J36" s="40">
        <f>+IFERROR(VLOOKUP($A36,Hoja6!$A$3:$P$1124,14,FALSE),"")</f>
        <v>246</v>
      </c>
      <c r="K36" s="149">
        <f>+IFERROR(VLOOKUP($A36,Hoja6!$A$3:$P$1124,15,FALSE),"")</f>
        <v>30</v>
      </c>
      <c r="L36" s="165">
        <f>+IFERROR(VLOOKUP($A36,Hoja6!$A$3:$P$1124,16,FALSE),"")</f>
        <v>0.12195121951219512</v>
      </c>
    </row>
    <row r="37" spans="1:12" x14ac:dyDescent="0.25">
      <c r="A37" s="145">
        <v>26</v>
      </c>
      <c r="B37" s="39">
        <f>+IFERROR(VLOOKUP($A37,Hoja6!$A$3:$P$1124,3,FALSE),"")</f>
        <v>13580</v>
      </c>
      <c r="C37" s="39" t="str">
        <f>+UPPER(IFERROR(VLOOKUP($A37,Hoja6!$A$3:$P$1124,4,FALSE),""))</f>
        <v>REGIDOR</v>
      </c>
      <c r="D37" s="40">
        <f>+IFERROR(VLOOKUP($A37,Hoja6!$A$3:$P$1124,8,FALSE),"")</f>
        <v>53</v>
      </c>
      <c r="E37" s="40">
        <f>+IFERROR(VLOOKUP($A37,Hoja6!$A$3:$P$1124,9,FALSE),"")</f>
        <v>8</v>
      </c>
      <c r="F37" s="163">
        <f>+IFERROR(VLOOKUP($A37,Hoja6!$A$3:$P$1124,10,FALSE),"")</f>
        <v>0.15094339622641509</v>
      </c>
      <c r="G37" s="40">
        <f>+IFERROR(VLOOKUP($A37,Hoja6!$A$3:$P$1124,11,FALSE),"")</f>
        <v>49</v>
      </c>
      <c r="H37" s="40">
        <f>+IFERROR(VLOOKUP($A37,Hoja6!$A$3:$P$1124,12,FALSE),"")</f>
        <v>10</v>
      </c>
      <c r="I37" s="163">
        <f>+IFERROR(VLOOKUP($A37,Hoja6!$A$3:$P$1124,13,FALSE),"")</f>
        <v>0.20408163265306123</v>
      </c>
      <c r="J37" s="40">
        <f>+IFERROR(VLOOKUP($A37,Hoja6!$A$3:$P$1124,14,FALSE),"")</f>
        <v>47</v>
      </c>
      <c r="K37" s="149">
        <f>+IFERROR(VLOOKUP($A37,Hoja6!$A$3:$P$1124,15,FALSE),"")</f>
        <v>8</v>
      </c>
      <c r="L37" s="165">
        <f>+IFERROR(VLOOKUP($A37,Hoja6!$A$3:$P$1124,16,FALSE),"")</f>
        <v>0.1702127659574468</v>
      </c>
    </row>
    <row r="38" spans="1:12" x14ac:dyDescent="0.25">
      <c r="A38" s="145">
        <v>27</v>
      </c>
      <c r="B38" s="39">
        <f>+IFERROR(VLOOKUP($A38,Hoja6!$A$3:$P$1124,3,FALSE),"")</f>
        <v>13600</v>
      </c>
      <c r="C38" s="39" t="str">
        <f>+UPPER(IFERROR(VLOOKUP($A38,Hoja6!$A$3:$P$1124,4,FALSE),""))</f>
        <v xml:space="preserve">RÍO VIEJO   </v>
      </c>
      <c r="D38" s="40">
        <f>+IFERROR(VLOOKUP($A38,Hoja6!$A$3:$P$1124,8,FALSE),"")</f>
        <v>48</v>
      </c>
      <c r="E38" s="40">
        <f>+IFERROR(VLOOKUP($A38,Hoja6!$A$3:$P$1124,9,FALSE),"")</f>
        <v>8</v>
      </c>
      <c r="F38" s="163">
        <f>+IFERROR(VLOOKUP($A38,Hoja6!$A$3:$P$1124,10,FALSE),"")</f>
        <v>0.16666666666666666</v>
      </c>
      <c r="G38" s="40">
        <f>+IFERROR(VLOOKUP($A38,Hoja6!$A$3:$P$1124,11,FALSE),"")</f>
        <v>61</v>
      </c>
      <c r="H38" s="40">
        <f>+IFERROR(VLOOKUP($A38,Hoja6!$A$3:$P$1124,12,FALSE),"")</f>
        <v>6</v>
      </c>
      <c r="I38" s="163">
        <f>+IFERROR(VLOOKUP($A38,Hoja6!$A$3:$P$1124,13,FALSE),"")</f>
        <v>9.8360655737704916E-2</v>
      </c>
      <c r="J38" s="40">
        <f>+IFERROR(VLOOKUP($A38,Hoja6!$A$3:$P$1124,14,FALSE),"")</f>
        <v>55</v>
      </c>
      <c r="K38" s="149">
        <f>+IFERROR(VLOOKUP($A38,Hoja6!$A$3:$P$1124,15,FALSE),"")</f>
        <v>6</v>
      </c>
      <c r="L38" s="165">
        <f>+IFERROR(VLOOKUP($A38,Hoja6!$A$3:$P$1124,16,FALSE),"")</f>
        <v>0.10909090909090909</v>
      </c>
    </row>
    <row r="39" spans="1:12" x14ac:dyDescent="0.25">
      <c r="A39" s="145">
        <v>28</v>
      </c>
      <c r="B39" s="39">
        <f>+IFERROR(VLOOKUP($A39,Hoja6!$A$3:$P$1124,3,FALSE),"")</f>
        <v>13620</v>
      </c>
      <c r="C39" s="39" t="str">
        <f>+UPPER(IFERROR(VLOOKUP($A39,Hoja6!$A$3:$P$1124,4,FALSE),""))</f>
        <v>SAN CRISTÓBAL</v>
      </c>
      <c r="D39" s="40">
        <f>+IFERROR(VLOOKUP($A39,Hoja6!$A$3:$P$1124,8,FALSE),"")</f>
        <v>76</v>
      </c>
      <c r="E39" s="40">
        <f>+IFERROR(VLOOKUP($A39,Hoja6!$A$3:$P$1124,9,FALSE),"")</f>
        <v>23</v>
      </c>
      <c r="F39" s="163">
        <f>+IFERROR(VLOOKUP($A39,Hoja6!$A$3:$P$1124,10,FALSE),"")</f>
        <v>0.30263157894736842</v>
      </c>
      <c r="G39" s="40">
        <f>+IFERROR(VLOOKUP($A39,Hoja6!$A$3:$P$1124,11,FALSE),"")</f>
        <v>87</v>
      </c>
      <c r="H39" s="40">
        <f>+IFERROR(VLOOKUP($A39,Hoja6!$A$3:$P$1124,12,FALSE),"")</f>
        <v>23</v>
      </c>
      <c r="I39" s="163">
        <f>+IFERROR(VLOOKUP($A39,Hoja6!$A$3:$P$1124,13,FALSE),"")</f>
        <v>0.26436781609195403</v>
      </c>
      <c r="J39" s="40">
        <f>+IFERROR(VLOOKUP($A39,Hoja6!$A$3:$P$1124,14,FALSE),"")</f>
        <v>78</v>
      </c>
      <c r="K39" s="149">
        <f>+IFERROR(VLOOKUP($A39,Hoja6!$A$3:$P$1124,15,FALSE),"")</f>
        <v>22</v>
      </c>
      <c r="L39" s="165">
        <f>+IFERROR(VLOOKUP($A39,Hoja6!$A$3:$P$1124,16,FALSE),"")</f>
        <v>0.28205128205128205</v>
      </c>
    </row>
    <row r="40" spans="1:12" x14ac:dyDescent="0.25">
      <c r="A40" s="145">
        <v>29</v>
      </c>
      <c r="B40" s="39">
        <f>+IFERROR(VLOOKUP($A40,Hoja6!$A$3:$P$1124,3,FALSE),"")</f>
        <v>13647</v>
      </c>
      <c r="C40" s="39" t="str">
        <f>+UPPER(IFERROR(VLOOKUP($A40,Hoja6!$A$3:$P$1124,4,FALSE),""))</f>
        <v>SAN ESTANISLAO</v>
      </c>
      <c r="D40" s="40">
        <f>+IFERROR(VLOOKUP($A40,Hoja6!$A$3:$P$1124,8,FALSE),"")</f>
        <v>168</v>
      </c>
      <c r="E40" s="40">
        <f>+IFERROR(VLOOKUP($A40,Hoja6!$A$3:$P$1124,9,FALSE),"")</f>
        <v>12</v>
      </c>
      <c r="F40" s="163">
        <f>+IFERROR(VLOOKUP($A40,Hoja6!$A$3:$P$1124,10,FALSE),"")</f>
        <v>7.1428571428571425E-2</v>
      </c>
      <c r="G40" s="40">
        <f>+IFERROR(VLOOKUP($A40,Hoja6!$A$3:$P$1124,11,FALSE),"")</f>
        <v>178</v>
      </c>
      <c r="H40" s="40">
        <f>+IFERROR(VLOOKUP($A40,Hoja6!$A$3:$P$1124,12,FALSE),"")</f>
        <v>28</v>
      </c>
      <c r="I40" s="163">
        <f>+IFERROR(VLOOKUP($A40,Hoja6!$A$3:$P$1124,13,FALSE),"")</f>
        <v>0.15730337078651685</v>
      </c>
      <c r="J40" s="40">
        <f>+IFERROR(VLOOKUP($A40,Hoja6!$A$3:$P$1124,14,FALSE),"")</f>
        <v>220</v>
      </c>
      <c r="K40" s="149">
        <f>+IFERROR(VLOOKUP($A40,Hoja6!$A$3:$P$1124,15,FALSE),"")</f>
        <v>45</v>
      </c>
      <c r="L40" s="165">
        <f>+IFERROR(VLOOKUP($A40,Hoja6!$A$3:$P$1124,16,FALSE),"")</f>
        <v>0.20454545454545456</v>
      </c>
    </row>
    <row r="41" spans="1:12" x14ac:dyDescent="0.25">
      <c r="A41" s="145">
        <v>30</v>
      </c>
      <c r="B41" s="39">
        <f>+IFERROR(VLOOKUP($A41,Hoja6!$A$3:$P$1124,3,FALSE),"")</f>
        <v>13650</v>
      </c>
      <c r="C41" s="39" t="str">
        <f>+UPPER(IFERROR(VLOOKUP($A41,Hoja6!$A$3:$P$1124,4,FALSE),""))</f>
        <v xml:space="preserve">SAN FERNANDO  </v>
      </c>
      <c r="D41" s="40">
        <f>+IFERROR(VLOOKUP($A41,Hoja6!$A$3:$P$1124,8,FALSE),"")</f>
        <v>111</v>
      </c>
      <c r="E41" s="40">
        <f>+IFERROR(VLOOKUP($A41,Hoja6!$A$3:$P$1124,9,FALSE),"")</f>
        <v>19</v>
      </c>
      <c r="F41" s="163">
        <f>+IFERROR(VLOOKUP($A41,Hoja6!$A$3:$P$1124,10,FALSE),"")</f>
        <v>0.17117117117117117</v>
      </c>
      <c r="G41" s="40">
        <f>+IFERROR(VLOOKUP($A41,Hoja6!$A$3:$P$1124,11,FALSE),"")</f>
        <v>97</v>
      </c>
      <c r="H41" s="40">
        <f>+IFERROR(VLOOKUP($A41,Hoja6!$A$3:$P$1124,12,FALSE),"")</f>
        <v>17</v>
      </c>
      <c r="I41" s="163">
        <f>+IFERROR(VLOOKUP($A41,Hoja6!$A$3:$P$1124,13,FALSE),"")</f>
        <v>0.17525773195876287</v>
      </c>
      <c r="J41" s="40">
        <f>+IFERROR(VLOOKUP($A41,Hoja6!$A$3:$P$1124,14,FALSE),"")</f>
        <v>126</v>
      </c>
      <c r="K41" s="149">
        <f>+IFERROR(VLOOKUP($A41,Hoja6!$A$3:$P$1124,15,FALSE),"")</f>
        <v>14</v>
      </c>
      <c r="L41" s="165">
        <f>+IFERROR(VLOOKUP($A41,Hoja6!$A$3:$P$1124,16,FALSE),"")</f>
        <v>0.1111111111111111</v>
      </c>
    </row>
    <row r="42" spans="1:12" x14ac:dyDescent="0.25">
      <c r="A42" s="145">
        <v>31</v>
      </c>
      <c r="B42" s="39">
        <f>+IFERROR(VLOOKUP($A42,Hoja6!$A$3:$P$1124,3,FALSE),"")</f>
        <v>13654</v>
      </c>
      <c r="C42" s="39" t="str">
        <f>+UPPER(IFERROR(VLOOKUP($A42,Hoja6!$A$3:$P$1124,4,FALSE),""))</f>
        <v>SAN JACINTO</v>
      </c>
      <c r="D42" s="40">
        <f>+IFERROR(VLOOKUP($A42,Hoja6!$A$3:$P$1124,8,FALSE),"")</f>
        <v>266</v>
      </c>
      <c r="E42" s="40">
        <f>+IFERROR(VLOOKUP($A42,Hoja6!$A$3:$P$1124,9,FALSE),"")</f>
        <v>88</v>
      </c>
      <c r="F42" s="163">
        <f>+IFERROR(VLOOKUP($A42,Hoja6!$A$3:$P$1124,10,FALSE),"")</f>
        <v>0.33082706766917291</v>
      </c>
      <c r="G42" s="40">
        <f>+IFERROR(VLOOKUP($A42,Hoja6!$A$3:$P$1124,11,FALSE),"")</f>
        <v>272</v>
      </c>
      <c r="H42" s="40">
        <f>+IFERROR(VLOOKUP($A42,Hoja6!$A$3:$P$1124,12,FALSE),"")</f>
        <v>83</v>
      </c>
      <c r="I42" s="163">
        <f>+IFERROR(VLOOKUP($A42,Hoja6!$A$3:$P$1124,13,FALSE),"")</f>
        <v>0.30514705882352944</v>
      </c>
      <c r="J42" s="40">
        <f>+IFERROR(VLOOKUP($A42,Hoja6!$A$3:$P$1124,14,FALSE),"")</f>
        <v>281</v>
      </c>
      <c r="K42" s="149">
        <f>+IFERROR(VLOOKUP($A42,Hoja6!$A$3:$P$1124,15,FALSE),"")</f>
        <v>100</v>
      </c>
      <c r="L42" s="165">
        <f>+IFERROR(VLOOKUP($A42,Hoja6!$A$3:$P$1124,16,FALSE),"")</f>
        <v>0.35587188612099646</v>
      </c>
    </row>
    <row r="43" spans="1:12" x14ac:dyDescent="0.25">
      <c r="A43" s="145">
        <v>32</v>
      </c>
      <c r="B43" s="39">
        <f>+IFERROR(VLOOKUP($A43,Hoja6!$A$3:$P$1124,3,FALSE),"")</f>
        <v>13655</v>
      </c>
      <c r="C43" s="39" t="str">
        <f>+UPPER(IFERROR(VLOOKUP($A43,Hoja6!$A$3:$P$1124,4,FALSE),""))</f>
        <v>SAN JACINTO DEL CAUCA</v>
      </c>
      <c r="D43" s="40">
        <f>+IFERROR(VLOOKUP($A43,Hoja6!$A$3:$P$1124,8,FALSE),"")</f>
        <v>61</v>
      </c>
      <c r="E43" s="40">
        <f>+IFERROR(VLOOKUP($A43,Hoja6!$A$3:$P$1124,9,FALSE),"")</f>
        <v>6</v>
      </c>
      <c r="F43" s="163">
        <f>+IFERROR(VLOOKUP($A43,Hoja6!$A$3:$P$1124,10,FALSE),"")</f>
        <v>9.8360655737704916E-2</v>
      </c>
      <c r="G43" s="40">
        <f>+IFERROR(VLOOKUP($A43,Hoja6!$A$3:$P$1124,11,FALSE),"")</f>
        <v>82</v>
      </c>
      <c r="H43" s="40">
        <f>+IFERROR(VLOOKUP($A43,Hoja6!$A$3:$P$1124,12,FALSE),"")</f>
        <v>21</v>
      </c>
      <c r="I43" s="163">
        <f>+IFERROR(VLOOKUP($A43,Hoja6!$A$3:$P$1124,13,FALSE),"")</f>
        <v>0.25609756097560976</v>
      </c>
      <c r="J43" s="40">
        <f>+IFERROR(VLOOKUP($A43,Hoja6!$A$3:$P$1124,14,FALSE),"")</f>
        <v>113</v>
      </c>
      <c r="K43" s="149">
        <f>+IFERROR(VLOOKUP($A43,Hoja6!$A$3:$P$1124,15,FALSE),"")</f>
        <v>21</v>
      </c>
      <c r="L43" s="165">
        <f>+IFERROR(VLOOKUP($A43,Hoja6!$A$3:$P$1124,16,FALSE),"")</f>
        <v>0.18584070796460178</v>
      </c>
    </row>
    <row r="44" spans="1:12" x14ac:dyDescent="0.25">
      <c r="A44" s="145">
        <v>33</v>
      </c>
      <c r="B44" s="39">
        <f>+IFERROR(VLOOKUP($A44,Hoja6!$A$3:$P$1124,3,FALSE),"")</f>
        <v>13657</v>
      </c>
      <c r="C44" s="39" t="str">
        <f>+UPPER(IFERROR(VLOOKUP($A44,Hoja6!$A$3:$P$1124,4,FALSE),""))</f>
        <v>SAN JUAN NEPOMUCENO</v>
      </c>
      <c r="D44" s="40">
        <f>+IFERROR(VLOOKUP($A44,Hoja6!$A$3:$P$1124,8,FALSE),"")</f>
        <v>469</v>
      </c>
      <c r="E44" s="40">
        <f>+IFERROR(VLOOKUP($A44,Hoja6!$A$3:$P$1124,9,FALSE),"")</f>
        <v>192</v>
      </c>
      <c r="F44" s="163">
        <f>+IFERROR(VLOOKUP($A44,Hoja6!$A$3:$P$1124,10,FALSE),"")</f>
        <v>0.40938166311300639</v>
      </c>
      <c r="G44" s="40">
        <f>+IFERROR(VLOOKUP($A44,Hoja6!$A$3:$P$1124,11,FALSE),"")</f>
        <v>401</v>
      </c>
      <c r="H44" s="40">
        <f>+IFERROR(VLOOKUP($A44,Hoja6!$A$3:$P$1124,12,FALSE),"")</f>
        <v>137</v>
      </c>
      <c r="I44" s="163">
        <f>+IFERROR(VLOOKUP($A44,Hoja6!$A$3:$P$1124,13,FALSE),"")</f>
        <v>0.34164588528678302</v>
      </c>
      <c r="J44" s="40">
        <f>+IFERROR(VLOOKUP($A44,Hoja6!$A$3:$P$1124,14,FALSE),"")</f>
        <v>440</v>
      </c>
      <c r="K44" s="149">
        <f>+IFERROR(VLOOKUP($A44,Hoja6!$A$3:$P$1124,15,FALSE),"")</f>
        <v>146</v>
      </c>
      <c r="L44" s="165">
        <f>+IFERROR(VLOOKUP($A44,Hoja6!$A$3:$P$1124,16,FALSE),"")</f>
        <v>0.33181818181818185</v>
      </c>
    </row>
    <row r="45" spans="1:12" x14ac:dyDescent="0.25">
      <c r="A45" s="145">
        <v>34</v>
      </c>
      <c r="B45" s="39">
        <f>+IFERROR(VLOOKUP($A45,Hoja6!$A$3:$P$1124,3,FALSE),"")</f>
        <v>13667</v>
      </c>
      <c r="C45" s="39" t="str">
        <f>+UPPER(IFERROR(VLOOKUP($A45,Hoja6!$A$3:$P$1124,4,FALSE),""))</f>
        <v xml:space="preserve">SAN MARTÍN DE LOBA  </v>
      </c>
      <c r="D45" s="40">
        <f>+IFERROR(VLOOKUP($A45,Hoja6!$A$3:$P$1124,8,FALSE),"")</f>
        <v>182</v>
      </c>
      <c r="E45" s="40">
        <f>+IFERROR(VLOOKUP($A45,Hoja6!$A$3:$P$1124,9,FALSE),"")</f>
        <v>32</v>
      </c>
      <c r="F45" s="163">
        <f>+IFERROR(VLOOKUP($A45,Hoja6!$A$3:$P$1124,10,FALSE),"")</f>
        <v>0.17582417582417584</v>
      </c>
      <c r="G45" s="40">
        <f>+IFERROR(VLOOKUP($A45,Hoja6!$A$3:$P$1124,11,FALSE),"")</f>
        <v>190</v>
      </c>
      <c r="H45" s="40">
        <f>+IFERROR(VLOOKUP($A45,Hoja6!$A$3:$P$1124,12,FALSE),"")</f>
        <v>36</v>
      </c>
      <c r="I45" s="163">
        <f>+IFERROR(VLOOKUP($A45,Hoja6!$A$3:$P$1124,13,FALSE),"")</f>
        <v>0.18947368421052632</v>
      </c>
      <c r="J45" s="40">
        <f>+IFERROR(VLOOKUP($A45,Hoja6!$A$3:$P$1124,14,FALSE),"")</f>
        <v>162</v>
      </c>
      <c r="K45" s="149">
        <f>+IFERROR(VLOOKUP($A45,Hoja6!$A$3:$P$1124,15,FALSE),"")</f>
        <v>24</v>
      </c>
      <c r="L45" s="165">
        <f>+IFERROR(VLOOKUP($A45,Hoja6!$A$3:$P$1124,16,FALSE),"")</f>
        <v>0.14814814814814814</v>
      </c>
    </row>
    <row r="46" spans="1:12" x14ac:dyDescent="0.25">
      <c r="A46" s="145">
        <v>35</v>
      </c>
      <c r="B46" s="39">
        <f>+IFERROR(VLOOKUP($A46,Hoja6!$A$3:$P$1124,3,FALSE),"")</f>
        <v>13670</v>
      </c>
      <c r="C46" s="39" t="str">
        <f>+UPPER(IFERROR(VLOOKUP($A46,Hoja6!$A$3:$P$1124,4,FALSE),""))</f>
        <v xml:space="preserve">SAN PABLO  </v>
      </c>
      <c r="D46" s="40">
        <f>+IFERROR(VLOOKUP($A46,Hoja6!$A$3:$P$1124,8,FALSE),"")</f>
        <v>180</v>
      </c>
      <c r="E46" s="40">
        <f>+IFERROR(VLOOKUP($A46,Hoja6!$A$3:$P$1124,9,FALSE),"")</f>
        <v>43</v>
      </c>
      <c r="F46" s="163">
        <f>+IFERROR(VLOOKUP($A46,Hoja6!$A$3:$P$1124,10,FALSE),"")</f>
        <v>0.2388888888888889</v>
      </c>
      <c r="G46" s="40">
        <f>+IFERROR(VLOOKUP($A46,Hoja6!$A$3:$P$1124,11,FALSE),"")</f>
        <v>225</v>
      </c>
      <c r="H46" s="40">
        <f>+IFERROR(VLOOKUP($A46,Hoja6!$A$3:$P$1124,12,FALSE),"")</f>
        <v>74</v>
      </c>
      <c r="I46" s="163">
        <f>+IFERROR(VLOOKUP($A46,Hoja6!$A$3:$P$1124,13,FALSE),"")</f>
        <v>0.3288888888888889</v>
      </c>
      <c r="J46" s="40">
        <f>+IFERROR(VLOOKUP($A46,Hoja6!$A$3:$P$1124,14,FALSE),"")</f>
        <v>188</v>
      </c>
      <c r="K46" s="149">
        <f>+IFERROR(VLOOKUP($A46,Hoja6!$A$3:$P$1124,15,FALSE),"")</f>
        <v>60</v>
      </c>
      <c r="L46" s="165">
        <f>+IFERROR(VLOOKUP($A46,Hoja6!$A$3:$P$1124,16,FALSE),"")</f>
        <v>0.31914893617021278</v>
      </c>
    </row>
    <row r="47" spans="1:12" x14ac:dyDescent="0.25">
      <c r="A47" s="145">
        <v>36</v>
      </c>
      <c r="B47" s="39">
        <f>+IFERROR(VLOOKUP($A47,Hoja6!$A$3:$P$1124,3,FALSE),"")</f>
        <v>13673</v>
      </c>
      <c r="C47" s="39" t="str">
        <f>+UPPER(IFERROR(VLOOKUP($A47,Hoja6!$A$3:$P$1124,4,FALSE),""))</f>
        <v xml:space="preserve">SANTA CATALINA  </v>
      </c>
      <c r="D47" s="40">
        <f>+IFERROR(VLOOKUP($A47,Hoja6!$A$3:$P$1124,8,FALSE),"")</f>
        <v>149</v>
      </c>
      <c r="E47" s="40">
        <f>+IFERROR(VLOOKUP($A47,Hoja6!$A$3:$P$1124,9,FALSE),"")</f>
        <v>42</v>
      </c>
      <c r="F47" s="163">
        <f>+IFERROR(VLOOKUP($A47,Hoja6!$A$3:$P$1124,10,FALSE),"")</f>
        <v>0.28187919463087246</v>
      </c>
      <c r="G47" s="40">
        <f>+IFERROR(VLOOKUP($A47,Hoja6!$A$3:$P$1124,11,FALSE),"")</f>
        <v>126</v>
      </c>
      <c r="H47" s="40">
        <f>+IFERROR(VLOOKUP($A47,Hoja6!$A$3:$P$1124,12,FALSE),"")</f>
        <v>43</v>
      </c>
      <c r="I47" s="163">
        <f>+IFERROR(VLOOKUP($A47,Hoja6!$A$3:$P$1124,13,FALSE),"")</f>
        <v>0.34126984126984128</v>
      </c>
      <c r="J47" s="40">
        <f>+IFERROR(VLOOKUP($A47,Hoja6!$A$3:$P$1124,14,FALSE),"")</f>
        <v>175</v>
      </c>
      <c r="K47" s="149">
        <f>+IFERROR(VLOOKUP($A47,Hoja6!$A$3:$P$1124,15,FALSE),"")</f>
        <v>53</v>
      </c>
      <c r="L47" s="165">
        <f>+IFERROR(VLOOKUP($A47,Hoja6!$A$3:$P$1124,16,FALSE),"")</f>
        <v>0.30285714285714288</v>
      </c>
    </row>
    <row r="48" spans="1:12" x14ac:dyDescent="0.25">
      <c r="A48" s="145">
        <v>37</v>
      </c>
      <c r="B48" s="39">
        <f>+IFERROR(VLOOKUP($A48,Hoja6!$A$3:$P$1124,3,FALSE),"")</f>
        <v>13683</v>
      </c>
      <c r="C48" s="39" t="str">
        <f>+UPPER(IFERROR(VLOOKUP($A48,Hoja6!$A$3:$P$1124,4,FALSE),""))</f>
        <v>SANTA ROSA</v>
      </c>
      <c r="D48" s="40">
        <f>+IFERROR(VLOOKUP($A48,Hoja6!$A$3:$P$1124,8,FALSE),"")</f>
        <v>197</v>
      </c>
      <c r="E48" s="40">
        <f>+IFERROR(VLOOKUP($A48,Hoja6!$A$3:$P$1124,9,FALSE),"")</f>
        <v>28</v>
      </c>
      <c r="F48" s="163">
        <f>+IFERROR(VLOOKUP($A48,Hoja6!$A$3:$P$1124,10,FALSE),"")</f>
        <v>0.14213197969543148</v>
      </c>
      <c r="G48" s="40">
        <f>+IFERROR(VLOOKUP($A48,Hoja6!$A$3:$P$1124,11,FALSE),"")</f>
        <v>153</v>
      </c>
      <c r="H48" s="40">
        <f>+IFERROR(VLOOKUP($A48,Hoja6!$A$3:$P$1124,12,FALSE),"")</f>
        <v>10</v>
      </c>
      <c r="I48" s="163">
        <f>+IFERROR(VLOOKUP($A48,Hoja6!$A$3:$P$1124,13,FALSE),"")</f>
        <v>6.535947712418301E-2</v>
      </c>
      <c r="J48" s="40">
        <f>+IFERROR(VLOOKUP($A48,Hoja6!$A$3:$P$1124,14,FALSE),"")</f>
        <v>177</v>
      </c>
      <c r="K48" s="149">
        <f>+IFERROR(VLOOKUP($A48,Hoja6!$A$3:$P$1124,15,FALSE),"")</f>
        <v>37</v>
      </c>
      <c r="L48" s="165">
        <f>+IFERROR(VLOOKUP($A48,Hoja6!$A$3:$P$1124,16,FALSE),"")</f>
        <v>0.20903954802259886</v>
      </c>
    </row>
    <row r="49" spans="1:12" x14ac:dyDescent="0.25">
      <c r="A49" s="145">
        <v>38</v>
      </c>
      <c r="B49" s="39">
        <f>+IFERROR(VLOOKUP($A49,Hoja6!$A$3:$P$1124,3,FALSE),"")</f>
        <v>13688</v>
      </c>
      <c r="C49" s="39" t="str">
        <f>+UPPER(IFERROR(VLOOKUP($A49,Hoja6!$A$3:$P$1124,4,FALSE),""))</f>
        <v>SANTA ROSA DEL SUR</v>
      </c>
      <c r="D49" s="40">
        <f>+IFERROR(VLOOKUP($A49,Hoja6!$A$3:$P$1124,8,FALSE),"")</f>
        <v>230</v>
      </c>
      <c r="E49" s="40">
        <f>+IFERROR(VLOOKUP($A49,Hoja6!$A$3:$P$1124,9,FALSE),"")</f>
        <v>83</v>
      </c>
      <c r="F49" s="163">
        <f>+IFERROR(VLOOKUP($A49,Hoja6!$A$3:$P$1124,10,FALSE),"")</f>
        <v>0.36086956521739133</v>
      </c>
      <c r="G49" s="40">
        <f>+IFERROR(VLOOKUP($A49,Hoja6!$A$3:$P$1124,11,FALSE),"")</f>
        <v>242</v>
      </c>
      <c r="H49" s="40">
        <f>+IFERROR(VLOOKUP($A49,Hoja6!$A$3:$P$1124,12,FALSE),"")</f>
        <v>70</v>
      </c>
      <c r="I49" s="163">
        <f>+IFERROR(VLOOKUP($A49,Hoja6!$A$3:$P$1124,13,FALSE),"")</f>
        <v>0.28925619834710742</v>
      </c>
      <c r="J49" s="40">
        <f>+IFERROR(VLOOKUP($A49,Hoja6!$A$3:$P$1124,14,FALSE),"")</f>
        <v>256</v>
      </c>
      <c r="K49" s="149">
        <f>+IFERROR(VLOOKUP($A49,Hoja6!$A$3:$P$1124,15,FALSE),"")</f>
        <v>70</v>
      </c>
      <c r="L49" s="165">
        <f>+IFERROR(VLOOKUP($A49,Hoja6!$A$3:$P$1124,16,FALSE),"")</f>
        <v>0.2734375</v>
      </c>
    </row>
    <row r="50" spans="1:12" x14ac:dyDescent="0.25">
      <c r="A50" s="145">
        <v>39</v>
      </c>
      <c r="B50" s="39">
        <f>+IFERROR(VLOOKUP($A50,Hoja6!$A$3:$P$1124,3,FALSE),"")</f>
        <v>13744</v>
      </c>
      <c r="C50" s="39" t="str">
        <f>+UPPER(IFERROR(VLOOKUP($A50,Hoja6!$A$3:$P$1124,4,FALSE),""))</f>
        <v>SIMITÍ</v>
      </c>
      <c r="D50" s="40">
        <f>+IFERROR(VLOOKUP($A50,Hoja6!$A$3:$P$1124,8,FALSE),"")</f>
        <v>112</v>
      </c>
      <c r="E50" s="40">
        <f>+IFERROR(VLOOKUP($A50,Hoja6!$A$3:$P$1124,9,FALSE),"")</f>
        <v>33</v>
      </c>
      <c r="F50" s="163">
        <f>+IFERROR(VLOOKUP($A50,Hoja6!$A$3:$P$1124,10,FALSE),"")</f>
        <v>0.29464285714285715</v>
      </c>
      <c r="G50" s="40">
        <f>+IFERROR(VLOOKUP($A50,Hoja6!$A$3:$P$1124,11,FALSE),"")</f>
        <v>122</v>
      </c>
      <c r="H50" s="40">
        <f>+IFERROR(VLOOKUP($A50,Hoja6!$A$3:$P$1124,12,FALSE),"")</f>
        <v>31</v>
      </c>
      <c r="I50" s="163">
        <f>+IFERROR(VLOOKUP($A50,Hoja6!$A$3:$P$1124,13,FALSE),"")</f>
        <v>0.25409836065573771</v>
      </c>
      <c r="J50" s="40">
        <f>+IFERROR(VLOOKUP($A50,Hoja6!$A$3:$P$1124,14,FALSE),"")</f>
        <v>143</v>
      </c>
      <c r="K50" s="149">
        <f>+IFERROR(VLOOKUP($A50,Hoja6!$A$3:$P$1124,15,FALSE),"")</f>
        <v>42</v>
      </c>
      <c r="L50" s="165">
        <f>+IFERROR(VLOOKUP($A50,Hoja6!$A$3:$P$1124,16,FALSE),"")</f>
        <v>0.2937062937062937</v>
      </c>
    </row>
    <row r="51" spans="1:12" x14ac:dyDescent="0.25">
      <c r="A51" s="145">
        <v>40</v>
      </c>
      <c r="B51" s="39">
        <f>+IFERROR(VLOOKUP($A51,Hoja6!$A$3:$P$1124,3,FALSE),"")</f>
        <v>13760</v>
      </c>
      <c r="C51" s="39" t="str">
        <f>+UPPER(IFERROR(VLOOKUP($A51,Hoja6!$A$3:$P$1124,4,FALSE),""))</f>
        <v xml:space="preserve">SOPLAVIENTO  </v>
      </c>
      <c r="D51" s="40">
        <f>+IFERROR(VLOOKUP($A51,Hoja6!$A$3:$P$1124,8,FALSE),"")</f>
        <v>109</v>
      </c>
      <c r="E51" s="40">
        <f>+IFERROR(VLOOKUP($A51,Hoja6!$A$3:$P$1124,9,FALSE),"")</f>
        <v>21</v>
      </c>
      <c r="F51" s="163">
        <f>+IFERROR(VLOOKUP($A51,Hoja6!$A$3:$P$1124,10,FALSE),"")</f>
        <v>0.19266055045871561</v>
      </c>
      <c r="G51" s="40">
        <f>+IFERROR(VLOOKUP($A51,Hoja6!$A$3:$P$1124,11,FALSE),"")</f>
        <v>134</v>
      </c>
      <c r="H51" s="40">
        <f>+IFERROR(VLOOKUP($A51,Hoja6!$A$3:$P$1124,12,FALSE),"")</f>
        <v>26</v>
      </c>
      <c r="I51" s="163">
        <f>+IFERROR(VLOOKUP($A51,Hoja6!$A$3:$P$1124,13,FALSE),"")</f>
        <v>0.19402985074626866</v>
      </c>
      <c r="J51" s="40">
        <f>+IFERROR(VLOOKUP($A51,Hoja6!$A$3:$P$1124,14,FALSE),"")</f>
        <v>93</v>
      </c>
      <c r="K51" s="149">
        <f>+IFERROR(VLOOKUP($A51,Hoja6!$A$3:$P$1124,15,FALSE),"")</f>
        <v>27</v>
      </c>
      <c r="L51" s="165">
        <f>+IFERROR(VLOOKUP($A51,Hoja6!$A$3:$P$1124,16,FALSE),"")</f>
        <v>0.29032258064516131</v>
      </c>
    </row>
    <row r="52" spans="1:12" x14ac:dyDescent="0.25">
      <c r="A52" s="145">
        <v>41</v>
      </c>
      <c r="B52" s="39">
        <f>+IFERROR(VLOOKUP($A52,Hoja6!$A$3:$P$1124,3,FALSE),"")</f>
        <v>13780</v>
      </c>
      <c r="C52" s="39" t="str">
        <f>+UPPER(IFERROR(VLOOKUP($A52,Hoja6!$A$3:$P$1124,4,FALSE),""))</f>
        <v xml:space="preserve">TALAIGUA NUEVO  </v>
      </c>
      <c r="D52" s="40">
        <f>+IFERROR(VLOOKUP($A52,Hoja6!$A$3:$P$1124,8,FALSE),"")</f>
        <v>144</v>
      </c>
      <c r="E52" s="40">
        <f>+IFERROR(VLOOKUP($A52,Hoja6!$A$3:$P$1124,9,FALSE),"")</f>
        <v>29</v>
      </c>
      <c r="F52" s="163">
        <f>+IFERROR(VLOOKUP($A52,Hoja6!$A$3:$P$1124,10,FALSE),"")</f>
        <v>0.2013888888888889</v>
      </c>
      <c r="G52" s="40">
        <f>+IFERROR(VLOOKUP($A52,Hoja6!$A$3:$P$1124,11,FALSE),"")</f>
        <v>186</v>
      </c>
      <c r="H52" s="40">
        <f>+IFERROR(VLOOKUP($A52,Hoja6!$A$3:$P$1124,12,FALSE),"")</f>
        <v>42</v>
      </c>
      <c r="I52" s="163">
        <f>+IFERROR(VLOOKUP($A52,Hoja6!$A$3:$P$1124,13,FALSE),"")</f>
        <v>0.22580645161290322</v>
      </c>
      <c r="J52" s="40">
        <f>+IFERROR(VLOOKUP($A52,Hoja6!$A$3:$P$1124,14,FALSE),"")</f>
        <v>174</v>
      </c>
      <c r="K52" s="149">
        <f>+IFERROR(VLOOKUP($A52,Hoja6!$A$3:$P$1124,15,FALSE),"")</f>
        <v>35</v>
      </c>
      <c r="L52" s="165">
        <f>+IFERROR(VLOOKUP($A52,Hoja6!$A$3:$P$1124,16,FALSE),"")</f>
        <v>0.20114942528735633</v>
      </c>
    </row>
    <row r="53" spans="1:12" x14ac:dyDescent="0.25">
      <c r="A53" s="145">
        <v>42</v>
      </c>
      <c r="B53" s="39">
        <f>+IFERROR(VLOOKUP($A53,Hoja6!$A$3:$P$1124,3,FALSE),"")</f>
        <v>13810</v>
      </c>
      <c r="C53" s="39" t="str">
        <f>+UPPER(IFERROR(VLOOKUP($A53,Hoja6!$A$3:$P$1124,4,FALSE),""))</f>
        <v>TIQUISIO</v>
      </c>
      <c r="D53" s="40">
        <f>+IFERROR(VLOOKUP($A53,Hoja6!$A$3:$P$1124,8,FALSE),"")</f>
        <v>156</v>
      </c>
      <c r="E53" s="40">
        <f>+IFERROR(VLOOKUP($A53,Hoja6!$A$3:$P$1124,9,FALSE),"")</f>
        <v>23</v>
      </c>
      <c r="F53" s="163">
        <f>+IFERROR(VLOOKUP($A53,Hoja6!$A$3:$P$1124,10,FALSE),"")</f>
        <v>0.14743589743589744</v>
      </c>
      <c r="G53" s="40">
        <f>+IFERROR(VLOOKUP($A53,Hoja6!$A$3:$P$1124,11,FALSE),"")</f>
        <v>160</v>
      </c>
      <c r="H53" s="40">
        <f>+IFERROR(VLOOKUP($A53,Hoja6!$A$3:$P$1124,12,FALSE),"")</f>
        <v>23</v>
      </c>
      <c r="I53" s="163">
        <f>+IFERROR(VLOOKUP($A53,Hoja6!$A$3:$P$1124,13,FALSE),"")</f>
        <v>0.14374999999999999</v>
      </c>
      <c r="J53" s="40">
        <f>+IFERROR(VLOOKUP($A53,Hoja6!$A$3:$P$1124,14,FALSE),"")</f>
        <v>136</v>
      </c>
      <c r="K53" s="149">
        <f>+IFERROR(VLOOKUP($A53,Hoja6!$A$3:$P$1124,15,FALSE),"")</f>
        <v>20</v>
      </c>
      <c r="L53" s="165">
        <f>+IFERROR(VLOOKUP($A53,Hoja6!$A$3:$P$1124,16,FALSE),"")</f>
        <v>0.14705882352941177</v>
      </c>
    </row>
    <row r="54" spans="1:12" x14ac:dyDescent="0.25">
      <c r="A54" s="145">
        <v>43</v>
      </c>
      <c r="B54" s="39">
        <f>+IFERROR(VLOOKUP($A54,Hoja6!$A$3:$P$1124,3,FALSE),"")</f>
        <v>13836</v>
      </c>
      <c r="C54" s="39" t="str">
        <f>+UPPER(IFERROR(VLOOKUP($A54,Hoja6!$A$3:$P$1124,4,FALSE),""))</f>
        <v>TURBACO</v>
      </c>
      <c r="D54" s="40">
        <f>+IFERROR(VLOOKUP($A54,Hoja6!$A$3:$P$1124,8,FALSE),"")</f>
        <v>874</v>
      </c>
      <c r="E54" s="40">
        <f>+IFERROR(VLOOKUP($A54,Hoja6!$A$3:$P$1124,9,FALSE),"")</f>
        <v>378</v>
      </c>
      <c r="F54" s="163">
        <f>+IFERROR(VLOOKUP($A54,Hoja6!$A$3:$P$1124,10,FALSE),"")</f>
        <v>0.43249427917620137</v>
      </c>
      <c r="G54" s="40">
        <f>+IFERROR(VLOOKUP($A54,Hoja6!$A$3:$P$1124,11,FALSE),"")</f>
        <v>935</v>
      </c>
      <c r="H54" s="40">
        <f>+IFERROR(VLOOKUP($A54,Hoja6!$A$3:$P$1124,12,FALSE),"")</f>
        <v>450</v>
      </c>
      <c r="I54" s="163">
        <f>+IFERROR(VLOOKUP($A54,Hoja6!$A$3:$P$1124,13,FALSE),"")</f>
        <v>0.48128342245989303</v>
      </c>
      <c r="J54" s="40">
        <f>+IFERROR(VLOOKUP($A54,Hoja6!$A$3:$P$1124,14,FALSE),"")</f>
        <v>979</v>
      </c>
      <c r="K54" s="149">
        <f>+IFERROR(VLOOKUP($A54,Hoja6!$A$3:$P$1124,15,FALSE),"")</f>
        <v>503</v>
      </c>
      <c r="L54" s="165">
        <f>+IFERROR(VLOOKUP($A54,Hoja6!$A$3:$P$1124,16,FALSE),"")</f>
        <v>0.5137895812053116</v>
      </c>
    </row>
    <row r="55" spans="1:12" x14ac:dyDescent="0.25">
      <c r="A55" s="145">
        <v>44</v>
      </c>
      <c r="B55" s="39">
        <f>+IFERROR(VLOOKUP($A55,Hoja6!$A$3:$P$1124,3,FALSE),"")</f>
        <v>13838</v>
      </c>
      <c r="C55" s="39" t="str">
        <f>+UPPER(IFERROR(VLOOKUP($A55,Hoja6!$A$3:$P$1124,4,FALSE),""))</f>
        <v>TURBANÁ</v>
      </c>
      <c r="D55" s="40">
        <f>+IFERROR(VLOOKUP($A55,Hoja6!$A$3:$P$1124,8,FALSE),"")</f>
        <v>152</v>
      </c>
      <c r="E55" s="40">
        <f>+IFERROR(VLOOKUP($A55,Hoja6!$A$3:$P$1124,9,FALSE),"")</f>
        <v>35</v>
      </c>
      <c r="F55" s="163">
        <f>+IFERROR(VLOOKUP($A55,Hoja6!$A$3:$P$1124,10,FALSE),"")</f>
        <v>0.23026315789473684</v>
      </c>
      <c r="G55" s="40">
        <f>+IFERROR(VLOOKUP($A55,Hoja6!$A$3:$P$1124,11,FALSE),"")</f>
        <v>161</v>
      </c>
      <c r="H55" s="40">
        <f>+IFERROR(VLOOKUP($A55,Hoja6!$A$3:$P$1124,12,FALSE),"")</f>
        <v>50</v>
      </c>
      <c r="I55" s="163">
        <f>+IFERROR(VLOOKUP($A55,Hoja6!$A$3:$P$1124,13,FALSE),"")</f>
        <v>0.3105590062111801</v>
      </c>
      <c r="J55" s="40">
        <f>+IFERROR(VLOOKUP($A55,Hoja6!$A$3:$P$1124,14,FALSE),"")</f>
        <v>167</v>
      </c>
      <c r="K55" s="149">
        <f>+IFERROR(VLOOKUP($A55,Hoja6!$A$3:$P$1124,15,FALSE),"")</f>
        <v>56</v>
      </c>
      <c r="L55" s="165">
        <f>+IFERROR(VLOOKUP($A55,Hoja6!$A$3:$P$1124,16,FALSE),"")</f>
        <v>0.33532934131736525</v>
      </c>
    </row>
    <row r="56" spans="1:12" x14ac:dyDescent="0.25">
      <c r="A56" s="145">
        <v>45</v>
      </c>
      <c r="B56" s="39">
        <f>+IFERROR(VLOOKUP($A56,Hoja6!$A$3:$P$1124,3,FALSE),"")</f>
        <v>13873</v>
      </c>
      <c r="C56" s="39" t="str">
        <f>+UPPER(IFERROR(VLOOKUP($A56,Hoja6!$A$3:$P$1124,4,FALSE),""))</f>
        <v>VILLANUEVA</v>
      </c>
      <c r="D56" s="40">
        <f>+IFERROR(VLOOKUP($A56,Hoja6!$A$3:$P$1124,8,FALSE),"")</f>
        <v>179</v>
      </c>
      <c r="E56" s="40">
        <f>+IFERROR(VLOOKUP($A56,Hoja6!$A$3:$P$1124,9,FALSE),"")</f>
        <v>52</v>
      </c>
      <c r="F56" s="163">
        <f>+IFERROR(VLOOKUP($A56,Hoja6!$A$3:$P$1124,10,FALSE),"")</f>
        <v>0.29050279329608941</v>
      </c>
      <c r="G56" s="40">
        <f>+IFERROR(VLOOKUP($A56,Hoja6!$A$3:$P$1124,11,FALSE),"")</f>
        <v>227</v>
      </c>
      <c r="H56" s="40">
        <f>+IFERROR(VLOOKUP($A56,Hoja6!$A$3:$P$1124,12,FALSE),"")</f>
        <v>70</v>
      </c>
      <c r="I56" s="163">
        <f>+IFERROR(VLOOKUP($A56,Hoja6!$A$3:$P$1124,13,FALSE),"")</f>
        <v>0.30837004405286345</v>
      </c>
      <c r="J56" s="40">
        <f>+IFERROR(VLOOKUP($A56,Hoja6!$A$3:$P$1124,14,FALSE),"")</f>
        <v>220</v>
      </c>
      <c r="K56" s="149">
        <f>+IFERROR(VLOOKUP($A56,Hoja6!$A$3:$P$1124,15,FALSE),"")</f>
        <v>52</v>
      </c>
      <c r="L56" s="165">
        <f>+IFERROR(VLOOKUP($A56,Hoja6!$A$3:$P$1124,16,FALSE),"")</f>
        <v>0.23636363636363636</v>
      </c>
    </row>
    <row r="57" spans="1:12" x14ac:dyDescent="0.25">
      <c r="A57" s="145">
        <v>46</v>
      </c>
      <c r="B57" s="39">
        <f>+IFERROR(VLOOKUP($A57,Hoja6!$A$3:$P$1124,3,FALSE),"")</f>
        <v>13894</v>
      </c>
      <c r="C57" s="39" t="str">
        <f>+UPPER(IFERROR(VLOOKUP($A57,Hoja6!$A$3:$P$1124,4,FALSE),""))</f>
        <v>ZAMBRANO</v>
      </c>
      <c r="D57" s="40">
        <f>+IFERROR(VLOOKUP($A57,Hoja6!$A$3:$P$1124,8,FALSE),"")</f>
        <v>145</v>
      </c>
      <c r="E57" s="40">
        <f>+IFERROR(VLOOKUP($A57,Hoja6!$A$3:$P$1124,9,FALSE),"")</f>
        <v>17</v>
      </c>
      <c r="F57" s="163">
        <f>+IFERROR(VLOOKUP($A57,Hoja6!$A$3:$P$1124,10,FALSE),"")</f>
        <v>0.11724137931034483</v>
      </c>
      <c r="G57" s="40">
        <f>+IFERROR(VLOOKUP($A57,Hoja6!$A$3:$P$1124,11,FALSE),"")</f>
        <v>139</v>
      </c>
      <c r="H57" s="40">
        <f>+IFERROR(VLOOKUP($A57,Hoja6!$A$3:$P$1124,12,FALSE),"")</f>
        <v>18</v>
      </c>
      <c r="I57" s="163">
        <f>+IFERROR(VLOOKUP($A57,Hoja6!$A$3:$P$1124,13,FALSE),"")</f>
        <v>0.12949640287769784</v>
      </c>
      <c r="J57" s="40">
        <f>+IFERROR(VLOOKUP($A57,Hoja6!$A$3:$P$1124,14,FALSE),"")</f>
        <v>141</v>
      </c>
      <c r="K57" s="149">
        <f>+IFERROR(VLOOKUP($A57,Hoja6!$A$3:$P$1124,15,FALSE),"")</f>
        <v>14</v>
      </c>
      <c r="L57" s="165">
        <f>+IFERROR(VLOOKUP($A57,Hoja6!$A$3:$P$1124,16,FALSE),"")</f>
        <v>9.9290780141843976E-2</v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1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2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3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4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5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6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7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8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9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10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11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12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13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14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15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16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17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18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19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20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21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22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23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24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25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26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27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28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29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30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31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32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33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34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35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36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37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38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38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38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38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38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38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38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38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38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38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38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38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38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38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38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38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38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38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38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38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38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38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38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38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38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38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38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38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38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38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38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38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38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38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38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38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38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38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38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38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38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38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38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38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38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38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38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38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38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38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38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38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38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38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38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38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38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38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38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38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38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38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38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38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38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38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38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38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38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38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38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38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38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38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38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38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38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38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38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38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38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38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38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38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38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38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38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38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38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38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38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38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38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38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38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38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38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38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38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38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38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38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38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38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38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38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38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38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38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38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38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38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38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38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38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38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38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38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38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38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38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38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38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38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38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38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38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38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38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38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38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38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38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38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38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38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38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38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38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38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38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38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38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38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38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38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38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38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38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38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38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38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38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38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38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38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38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38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38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38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38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38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38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38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38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38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38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38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38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38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38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38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38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38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38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38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38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38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38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38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38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38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38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38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38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38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38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38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38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38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38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38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38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38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38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38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38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38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38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38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38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38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38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38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38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38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38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38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38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38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38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38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38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38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38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38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38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38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38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38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38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38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38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38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38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38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38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38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38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38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38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38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38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38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38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38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38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38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38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38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38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38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38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38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38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38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38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38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38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38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38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38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38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38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38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38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38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38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38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38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38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38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38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38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38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38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38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38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38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38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38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38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38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38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38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38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38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38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38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38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38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38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38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38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38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38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38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38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38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38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38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38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38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38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38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38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38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38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38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38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38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38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38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38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38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38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38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38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38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38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38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38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38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38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38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38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38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38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38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38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38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38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38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38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38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38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38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38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38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38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38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38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38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38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38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38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38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38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38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38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38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38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38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38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38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38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38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38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38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38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38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38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38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38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38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38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38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38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38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38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38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38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38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38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38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38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38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38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38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38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38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38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38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38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38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38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38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38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38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38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38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38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38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38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38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38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38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38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38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38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38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38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38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38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38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38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38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38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38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38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38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38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38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38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38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38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38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38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38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38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38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38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38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38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38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38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38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38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38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38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38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38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38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38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38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38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38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38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38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38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38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38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38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38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38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38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38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38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38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38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38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38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38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38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38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38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38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38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38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38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38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38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38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38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38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38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38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38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38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38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38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38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38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38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38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38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38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38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38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38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38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38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38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38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38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38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38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38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38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38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38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38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38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38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38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38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38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38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38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38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38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38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38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38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38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38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38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38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38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38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38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38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38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38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38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38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38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38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38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38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38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38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38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38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38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38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1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2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3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4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5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6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7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8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9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10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11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12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13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14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15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16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17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18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19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20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21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22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23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24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25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26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27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28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29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30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31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32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33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34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35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36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37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38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39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40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41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42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43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44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45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45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45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45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45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45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45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45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45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45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45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45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45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45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45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45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45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45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45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45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45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45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45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45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45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45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45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45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45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45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45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45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45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45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45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45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45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45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45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45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45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45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45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45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45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45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45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45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45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45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45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45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45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45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45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45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45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45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45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45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45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45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45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45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45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45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45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45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45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45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45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45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45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45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45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45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45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45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45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45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45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45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45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45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45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45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45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45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45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45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45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45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45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45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45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45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45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45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45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45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45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45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45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45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45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45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45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45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45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45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45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45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45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45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45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45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45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45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45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45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45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45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45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45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45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45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45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45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45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45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45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45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45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45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45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45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45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45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45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45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45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45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45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45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45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45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45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45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45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45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45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45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45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45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45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45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45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45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45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45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45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45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45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45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45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45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45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45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45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45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45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45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45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45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45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45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45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45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45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45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45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45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45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45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45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45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45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45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45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45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45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45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45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45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45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45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45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45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45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45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45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45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45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45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45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45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45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45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45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45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45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45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45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45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45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45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45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45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45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45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45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45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45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45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45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45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45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45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45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45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45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45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45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45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45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45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45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45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45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45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45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45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45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45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45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45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45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45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45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45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45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45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45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45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45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45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45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45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45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45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45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45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45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45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45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45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45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45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45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45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45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45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45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45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45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45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45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45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45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45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45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45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45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45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45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45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45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45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45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45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45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45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45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45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45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45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45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45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45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45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45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45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45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45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45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45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45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45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45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45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45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45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45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45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45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45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45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45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45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45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45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45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45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45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45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45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45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45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45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45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45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45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45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45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45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45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45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45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45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45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45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45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45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45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45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45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45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45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45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45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45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45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45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45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45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45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45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45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45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45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45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45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45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45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45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45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45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45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45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45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45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45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45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45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45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45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45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45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45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45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45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45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45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45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45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45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45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45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45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45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45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45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45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45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45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45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45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45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45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45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45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45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45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45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45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45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45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45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45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45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45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45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45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45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45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45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45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45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45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45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45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45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45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45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45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45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45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45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45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45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45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45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45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45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45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45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45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45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45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45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45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45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45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45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45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45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45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45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45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45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45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45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45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45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45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45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45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45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45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45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45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45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45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45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45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45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45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45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45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45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45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45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45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45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45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45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45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45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45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45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45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45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45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45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45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45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45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45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45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45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45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45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45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45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45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45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45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45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45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45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45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45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45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45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45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45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45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45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45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45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45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45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45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45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45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45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45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45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45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45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45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45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45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45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45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45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45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45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45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45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45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45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45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45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45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45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45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45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45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45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45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45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45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45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45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45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45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45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45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45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45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45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45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45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45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45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45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45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45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45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45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45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45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45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45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45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45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45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45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45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45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45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45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45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45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45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45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45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45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45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45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45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45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45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45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45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45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45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45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45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45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45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45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45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45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45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45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45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45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45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45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45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45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45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45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45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45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45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45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45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45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45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45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45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45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45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45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45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45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45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45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45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45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45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45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45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45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45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45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45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45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45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45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45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45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45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45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45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45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45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45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45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45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45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45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45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45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45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45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45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45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45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45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45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45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45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45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45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45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45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45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45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45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45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45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45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45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45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45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45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45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45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45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45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45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45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45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45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45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45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45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45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45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45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45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45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45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45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45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45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45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45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45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45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45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45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45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45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45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45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45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45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45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45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45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45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45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45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45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45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45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45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45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45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45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45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45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45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45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45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45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45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45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45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45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45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45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45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45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45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45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45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45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45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45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45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45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45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45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45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45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45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45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45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45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45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45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45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45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45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45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45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45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45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45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45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45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45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45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45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45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45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45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45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45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45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45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45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45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45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45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45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45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45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45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45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45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45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45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45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45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45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45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45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45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45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45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45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45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45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45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45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45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45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45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45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45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45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45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45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45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45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45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45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45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45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45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45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45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45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45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45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45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45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45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45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45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45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45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45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45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45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45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45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45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45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45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45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45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45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45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45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45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45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45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45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45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45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45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45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45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45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45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45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45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45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45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45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45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45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45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45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45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45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45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45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45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45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45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45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1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2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3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4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5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6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7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8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9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10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11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12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13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14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15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16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17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18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19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20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21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22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23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24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25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26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27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28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29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30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31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32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33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34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35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36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37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38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39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40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41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42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43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44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45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46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46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46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46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46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46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46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46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46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46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46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46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46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46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46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46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46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46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46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46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46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46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46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46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46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46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46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46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46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46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46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46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46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46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46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46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46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46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46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46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46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46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46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46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46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46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46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46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46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46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46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46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46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46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46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46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46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46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46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46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46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46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46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46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46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46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46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46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46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46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46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46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46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46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46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46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46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46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46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46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46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46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46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46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46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46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46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46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46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46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46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46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46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46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46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46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46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46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46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46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46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46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46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46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46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46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46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46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46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46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46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46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46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46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46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46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46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46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46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46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46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46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46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46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46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46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46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46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46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46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46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46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46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46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46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46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46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46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46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46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46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46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46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46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46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46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46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46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46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46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46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46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46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46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46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46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46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46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46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46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46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46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46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46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46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46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46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46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46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46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46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46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46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46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46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46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46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46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46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46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46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46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46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46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46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46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46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46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46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46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46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46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46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46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46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46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46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46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46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46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46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46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46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46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46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46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46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46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46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46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46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46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46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46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46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46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46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46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46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46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46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46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46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46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46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46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46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46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46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46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46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46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46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46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46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46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46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46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46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46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46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46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46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46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46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46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46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46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46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46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46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46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46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46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46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46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46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46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46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46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46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46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46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46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46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46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46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46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46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46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46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46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46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46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46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46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46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46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46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46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46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46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46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46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46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46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46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46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46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46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46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46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46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46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46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46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46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46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46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46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46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46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46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46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46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46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46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46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46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46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46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46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46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46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46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46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46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46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46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46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46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46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46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46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46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46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46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46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46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46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46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46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46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46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46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46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46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46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46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46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46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46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46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46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46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46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46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46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46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46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46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46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46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46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46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46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46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46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46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46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46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46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46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46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46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46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46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46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46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46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46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46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46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46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46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46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46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46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46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46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46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46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46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46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46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46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46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46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46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46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46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46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46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46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46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46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46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46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46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46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46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46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46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46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46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46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46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46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46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46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46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46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46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46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46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46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46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46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46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46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46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46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46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46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46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46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46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46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46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46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46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46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46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46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46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46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46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46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46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46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46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46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46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46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46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46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46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46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46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46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46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46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46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46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46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46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46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46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46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46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46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46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46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46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46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46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46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46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46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46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46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46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46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46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46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46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46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46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46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46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46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46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46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46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46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46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46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46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46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46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46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46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46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46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46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46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46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46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46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46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46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46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46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46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46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46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46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46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46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46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46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46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46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46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46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46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46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46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46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46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46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46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46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46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46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46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46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46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46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46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46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46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46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46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46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46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46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46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46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46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46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46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46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46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46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46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46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46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46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46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46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46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46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46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46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46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46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46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46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46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46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46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46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46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46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46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46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46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46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46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46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46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46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46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46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46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46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46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46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46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46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46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46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46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46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46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46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46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46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46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46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46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46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46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46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46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46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46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46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46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46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46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46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46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46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46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46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46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46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46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46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46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46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46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46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46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46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46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46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46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46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46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46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46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46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46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46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46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46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46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46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46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46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46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46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46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46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46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46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46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46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46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46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46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46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46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46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46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46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46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46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46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46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46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46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46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46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46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46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46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46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46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46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46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46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46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46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46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46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46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46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46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46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46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46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46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46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46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46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46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46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46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46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46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46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46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46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46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46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46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46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46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46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46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46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46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46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46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46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46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46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46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46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46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46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46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46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46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46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46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46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46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46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46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46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46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46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46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46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46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46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46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46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46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46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46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46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46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46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46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46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46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46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46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46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46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46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46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46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46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46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46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46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46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46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46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46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46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46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46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46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46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46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46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46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46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46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46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46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46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46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46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46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46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46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46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46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46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46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46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46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46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46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46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46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46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46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46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46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46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46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46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46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46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46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46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46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46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46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46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46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46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46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46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46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46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46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46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46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46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46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46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46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46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46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46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46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46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46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46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46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46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46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46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46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46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46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46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46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46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46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46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46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46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46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46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46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46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46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46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46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46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46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46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46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46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46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46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46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46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46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46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46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46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46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46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46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46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46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46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46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46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46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46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46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46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46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46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46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46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46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46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46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46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46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46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46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46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46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46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46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46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46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46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46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46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46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46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46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46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46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46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46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46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46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46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46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46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46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46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46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46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46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46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46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46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46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46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46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46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46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46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46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46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46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46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46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46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46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46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46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46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46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46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46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46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46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46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46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46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46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46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46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46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46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46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46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46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1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2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3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4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5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6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7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8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9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10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11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12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13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14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15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16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17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18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19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20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21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22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23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24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25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26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27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28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29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30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31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32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33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34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35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36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37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38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39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40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41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42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43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44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45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46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46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46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46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46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46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46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46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46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46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46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46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46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46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46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46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46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46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46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46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46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46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46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46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46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46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46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46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46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46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46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46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46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46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46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46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46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46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46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46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46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46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46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46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46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46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46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46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46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46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46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46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46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46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46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46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46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46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46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46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46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46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46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46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46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46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46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46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46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46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46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46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46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46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46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46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46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46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46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46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46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46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46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46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46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46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46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46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46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46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46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46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46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46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46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46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46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46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46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46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46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46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46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46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46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46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46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46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46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46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46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46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46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46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46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46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46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46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46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46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46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46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46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46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46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46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46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46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46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46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46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46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46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46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46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46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46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46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46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46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46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46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46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46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46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46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46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46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46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46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46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46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46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46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46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46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46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46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46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46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46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46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46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46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46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46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46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46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46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46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46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46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46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46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46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46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46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46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46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46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46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46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46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46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46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46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46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46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46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46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46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46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46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46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46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46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46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46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46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46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46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46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46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46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46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46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46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46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46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46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46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46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46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46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46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46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46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46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46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46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46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46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46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46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46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46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46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46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46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46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46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46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46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46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46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46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46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46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46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46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46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46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46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46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46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46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46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46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46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46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46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46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46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46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46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46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46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46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46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46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46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46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46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46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46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46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46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46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46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46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46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46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46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46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46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46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46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46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46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46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46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46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46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46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46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46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46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46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46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46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46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46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46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46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46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46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46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46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46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46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46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46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46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46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46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46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46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46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46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46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46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46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46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46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46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46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46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46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46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46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46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46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46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46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46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46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46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46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46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46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46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46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46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46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46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46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46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46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46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46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46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46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46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46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46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46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46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46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46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46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46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46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46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46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46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46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46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46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46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46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46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46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46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46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46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46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46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46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46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46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46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46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46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46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46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46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46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46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46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46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46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46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46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46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46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46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46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46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46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46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46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46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46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46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46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46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46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46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46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46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46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46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46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46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46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46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46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46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46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46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46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46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46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46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46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46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46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46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46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46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46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46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46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46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46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46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46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46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46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46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46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46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46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46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46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46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46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46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46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46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46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46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46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46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46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46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46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46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46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46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46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46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46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46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46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46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46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46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46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46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46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46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46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46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46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46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46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46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46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46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46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46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46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46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46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46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46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46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46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46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46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46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46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46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46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46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46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46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46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46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46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46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46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46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46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46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46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46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46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46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46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46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46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46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46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46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46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46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46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46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46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46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46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46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46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46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46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46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46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46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46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46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46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46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46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46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46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46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46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46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46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46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46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46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46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46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46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46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46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46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46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46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46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46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46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46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46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46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46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46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46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46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46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46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46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46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46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46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46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46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46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46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46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46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46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46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46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46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46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46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46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46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46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46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46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46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46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46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46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46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46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46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46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46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46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46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46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46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46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46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46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46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46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46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46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46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46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46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46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46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46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46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46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46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46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46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46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46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46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46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46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46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46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46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46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46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46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46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46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46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46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46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46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46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46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46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46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46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46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46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46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46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46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46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46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46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46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46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46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46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46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46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46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46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46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46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46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46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46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46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46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46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46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46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46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46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46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46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46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46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46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46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46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46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46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46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46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46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46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46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46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46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46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46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46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46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46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46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46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46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46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46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46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46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46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46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46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46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46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46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46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46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46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46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46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46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46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46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46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46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46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46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46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46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46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46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46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46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46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46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46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46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46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46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46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46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46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46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46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46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46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46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46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46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46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46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46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46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46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46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46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46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46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46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46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46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46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46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46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46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46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46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46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46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46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46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46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46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46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46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46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46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46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46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46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46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46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46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46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46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46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46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46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46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46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46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46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46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46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46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46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46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46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46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46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46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46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46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46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46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46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46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46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46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46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46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46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46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46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46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46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46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46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46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46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46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46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46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46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46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46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46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46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46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46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46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46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46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46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46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46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46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46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46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46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46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46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46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46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46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46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46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46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46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46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46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46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46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46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46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46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46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46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46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46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46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46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46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46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46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46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46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46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46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46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46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46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46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46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46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46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46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46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46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46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46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46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46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46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46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46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46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46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46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46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46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46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46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46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46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46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46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46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46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46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46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46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46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46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46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46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46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46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46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46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46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46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46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46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46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46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46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46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46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46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46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46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46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46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46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46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46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46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46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46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46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46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46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46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46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46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46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46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46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46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46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46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46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46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46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46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46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46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46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46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46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46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46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2020-03-03T19:17:07Z</dcterms:modified>
</cp:coreProperties>
</file>