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CCF138E9-D2B1-4574-8F8B-E82291C35ACD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<sst xmlns="http://schemas.openxmlformats.org/spreadsheetml/2006/main" count="11658" uniqueCount="2539">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</sst>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ATLANTICO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158</v>
      </c>
      <c r="B9" s="5">
        <v>8</v>
      </c>
      <c r="C9" s="3" t="s">
        <v>158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8</v>
      </c>
      <c r="B11" s="6"/>
      <c r="C11" s="11" t="str">
        <f>+C9</f>
        <v>ATLANTICO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ATLANTICO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135655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128780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6875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0.59519517854006632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0.37221922610219765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0.37864779033385404</v>
      </c>
      <c r="D25" s="190">
        <v>0.40205272822665267</v>
      </c>
      <c r="E25" s="190">
        <v>0.42031567870922482</v>
      </c>
      <c r="F25" s="190">
        <v>0.49468293684878811</v>
      </c>
      <c r="G25" s="190">
        <v>0.56772660563281852</v>
      </c>
      <c r="H25" s="191">
        <v>0.58384278866940342</v>
      </c>
      <c r="I25" s="191">
        <v>0.59618427218610948</v>
      </c>
      <c r="J25" s="192">
        <v>0.59487552261057586</v>
      </c>
      <c r="K25" s="75">
        <v>0.59519517854006632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26569</v>
      </c>
      <c r="D33" s="74">
        <v>11034</v>
      </c>
      <c r="E33" s="75">
        <v>0.41529602167940083</v>
      </c>
      <c r="F33" s="73">
        <v>28367</v>
      </c>
      <c r="G33" s="74">
        <v>12634</v>
      </c>
      <c r="H33" s="75">
        <v>0.4453766700743822</v>
      </c>
      <c r="I33" s="73">
        <v>29668</v>
      </c>
      <c r="J33" s="74">
        <v>11043</v>
      </c>
      <c r="K33" s="75">
        <v>0.37221922610219765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28214</v>
      </c>
      <c r="D40" s="85">
        <v>34910</v>
      </c>
      <c r="E40" s="85">
        <v>36612</v>
      </c>
      <c r="F40" s="85">
        <v>47247</v>
      </c>
      <c r="G40" s="85">
        <v>54493</v>
      </c>
      <c r="H40" s="86">
        <v>55039</v>
      </c>
      <c r="I40" s="86">
        <v>55533</v>
      </c>
      <c r="J40" s="87">
        <v>57869</v>
      </c>
      <c r="K40" s="88">
        <v>58822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55550</v>
      </c>
      <c r="D41" s="21">
        <v>55146</v>
      </c>
      <c r="E41" s="21">
        <v>56774</v>
      </c>
      <c r="F41" s="21">
        <v>63643</v>
      </c>
      <c r="G41" s="21">
        <v>71648</v>
      </c>
      <c r="H41" s="22">
        <v>75414</v>
      </c>
      <c r="I41" s="22">
        <v>80088</v>
      </c>
      <c r="J41" s="59">
        <v>78427</v>
      </c>
      <c r="K41" s="89">
        <v>76833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83764</v>
      </c>
      <c r="D42" s="91">
        <f t="shared" ref="D42:K42" si="0">+SUM(D40:D41)</f>
        <v>90056</v>
      </c>
      <c r="E42" s="91">
        <f t="shared" si="0"/>
        <v>93386</v>
      </c>
      <c r="F42" s="91">
        <f t="shared" si="0"/>
        <v>110890</v>
      </c>
      <c r="G42" s="91">
        <f t="shared" si="0"/>
        <v>126141</v>
      </c>
      <c r="H42" s="92">
        <f t="shared" si="0"/>
        <v>130453</v>
      </c>
      <c r="I42" s="92">
        <f t="shared" si="0"/>
        <v>135621</v>
      </c>
      <c r="J42" s="93">
        <f t="shared" ref="J42" si="1">+SUM(J40:J41)</f>
        <v>136296</v>
      </c>
      <c r="K42" s="94">
        <f t="shared" si="0"/>
        <v>135655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80719</v>
      </c>
      <c r="D47" s="85">
        <f t="shared" ref="D47:K47" si="2">+SUM(D54:D56)</f>
        <v>85827</v>
      </c>
      <c r="E47" s="85">
        <f t="shared" si="2"/>
        <v>89874</v>
      </c>
      <c r="F47" s="85">
        <f t="shared" si="2"/>
        <v>105969</v>
      </c>
      <c r="G47" s="85">
        <f t="shared" si="2"/>
        <v>121854</v>
      </c>
      <c r="H47" s="86">
        <f t="shared" si="2"/>
        <v>125584</v>
      </c>
      <c r="I47" s="86">
        <f t="shared" si="2"/>
        <v>128495</v>
      </c>
      <c r="J47" s="87">
        <f t="shared" ref="J47" si="3">+SUM(J54:J56)</f>
        <v>128483</v>
      </c>
      <c r="K47" s="88">
        <f t="shared" si="2"/>
        <v>128780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3045</v>
      </c>
      <c r="D48" s="21">
        <f t="shared" ref="D48:K48" si="4">+SUM(D57:D59)</f>
        <v>4229</v>
      </c>
      <c r="E48" s="21">
        <f t="shared" si="4"/>
        <v>3512</v>
      </c>
      <c r="F48" s="21">
        <f t="shared" si="4"/>
        <v>4921</v>
      </c>
      <c r="G48" s="21">
        <f t="shared" si="4"/>
        <v>4287</v>
      </c>
      <c r="H48" s="22">
        <f t="shared" si="4"/>
        <v>4869</v>
      </c>
      <c r="I48" s="22">
        <f t="shared" si="4"/>
        <v>7126</v>
      </c>
      <c r="J48" s="59">
        <f t="shared" ref="J48" si="5">+SUM(J57:J59)</f>
        <v>7813</v>
      </c>
      <c r="K48" s="89">
        <f t="shared" si="4"/>
        <v>6875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83764</v>
      </c>
      <c r="D49" s="91">
        <f t="shared" ref="D49:K49" si="6">+SUM(D47:D48)</f>
        <v>90056</v>
      </c>
      <c r="E49" s="91">
        <f t="shared" si="6"/>
        <v>93386</v>
      </c>
      <c r="F49" s="91">
        <f t="shared" si="6"/>
        <v>110890</v>
      </c>
      <c r="G49" s="91">
        <f t="shared" si="6"/>
        <v>126141</v>
      </c>
      <c r="H49" s="92">
        <f t="shared" si="6"/>
        <v>130453</v>
      </c>
      <c r="I49" s="92">
        <f t="shared" si="6"/>
        <v>135621</v>
      </c>
      <c r="J49" s="93">
        <f t="shared" ref="J49" si="7">+SUM(J47:J48)</f>
        <v>136296</v>
      </c>
      <c r="K49" s="94">
        <f t="shared" si="6"/>
        <v>135655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5297</v>
      </c>
      <c r="D54" s="96">
        <v>4075</v>
      </c>
      <c r="E54" s="96">
        <v>4530</v>
      </c>
      <c r="F54" s="96">
        <v>6438</v>
      </c>
      <c r="G54" s="96">
        <v>9736</v>
      </c>
      <c r="H54" s="97">
        <v>9417</v>
      </c>
      <c r="I54" s="97">
        <v>8510</v>
      </c>
      <c r="J54" s="98">
        <v>7185</v>
      </c>
      <c r="K54" s="99">
        <v>6836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12083</v>
      </c>
      <c r="D55" s="25">
        <v>16211</v>
      </c>
      <c r="E55" s="25">
        <v>16286</v>
      </c>
      <c r="F55" s="25">
        <v>26231</v>
      </c>
      <c r="G55" s="25">
        <v>33268</v>
      </c>
      <c r="H55" s="26">
        <v>33669</v>
      </c>
      <c r="I55" s="26">
        <v>35271</v>
      </c>
      <c r="J55" s="60">
        <v>36048</v>
      </c>
      <c r="K55" s="101">
        <v>34716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63339</v>
      </c>
      <c r="D56" s="25">
        <v>65541</v>
      </c>
      <c r="E56" s="25">
        <v>69058</v>
      </c>
      <c r="F56" s="25">
        <v>73300</v>
      </c>
      <c r="G56" s="25">
        <v>78850</v>
      </c>
      <c r="H56" s="26">
        <v>82498</v>
      </c>
      <c r="I56" s="26">
        <v>84714</v>
      </c>
      <c r="J56" s="60">
        <v>85250</v>
      </c>
      <c r="K56" s="101">
        <v>87228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2322</v>
      </c>
      <c r="D57" s="25">
        <v>3196</v>
      </c>
      <c r="E57" s="25">
        <v>2455</v>
      </c>
      <c r="F57" s="25">
        <v>3333</v>
      </c>
      <c r="G57" s="25">
        <v>2635</v>
      </c>
      <c r="H57" s="26">
        <v>2679</v>
      </c>
      <c r="I57" s="26">
        <v>3706</v>
      </c>
      <c r="J57" s="60">
        <v>4389</v>
      </c>
      <c r="K57" s="101">
        <v>3910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690</v>
      </c>
      <c r="D58" s="25">
        <v>986</v>
      </c>
      <c r="E58" s="25">
        <v>1033</v>
      </c>
      <c r="F58" s="25">
        <v>1534</v>
      </c>
      <c r="G58" s="25">
        <v>1538</v>
      </c>
      <c r="H58" s="26">
        <v>2076</v>
      </c>
      <c r="I58" s="26">
        <v>3224</v>
      </c>
      <c r="J58" s="60">
        <v>3135</v>
      </c>
      <c r="K58" s="101">
        <v>2667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33</v>
      </c>
      <c r="D59" s="25">
        <v>47</v>
      </c>
      <c r="E59" s="25">
        <v>24</v>
      </c>
      <c r="F59" s="25">
        <v>54</v>
      </c>
      <c r="G59" s="25">
        <v>114</v>
      </c>
      <c r="H59" s="26">
        <v>114</v>
      </c>
      <c r="I59" s="26">
        <v>196</v>
      </c>
      <c r="J59" s="60">
        <v>289</v>
      </c>
      <c r="K59" s="101">
        <v>298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83764</v>
      </c>
      <c r="D60" s="103">
        <f t="shared" ref="D60:I60" si="8">+SUM(D54:D59)</f>
        <v>90056</v>
      </c>
      <c r="E60" s="103">
        <f t="shared" si="8"/>
        <v>93386</v>
      </c>
      <c r="F60" s="103">
        <f t="shared" si="8"/>
        <v>110890</v>
      </c>
      <c r="G60" s="103">
        <f t="shared" si="8"/>
        <v>126141</v>
      </c>
      <c r="H60" s="104">
        <f t="shared" si="8"/>
        <v>130453</v>
      </c>
      <c r="I60" s="104">
        <f t="shared" si="8"/>
        <v>135621</v>
      </c>
      <c r="J60" s="105">
        <f t="shared" ref="J60" si="9">+SUM(J54:J59)</f>
        <v>136296</v>
      </c>
      <c r="K60" s="106">
        <f t="shared" ref="K60" si="10">+SUM(K54:K59)</f>
        <v>135655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274</v>
      </c>
      <c r="D65" s="96">
        <v>377</v>
      </c>
      <c r="E65" s="96">
        <v>336</v>
      </c>
      <c r="F65" s="96">
        <v>399</v>
      </c>
      <c r="G65" s="96">
        <v>329</v>
      </c>
      <c r="H65" s="97">
        <v>238</v>
      </c>
      <c r="I65" s="97">
        <v>236</v>
      </c>
      <c r="J65" s="98">
        <v>256</v>
      </c>
      <c r="K65" s="99">
        <v>302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2614</v>
      </c>
      <c r="D66" s="25">
        <v>2693</v>
      </c>
      <c r="E66" s="25">
        <v>2643</v>
      </c>
      <c r="F66" s="25">
        <v>3613</v>
      </c>
      <c r="G66" s="25">
        <v>4159</v>
      </c>
      <c r="H66" s="26">
        <v>4045</v>
      </c>
      <c r="I66" s="26">
        <v>4057</v>
      </c>
      <c r="J66" s="60">
        <v>4124</v>
      </c>
      <c r="K66" s="101">
        <v>4281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6024</v>
      </c>
      <c r="D67" s="25">
        <v>6857</v>
      </c>
      <c r="E67" s="25">
        <v>7278</v>
      </c>
      <c r="F67" s="25">
        <v>8709</v>
      </c>
      <c r="G67" s="25">
        <v>9099</v>
      </c>
      <c r="H67" s="26">
        <v>9428</v>
      </c>
      <c r="I67" s="26">
        <v>10056</v>
      </c>
      <c r="J67" s="60">
        <v>10269</v>
      </c>
      <c r="K67" s="101">
        <v>10235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13785</v>
      </c>
      <c r="D68" s="25">
        <v>14339</v>
      </c>
      <c r="E68" s="25">
        <v>13378</v>
      </c>
      <c r="F68" s="25">
        <v>14896</v>
      </c>
      <c r="G68" s="25">
        <v>15684</v>
      </c>
      <c r="H68" s="26">
        <v>15017</v>
      </c>
      <c r="I68" s="26">
        <v>14435</v>
      </c>
      <c r="J68" s="60">
        <v>14107</v>
      </c>
      <c r="K68" s="101">
        <v>14140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13088</v>
      </c>
      <c r="D69" s="25">
        <v>14423</v>
      </c>
      <c r="E69" s="25">
        <v>15132</v>
      </c>
      <c r="F69" s="25">
        <v>15645</v>
      </c>
      <c r="G69" s="25">
        <v>18997</v>
      </c>
      <c r="H69" s="26">
        <v>20514</v>
      </c>
      <c r="I69" s="26">
        <v>21854</v>
      </c>
      <c r="J69" s="60">
        <v>22189</v>
      </c>
      <c r="K69" s="101">
        <v>22359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24240</v>
      </c>
      <c r="D70" s="25">
        <v>24157</v>
      </c>
      <c r="E70" s="25">
        <v>26648</v>
      </c>
      <c r="F70" s="25">
        <v>35820</v>
      </c>
      <c r="G70" s="25">
        <v>44413</v>
      </c>
      <c r="H70" s="26">
        <v>45462</v>
      </c>
      <c r="I70" s="26">
        <v>47690</v>
      </c>
      <c r="J70" s="60">
        <v>46706</v>
      </c>
      <c r="K70" s="101">
        <v>44315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21824</v>
      </c>
      <c r="D71" s="25">
        <v>24805</v>
      </c>
      <c r="E71" s="25">
        <v>25461</v>
      </c>
      <c r="F71" s="25">
        <v>29040</v>
      </c>
      <c r="G71" s="25">
        <v>30845</v>
      </c>
      <c r="H71" s="26">
        <v>33228</v>
      </c>
      <c r="I71" s="26">
        <v>34646</v>
      </c>
      <c r="J71" s="60">
        <v>35878</v>
      </c>
      <c r="K71" s="101">
        <v>37150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1915</v>
      </c>
      <c r="D72" s="25">
        <v>2405</v>
      </c>
      <c r="E72" s="25">
        <v>2510</v>
      </c>
      <c r="F72" s="25">
        <v>2768</v>
      </c>
      <c r="G72" s="25">
        <v>2615</v>
      </c>
      <c r="H72" s="26">
        <v>2521</v>
      </c>
      <c r="I72" s="26">
        <v>2647</v>
      </c>
      <c r="J72" s="60">
        <v>2767</v>
      </c>
      <c r="K72" s="101">
        <v>2873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83764</v>
      </c>
      <c r="D73" s="103">
        <f t="shared" ref="D73:K73" si="11">+SUM(D65:D72)</f>
        <v>90056</v>
      </c>
      <c r="E73" s="103">
        <f t="shared" si="11"/>
        <v>93386</v>
      </c>
      <c r="F73" s="103">
        <f t="shared" si="11"/>
        <v>110890</v>
      </c>
      <c r="G73" s="103">
        <f t="shared" si="11"/>
        <v>126141</v>
      </c>
      <c r="H73" s="104">
        <f t="shared" si="11"/>
        <v>130453</v>
      </c>
      <c r="I73" s="104">
        <f t="shared" si="11"/>
        <v>135621</v>
      </c>
      <c r="J73" s="105">
        <f t="shared" ref="J73" si="12">+SUM(J65:J72)</f>
        <v>136296</v>
      </c>
      <c r="K73" s="106">
        <f t="shared" si="11"/>
        <v>135655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80375</v>
      </c>
      <c r="D78" s="96">
        <v>85643</v>
      </c>
      <c r="E78" s="96">
        <v>89350</v>
      </c>
      <c r="F78" s="96">
        <v>106448</v>
      </c>
      <c r="G78" s="96">
        <v>121524</v>
      </c>
      <c r="H78" s="97">
        <v>126332</v>
      </c>
      <c r="I78" s="97">
        <v>128672</v>
      </c>
      <c r="J78" s="97">
        <v>126684</v>
      </c>
      <c r="K78" s="99">
        <v>126197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3368</v>
      </c>
      <c r="D79" s="25">
        <v>4388</v>
      </c>
      <c r="E79" s="25">
        <v>3950</v>
      </c>
      <c r="F79" s="25">
        <v>4274</v>
      </c>
      <c r="G79" s="25">
        <v>4348</v>
      </c>
      <c r="H79" s="26">
        <v>3684</v>
      </c>
      <c r="I79" s="26">
        <v>3683</v>
      </c>
      <c r="J79" s="26">
        <v>3097</v>
      </c>
      <c r="K79" s="101">
        <v>2438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21</v>
      </c>
      <c r="D80" s="25">
        <v>25</v>
      </c>
      <c r="E80" s="25">
        <v>86</v>
      </c>
      <c r="F80" s="25">
        <v>168</v>
      </c>
      <c r="G80" s="25">
        <v>269</v>
      </c>
      <c r="H80" s="26">
        <v>437</v>
      </c>
      <c r="I80" s="26">
        <v>3266</v>
      </c>
      <c r="J80" s="26">
        <v>6515</v>
      </c>
      <c r="K80" s="101">
        <v>7020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83764</v>
      </c>
      <c r="D81" s="103">
        <f t="shared" ref="D81:K81" si="13">+SUM(D78:D80)</f>
        <v>90056</v>
      </c>
      <c r="E81" s="103">
        <f t="shared" si="13"/>
        <v>93386</v>
      </c>
      <c r="F81" s="103">
        <f t="shared" si="13"/>
        <v>110890</v>
      </c>
      <c r="G81" s="103">
        <f t="shared" si="13"/>
        <v>126141</v>
      </c>
      <c r="H81" s="104">
        <f t="shared" si="13"/>
        <v>130453</v>
      </c>
      <c r="I81" s="104">
        <f t="shared" si="13"/>
        <v>135621</v>
      </c>
      <c r="J81" s="104">
        <f t="shared" ref="J81" si="14">+SUM(J78:J80)</f>
        <v>136296</v>
      </c>
      <c r="K81" s="106">
        <f t="shared" si="13"/>
        <v>135655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42381</v>
      </c>
      <c r="D86" s="85">
        <v>45563</v>
      </c>
      <c r="E86" s="85">
        <v>47616</v>
      </c>
      <c r="F86" s="85">
        <v>55432</v>
      </c>
      <c r="G86" s="85">
        <v>61177</v>
      </c>
      <c r="H86" s="86">
        <v>63806</v>
      </c>
      <c r="I86" s="86">
        <v>66592</v>
      </c>
      <c r="J86" s="87">
        <v>67217</v>
      </c>
      <c r="K86" s="88">
        <v>67245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41383</v>
      </c>
      <c r="D87" s="21">
        <v>44493</v>
      </c>
      <c r="E87" s="21">
        <v>45770</v>
      </c>
      <c r="F87" s="21">
        <v>55458</v>
      </c>
      <c r="G87" s="21">
        <v>64964</v>
      </c>
      <c r="H87" s="22">
        <v>66647</v>
      </c>
      <c r="I87" s="22">
        <v>69029</v>
      </c>
      <c r="J87" s="59">
        <v>69079</v>
      </c>
      <c r="K87" s="89">
        <v>68410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83764</v>
      </c>
      <c r="D88" s="91">
        <f t="shared" ref="D88:K88" si="15">+SUM(D86:D87)</f>
        <v>90056</v>
      </c>
      <c r="E88" s="91">
        <f t="shared" si="15"/>
        <v>93386</v>
      </c>
      <c r="F88" s="91">
        <f t="shared" si="15"/>
        <v>110890</v>
      </c>
      <c r="G88" s="91">
        <f t="shared" si="15"/>
        <v>126141</v>
      </c>
      <c r="H88" s="92">
        <f t="shared" si="15"/>
        <v>130453</v>
      </c>
      <c r="I88" s="92">
        <f t="shared" si="15"/>
        <v>135621</v>
      </c>
      <c r="J88" s="93">
        <f t="shared" ref="J88" si="16">+SUM(J86:J87)</f>
        <v>136296</v>
      </c>
      <c r="K88" s="94">
        <f t="shared" si="15"/>
        <v>135655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6836</v>
      </c>
      <c r="D93" s="110">
        <v>2186</v>
      </c>
      <c r="E93" s="111">
        <f>+IF(C93=0,"",(D93/C93))</f>
        <v>0.31977764774722062</v>
      </c>
      <c r="F93" s="2"/>
      <c r="G93" s="253" t="s">
        <v>34</v>
      </c>
      <c r="H93" s="255"/>
      <c r="I93" s="116">
        <v>46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34716</v>
      </c>
      <c r="D94" s="112">
        <v>707</v>
      </c>
      <c r="E94" s="113">
        <f t="shared" ref="E94:E99" si="18">+IF(C94=0,"",(D94/C94))</f>
        <v>2.0365249452701923E-2</v>
      </c>
      <c r="F94" s="2"/>
      <c r="G94" s="256" t="s">
        <v>35</v>
      </c>
      <c r="H94" s="258"/>
      <c r="I94" s="117">
        <v>189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87228</v>
      </c>
      <c r="D95" s="112">
        <v>45814</v>
      </c>
      <c r="E95" s="113">
        <f t="shared" si="18"/>
        <v>0.52522125922868801</v>
      </c>
      <c r="F95" s="2"/>
      <c r="G95" s="256" t="s">
        <v>36</v>
      </c>
      <c r="H95" s="258"/>
      <c r="I95" s="117">
        <v>275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3910</v>
      </c>
      <c r="D96" s="112">
        <v>2213</v>
      </c>
      <c r="E96" s="113">
        <f t="shared" si="18"/>
        <v>0.56598465473145776</v>
      </c>
      <c r="F96" s="2"/>
      <c r="G96" s="256" t="s">
        <v>37</v>
      </c>
      <c r="H96" s="258"/>
      <c r="I96" s="117">
        <v>193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2667</v>
      </c>
      <c r="D97" s="112">
        <v>1618</v>
      </c>
      <c r="E97" s="113">
        <f t="shared" si="18"/>
        <v>0.60667416572928379</v>
      </c>
      <c r="F97" s="2"/>
      <c r="G97" s="256" t="s">
        <v>38</v>
      </c>
      <c r="H97" s="258"/>
      <c r="I97" s="117">
        <v>114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298</v>
      </c>
      <c r="D98" s="112">
        <v>278</v>
      </c>
      <c r="E98" s="113">
        <f t="shared" si="18"/>
        <v>0.93288590604026844</v>
      </c>
      <c r="F98" s="2"/>
      <c r="G98" s="256" t="s">
        <v>39</v>
      </c>
      <c r="H98" s="258"/>
      <c r="I98" s="117">
        <v>22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135655</v>
      </c>
      <c r="D99" s="114">
        <f>+SUM(D93:D98)</f>
        <v>52816</v>
      </c>
      <c r="E99" s="115">
        <f t="shared" si="18"/>
        <v>0.38934060668607867</v>
      </c>
      <c r="F99" s="2"/>
      <c r="G99" s="259" t="s">
        <v>26</v>
      </c>
      <c r="H99" s="261"/>
      <c r="I99" s="118">
        <f>+SUM(I93:I98)</f>
        <v>839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483</v>
      </c>
      <c r="D104" s="96">
        <v>422</v>
      </c>
      <c r="E104" s="96">
        <v>1653</v>
      </c>
      <c r="F104" s="96">
        <v>818</v>
      </c>
      <c r="G104" s="97">
        <v>819</v>
      </c>
      <c r="H104" s="97">
        <v>1818</v>
      </c>
      <c r="I104" s="98">
        <v>1452</v>
      </c>
      <c r="J104" s="128">
        <v>1649</v>
      </c>
      <c r="K104" s="99">
        <v>1274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746</v>
      </c>
      <c r="D105" s="25">
        <v>2808</v>
      </c>
      <c r="E105" s="25">
        <v>2615</v>
      </c>
      <c r="F105" s="25">
        <v>2854</v>
      </c>
      <c r="G105" s="26">
        <v>3100</v>
      </c>
      <c r="H105" s="26">
        <v>3760</v>
      </c>
      <c r="I105" s="60">
        <v>6371</v>
      </c>
      <c r="J105" s="129">
        <v>7148</v>
      </c>
      <c r="K105" s="101">
        <v>7317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7358</v>
      </c>
      <c r="D106" s="25">
        <v>7723</v>
      </c>
      <c r="E106" s="25">
        <v>8103</v>
      </c>
      <c r="F106" s="25">
        <v>8516</v>
      </c>
      <c r="G106" s="26">
        <v>8550</v>
      </c>
      <c r="H106" s="26">
        <v>10206</v>
      </c>
      <c r="I106" s="60">
        <v>10372</v>
      </c>
      <c r="J106" s="129">
        <v>11065</v>
      </c>
      <c r="K106" s="101">
        <v>12167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2041</v>
      </c>
      <c r="D107" s="25">
        <v>2323</v>
      </c>
      <c r="E107" s="25">
        <v>2852</v>
      </c>
      <c r="F107" s="25">
        <v>2536</v>
      </c>
      <c r="G107" s="26">
        <v>2349</v>
      </c>
      <c r="H107" s="26">
        <v>2761</v>
      </c>
      <c r="I107" s="60">
        <v>2984</v>
      </c>
      <c r="J107" s="129">
        <v>3420</v>
      </c>
      <c r="K107" s="101">
        <v>3667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222</v>
      </c>
      <c r="D108" s="25">
        <v>336</v>
      </c>
      <c r="E108" s="25">
        <v>611</v>
      </c>
      <c r="F108" s="25">
        <v>506</v>
      </c>
      <c r="G108" s="26">
        <v>568</v>
      </c>
      <c r="H108" s="26">
        <v>900</v>
      </c>
      <c r="I108" s="60">
        <v>1170</v>
      </c>
      <c r="J108" s="129">
        <v>1677</v>
      </c>
      <c r="K108" s="101">
        <v>1531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2</v>
      </c>
      <c r="E109" s="25">
        <v>7</v>
      </c>
      <c r="F109" s="25">
        <v>11</v>
      </c>
      <c r="G109" s="26">
        <v>4</v>
      </c>
      <c r="H109" s="26">
        <v>13</v>
      </c>
      <c r="I109" s="60">
        <v>10</v>
      </c>
      <c r="J109" s="129">
        <v>23</v>
      </c>
      <c r="K109" s="101">
        <v>27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10850</v>
      </c>
      <c r="D110" s="103">
        <f t="shared" ref="D110:I110" si="19">+SUM(D104:D109)</f>
        <v>13614</v>
      </c>
      <c r="E110" s="103">
        <f t="shared" si="19"/>
        <v>15841</v>
      </c>
      <c r="F110" s="103">
        <f t="shared" si="19"/>
        <v>15241</v>
      </c>
      <c r="G110" s="104">
        <f t="shared" si="19"/>
        <v>15390</v>
      </c>
      <c r="H110" s="104">
        <f t="shared" si="19"/>
        <v>19458</v>
      </c>
      <c r="I110" s="105">
        <f t="shared" si="19"/>
        <v>22359</v>
      </c>
      <c r="J110" s="130">
        <f>+SUM(J104:J109)</f>
        <v>24982</v>
      </c>
      <c r="K110" s="106">
        <f t="shared" ref="K110" si="20">+SUM(K104:K109)</f>
        <v>25983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0.128</v>
      </c>
      <c r="D115" s="67">
        <v>0.14499999999999999</v>
      </c>
      <c r="E115" s="67">
        <v>0.14899999999999999</v>
      </c>
      <c r="F115" s="67">
        <v>0.107</v>
      </c>
      <c r="G115" s="67">
        <v>0.11650000000000001</v>
      </c>
      <c r="H115" s="68">
        <v>9.5899999999999999E-2</v>
      </c>
      <c r="I115" s="68">
        <v>9.11E-2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ATLANTICO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1202</v>
      </c>
      <c r="C12" s="33">
        <f>+IFERROR((VLOOKUP(A12,Hoja3!$A$2:$J$841,5,FALSE)),"")</f>
        <v>1202</v>
      </c>
      <c r="D12" s="34" t="str">
        <f>+IFERROR((VLOOKUP(A12,Hoja3!$A$2:$J$841,6,FALSE)),"")</f>
        <v>UNIVERSIDAD DEL ATLANTICO</v>
      </c>
      <c r="E12" s="35"/>
      <c r="F12" s="36"/>
      <c r="G12" s="33" t="str">
        <f>+IFERROR((VLOOKUP(A12,Hoja3!$A$2:$J$841,7,FALSE)),"")</f>
        <v>ATLANTICO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24180</v>
      </c>
    </row>
    <row r="13" spans="1:10" x14ac:dyDescent="0.25">
      <c r="A13" s="134">
        <v>2</v>
      </c>
      <c r="B13" s="32">
        <f>+IFERROR((VLOOKUP(A13,Hoja3!$A$2:$J$841,4,FALSE)),"")</f>
        <v>1204</v>
      </c>
      <c r="C13" s="33">
        <f>+IFERROR((VLOOKUP(A13,Hoja3!$A$2:$J$841,5,FALSE)),"")</f>
        <v>1204</v>
      </c>
      <c r="D13" s="34" t="str">
        <f>+IFERROR((VLOOKUP(A13,Hoja3!$A$2:$J$841,6,FALSE)),"")</f>
        <v>UNIVERSIDAD INDUSTRIAL DE SANTANDER</v>
      </c>
      <c r="E13" s="35"/>
      <c r="F13" s="36"/>
      <c r="G13" s="33" t="str">
        <f>+IFERROR((VLOOKUP(A13,Hoja3!$A$2:$J$841,7,FALSE)),"")</f>
        <v>SANTANDER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</v>
      </c>
    </row>
    <row r="14" spans="1:10" x14ac:dyDescent="0.25">
      <c r="A14" s="134">
        <v>3</v>
      </c>
      <c r="B14" s="32">
        <f>+IFERROR((VLOOKUP(A14,Hoja3!$A$2:$J$841,4,FALSE)),"")</f>
        <v>1207</v>
      </c>
      <c r="C14" s="33">
        <f>+IFERROR((VLOOKUP(A14,Hoja3!$A$2:$J$841,5,FALSE)),"")</f>
        <v>1207</v>
      </c>
      <c r="D14" s="34" t="str">
        <f>+IFERROR((VLOOKUP(A14,Hoja3!$A$2:$J$841,6,FALSE)),"")</f>
        <v>UNIVERSIDAD DEL TOLIMA</v>
      </c>
      <c r="E14" s="35"/>
      <c r="F14" s="36"/>
      <c r="G14" s="33" t="str">
        <f>+IFERROR((VLOOKUP(A14,Hoja3!$A$2:$J$841,7,FALSE)),"")</f>
        <v>TOLIMA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92</v>
      </c>
    </row>
    <row r="15" spans="1:10" x14ac:dyDescent="0.25">
      <c r="A15" s="134">
        <v>4</v>
      </c>
      <c r="B15" s="32">
        <f>+IFERROR((VLOOKUP(A15,Hoja3!$A$2:$J$841,4,FALSE)),"")</f>
        <v>1701</v>
      </c>
      <c r="C15" s="33">
        <f>+IFERROR((VLOOKUP(A15,Hoja3!$A$2:$J$841,5,FALSE)),"")</f>
        <v>1701</v>
      </c>
      <c r="D15" s="34" t="str">
        <f>+IFERROR((VLOOKUP(A15,Hoja3!$A$2:$J$841,6,FALSE)),"")</f>
        <v>PONTIFICIA UNIVERSIDAD JAVERIANA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30</v>
      </c>
    </row>
    <row r="16" spans="1:10" x14ac:dyDescent="0.25">
      <c r="A16" s="134">
        <v>5</v>
      </c>
      <c r="B16" s="32">
        <f>+IFERROR((VLOOKUP(A16,Hoja3!$A$2:$J$841,4,FALSE)),"")</f>
        <v>1701</v>
      </c>
      <c r="C16" s="33">
        <f>+IFERROR((VLOOKUP(A16,Hoja3!$A$2:$J$841,5,FALSE)),"")</f>
        <v>1702</v>
      </c>
      <c r="D16" s="34" t="str">
        <f>+IFERROR((VLOOKUP(A16,Hoja3!$A$2:$J$841,6,FALSE)),"")</f>
        <v>PONTIFICIA UNIVERSIDAD JAVERIANA</v>
      </c>
      <c r="E16" s="35"/>
      <c r="F16" s="36"/>
      <c r="G16" s="33" t="str">
        <f>+IFERROR((VLOOKUP(A16,Hoja3!$A$2:$J$841,7,FALSE)),"")</f>
        <v>VALLE DEL CAUCA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27</v>
      </c>
    </row>
    <row r="17" spans="1:10" x14ac:dyDescent="0.25">
      <c r="A17" s="134">
        <v>6</v>
      </c>
      <c r="B17" s="32">
        <f>+IFERROR((VLOOKUP(A17,Hoja3!$A$2:$J$841,4,FALSE)),"")</f>
        <v>1704</v>
      </c>
      <c r="C17" s="33">
        <f>+IFERROR((VLOOKUP(A17,Hoja3!$A$2:$J$841,5,FALSE)),"")</f>
        <v>1704</v>
      </c>
      <c r="D17" s="35" t="str">
        <f>+IFERROR((VLOOKUP(A17,Hoja3!$A$2:$J$841,6,FALSE)),"")</f>
        <v>UNIVERSIDAD SANTO TOMAS</v>
      </c>
      <c r="E17" s="35"/>
      <c r="F17" s="36"/>
      <c r="G17" s="33" t="str">
        <f>+IFERROR((VLOOKUP(A17,Hoja3!$A$2:$J$841,7,FALSE)),"")</f>
        <v>BOGOTA D.C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182</v>
      </c>
    </row>
    <row r="18" spans="1:10" x14ac:dyDescent="0.25">
      <c r="A18" s="134">
        <v>7</v>
      </c>
      <c r="B18" s="32">
        <f>+IFERROR((VLOOKUP(A18,Hoja3!$A$2:$J$841,4,FALSE)),"")</f>
        <v>1706</v>
      </c>
      <c r="C18" s="33">
        <f>+IFERROR((VLOOKUP(A18,Hoja3!$A$2:$J$841,5,FALSE)),"")</f>
        <v>1706</v>
      </c>
      <c r="D18" s="35" t="str">
        <f>+IFERROR((VLOOKUP(A18,Hoja3!$A$2:$J$841,6,FALSE)),"")</f>
        <v>UNIVERSIDAD EXTERNADO DE COLOMBIA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268</v>
      </c>
    </row>
    <row r="19" spans="1:10" x14ac:dyDescent="0.25">
      <c r="A19" s="134">
        <v>8</v>
      </c>
      <c r="B19" s="32">
        <f>+IFERROR((VLOOKUP(A19,Hoja3!$A$2:$J$841,4,FALSE)),"")</f>
        <v>1713</v>
      </c>
      <c r="C19" s="33">
        <f>+IFERROR((VLOOKUP(A19,Hoja3!$A$2:$J$841,5,FALSE)),"")</f>
        <v>1713</v>
      </c>
      <c r="D19" s="35" t="str">
        <f>+IFERROR((VLOOKUP(A19,Hoja3!$A$2:$J$841,6,FALSE)),"")</f>
        <v>UNIVERSIDAD DEL NORTE</v>
      </c>
      <c r="E19" s="35"/>
      <c r="F19" s="36"/>
      <c r="G19" s="33" t="str">
        <f>+IFERROR((VLOOKUP(A19,Hoja3!$A$2:$J$841,7,FALSE)),"")</f>
        <v>ATLANTICO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15694</v>
      </c>
    </row>
    <row r="20" spans="1:10" x14ac:dyDescent="0.25">
      <c r="A20" s="134">
        <v>9</v>
      </c>
      <c r="B20" s="32">
        <f>+IFERROR((VLOOKUP(A20,Hoja3!$A$2:$J$841,4,FALSE)),"")</f>
        <v>1728</v>
      </c>
      <c r="C20" s="33">
        <f>+IFERROR((VLOOKUP(A20,Hoja3!$A$2:$J$841,5,FALSE)),"")</f>
        <v>1728</v>
      </c>
      <c r="D20" s="35" t="str">
        <f>+IFERROR((VLOOKUP(A20,Hoja3!$A$2:$J$841,6,FALSE)),"")</f>
        <v>UNIVERSIDAD SERGIO ARBOLEDA</v>
      </c>
      <c r="E20" s="35"/>
      <c r="F20" s="36"/>
      <c r="G20" s="33" t="str">
        <f>+IFERROR((VLOOKUP(A20,Hoja3!$A$2:$J$841,7,FALSE)),"")</f>
        <v>BOGOTA D.C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251</v>
      </c>
    </row>
    <row r="21" spans="1:10" x14ac:dyDescent="0.25">
      <c r="A21" s="134">
        <v>10</v>
      </c>
      <c r="B21" s="32">
        <f>+IFERROR((VLOOKUP(A21,Hoja3!$A$2:$J$841,4,FALSE)),"")</f>
        <v>1804</v>
      </c>
      <c r="C21" s="33">
        <f>+IFERROR((VLOOKUP(A21,Hoja3!$A$2:$J$841,5,FALSE)),"")</f>
        <v>1804</v>
      </c>
      <c r="D21" s="35" t="str">
        <f>+IFERROR((VLOOKUP(A21,Hoja3!$A$2:$J$841,6,FALSE)),"")</f>
        <v>UNIVERSIDAD AUTONOMA DEL CARIBE- UNIAUTONOMA</v>
      </c>
      <c r="E21" s="35"/>
      <c r="F21" s="36"/>
      <c r="G21" s="33" t="str">
        <f>+IFERROR((VLOOKUP(A21,Hoja3!$A$2:$J$841,7,FALSE)),"")</f>
        <v>ATLANTICO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9963</v>
      </c>
    </row>
    <row r="22" spans="1:10" x14ac:dyDescent="0.25">
      <c r="A22" s="134">
        <v>11</v>
      </c>
      <c r="B22" s="32">
        <f>+IFERROR((VLOOKUP(A22,Hoja3!$A$2:$J$841,4,FALSE)),"")</f>
        <v>1806</v>
      </c>
      <c r="C22" s="33">
        <f>+IFERROR((VLOOKUP(A22,Hoja3!$A$2:$J$841,5,FALSE)),"")</f>
        <v>1808</v>
      </c>
      <c r="D22" s="35" t="str">
        <f>+IFERROR((VLOOKUP(A22,Hoja3!$A$2:$J$841,6,FALSE)),"")</f>
        <v>UNIVERSIDAD LIBRE</v>
      </c>
      <c r="E22" s="35"/>
      <c r="F22" s="36"/>
      <c r="G22" s="33" t="str">
        <f>+IFERROR((VLOOKUP(A22,Hoja3!$A$2:$J$841,7,FALSE)),"")</f>
        <v>ATLANTICO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4433</v>
      </c>
    </row>
    <row r="23" spans="1:10" x14ac:dyDescent="0.25">
      <c r="A23" s="134">
        <v>12</v>
      </c>
      <c r="B23" s="32">
        <f>+IFERROR((VLOOKUP(A23,Hoja3!$A$2:$J$841,4,FALSE)),"")</f>
        <v>1824</v>
      </c>
      <c r="C23" s="33">
        <f>+IFERROR((VLOOKUP(A23,Hoja3!$A$2:$J$841,5,FALSE)),"")</f>
        <v>1824</v>
      </c>
      <c r="D23" s="35" t="str">
        <f>+IFERROR((VLOOKUP(A23,Hoja3!$A$2:$J$841,6,FALSE)),"")</f>
        <v>UNIVERSIDAD METROPOLITANA</v>
      </c>
      <c r="E23" s="35"/>
      <c r="F23" s="36"/>
      <c r="G23" s="33" t="str">
        <f>+IFERROR((VLOOKUP(A23,Hoja3!$A$2:$J$841,7,FALSE)),"")</f>
        <v>ATLANTICO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4522</v>
      </c>
    </row>
    <row r="24" spans="1:10" x14ac:dyDescent="0.25">
      <c r="A24" s="134">
        <v>13</v>
      </c>
      <c r="B24" s="32">
        <f>+IFERROR((VLOOKUP(A24,Hoja3!$A$2:$J$841,4,FALSE)),"")</f>
        <v>1825</v>
      </c>
      <c r="C24" s="33">
        <f>+IFERROR((VLOOKUP(A24,Hoja3!$A$2:$J$841,5,FALSE)),"")</f>
        <v>1825</v>
      </c>
      <c r="D24" s="35" t="str">
        <f>+IFERROR((VLOOKUP(A24,Hoja3!$A$2:$J$841,6,FALSE)),"")</f>
        <v>UNIVERSIDAD AUTONOMA DE MANIZALES</v>
      </c>
      <c r="E24" s="35"/>
      <c r="F24" s="36"/>
      <c r="G24" s="33" t="str">
        <f>+IFERROR((VLOOKUP(A24,Hoja3!$A$2:$J$841,7,FALSE)),"")</f>
        <v>CALDAS</v>
      </c>
      <c r="H24" s="33" t="str">
        <f>+IFERROR((VLOOKUP(A24,Hoja3!$A$2:$J$841,8,FALSE)),"")</f>
        <v>PRIVADA</v>
      </c>
      <c r="I24" s="37" t="str">
        <f>+IFERROR((VLOOKUP(A24,Hoja3!$A$2:$J$841,9,FALSE)),"")</f>
        <v>Universidad</v>
      </c>
      <c r="J24" s="135">
        <f>+IFERROR((VLOOKUP(A24,Hoja3!$A$2:$J$841,10,FALSE)),"")</f>
        <v>10</v>
      </c>
    </row>
    <row r="25" spans="1:10" x14ac:dyDescent="0.25">
      <c r="A25" s="134">
        <v>14</v>
      </c>
      <c r="B25" s="32">
        <f>+IFERROR((VLOOKUP(A25,Hoja3!$A$2:$J$841,4,FALSE)),"")</f>
        <v>1826</v>
      </c>
      <c r="C25" s="33">
        <f>+IFERROR((VLOOKUP(A25,Hoja3!$A$2:$J$841,5,FALSE)),"")</f>
        <v>1826</v>
      </c>
      <c r="D25" s="35" t="str">
        <f>+IFERROR((VLOOKUP(A25,Hoja3!$A$2:$J$841,6,FALSE)),"")</f>
        <v>UNIVERSIDAD ANTONIO NARI¿O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PRIVADA</v>
      </c>
      <c r="I25" s="37" t="str">
        <f>+IFERROR((VLOOKUP(A25,Hoja3!$A$2:$J$841,9,FALSE)),"")</f>
        <v>Universidad</v>
      </c>
      <c r="J25" s="135">
        <f>+IFERROR((VLOOKUP(A25,Hoja3!$A$2:$J$841,10,FALSE)),"")</f>
        <v>301</v>
      </c>
    </row>
    <row r="26" spans="1:10" x14ac:dyDescent="0.25">
      <c r="A26" s="134">
        <v>15</v>
      </c>
      <c r="B26" s="32">
        <f>+IFERROR((VLOOKUP(A26,Hoja3!$A$2:$J$841,4,FALSE)),"")</f>
        <v>2102</v>
      </c>
      <c r="C26" s="33">
        <f>+IFERROR((VLOOKUP(A26,Hoja3!$A$2:$J$841,5,FALSE)),"")</f>
        <v>2102</v>
      </c>
      <c r="D26" s="35" t="str">
        <f>+IFERROR((VLOOKUP(A26,Hoja3!$A$2:$J$841,6,FALSE)),"")</f>
        <v>UNIVERSIDAD NACIONAL ABIERTA Y A DISTANCIA UNAD</v>
      </c>
      <c r="E26" s="35"/>
      <c r="F26" s="36"/>
      <c r="G26" s="33" t="str">
        <f>+IFERROR((VLOOKUP(A26,Hoja3!$A$2:$J$841,7,FALSE)),"")</f>
        <v>BOGOTA D.C</v>
      </c>
      <c r="H26" s="33" t="str">
        <f>+IFERROR((VLOOKUP(A26,Hoja3!$A$2:$J$841,8,FALSE)),"")</f>
        <v>OFICIAL</v>
      </c>
      <c r="I26" s="37" t="str">
        <f>+IFERROR((VLOOKUP(A26,Hoja3!$A$2:$J$841,9,FALSE)),"")</f>
        <v>Universidad</v>
      </c>
      <c r="J26" s="135">
        <f>+IFERROR((VLOOKUP(A26,Hoja3!$A$2:$J$841,10,FALSE)),"")</f>
        <v>1519</v>
      </c>
    </row>
    <row r="27" spans="1:10" x14ac:dyDescent="0.25">
      <c r="A27" s="134">
        <v>16</v>
      </c>
      <c r="B27" s="32">
        <f>+IFERROR((VLOOKUP(A27,Hoja3!$A$2:$J$841,4,FALSE)),"")</f>
        <v>2104</v>
      </c>
      <c r="C27" s="33">
        <f>+IFERROR((VLOOKUP(A27,Hoja3!$A$2:$J$841,5,FALSE)),"")</f>
        <v>2104</v>
      </c>
      <c r="D27" s="35" t="str">
        <f>+IFERROR((VLOOKUP(A27,Hoja3!$A$2:$J$841,6,FALSE)),"")</f>
        <v>ESCUELA SUPERIOR DE ADMINISTRACION PUBLICA-ESAP-</v>
      </c>
      <c r="E27" s="35"/>
      <c r="F27" s="36"/>
      <c r="G27" s="33" t="str">
        <f>+IFERROR((VLOOKUP(A27,Hoja3!$A$2:$J$841,7,FALSE)),"")</f>
        <v>BOGOTA D.C</v>
      </c>
      <c r="H27" s="33" t="str">
        <f>+IFERROR((VLOOKUP(A27,Hoja3!$A$2:$J$841,8,FALSE)),"")</f>
        <v>OFICIAL</v>
      </c>
      <c r="I27" s="37" t="str">
        <f>+IFERROR((VLOOKUP(A27,Hoja3!$A$2:$J$841,9,FALSE)),"")</f>
        <v>Institución Universitaria/Escuela Tecnológica</v>
      </c>
      <c r="J27" s="135">
        <f>+IFERROR((VLOOKUP(A27,Hoja3!$A$2:$J$841,10,FALSE)),"")</f>
        <v>364</v>
      </c>
    </row>
    <row r="28" spans="1:10" x14ac:dyDescent="0.25">
      <c r="A28" s="134">
        <v>17</v>
      </c>
      <c r="B28" s="32">
        <f>+IFERROR((VLOOKUP(A28,Hoja3!$A$2:$J$841,4,FALSE)),"")</f>
        <v>2709</v>
      </c>
      <c r="C28" s="33">
        <f>+IFERROR((VLOOKUP(A28,Hoja3!$A$2:$J$841,5,FALSE)),"")</f>
        <v>2709</v>
      </c>
      <c r="D28" s="35" t="str">
        <f>+IFERROR((VLOOKUP(A28,Hoja3!$A$2:$J$841,6,FALSE)),"")</f>
        <v>FUNDACION UNIVERSITARIA SAN MARTIN</v>
      </c>
      <c r="E28" s="35"/>
      <c r="F28" s="36"/>
      <c r="G28" s="33" t="str">
        <f>+IFERROR((VLOOKUP(A28,Hoja3!$A$2:$J$841,7,FALSE)),"")</f>
        <v>BOGOTA D.C</v>
      </c>
      <c r="H28" s="33" t="str">
        <f>+IFERROR((VLOOKUP(A28,Hoja3!$A$2:$J$841,8,FALSE)),"")</f>
        <v>PRIVADA</v>
      </c>
      <c r="I28" s="37" t="str">
        <f>+IFERROR((VLOOKUP(A28,Hoja3!$A$2:$J$841,9,FALSE)),"")</f>
        <v>Institución Universitaria/Escuela Tecnológica</v>
      </c>
      <c r="J28" s="135">
        <f>+IFERROR((VLOOKUP(A28,Hoja3!$A$2:$J$841,10,FALSE)),"")</f>
        <v>276</v>
      </c>
    </row>
    <row r="29" spans="1:10" x14ac:dyDescent="0.25">
      <c r="A29" s="134">
        <v>18</v>
      </c>
      <c r="B29" s="32">
        <f>+IFERROR((VLOOKUP(A29,Hoja3!$A$2:$J$841,4,FALSE)),"")</f>
        <v>2805</v>
      </c>
      <c r="C29" s="33">
        <f>+IFERROR((VLOOKUP(A29,Hoja3!$A$2:$J$841,5,FALSE)),"")</f>
        <v>2805</v>
      </c>
      <c r="D29" s="35" t="str">
        <f>+IFERROR((VLOOKUP(A29,Hoja3!$A$2:$J$841,6,FALSE)),"")</f>
        <v>UNIVERSIDAD SIMON BOLIVAR</v>
      </c>
      <c r="E29" s="35"/>
      <c r="F29" s="36"/>
      <c r="G29" s="33" t="str">
        <f>+IFERROR((VLOOKUP(A29,Hoja3!$A$2:$J$841,7,FALSE)),"")</f>
        <v>ATLANTICO</v>
      </c>
      <c r="H29" s="33" t="str">
        <f>+IFERROR((VLOOKUP(A29,Hoja3!$A$2:$J$841,8,FALSE)),"")</f>
        <v>PRIVADA</v>
      </c>
      <c r="I29" s="37" t="str">
        <f>+IFERROR((VLOOKUP(A29,Hoja3!$A$2:$J$841,9,FALSE)),"")</f>
        <v>Universidad</v>
      </c>
      <c r="J29" s="135">
        <f>+IFERROR((VLOOKUP(A29,Hoja3!$A$2:$J$841,10,FALSE)),"")</f>
        <v>11467</v>
      </c>
    </row>
    <row r="30" spans="1:10" x14ac:dyDescent="0.25">
      <c r="A30" s="134">
        <v>19</v>
      </c>
      <c r="B30" s="32">
        <f>+IFERROR((VLOOKUP(A30,Hoja3!$A$2:$J$841,4,FALSE)),"")</f>
        <v>2810</v>
      </c>
      <c r="C30" s="33">
        <f>+IFERROR((VLOOKUP(A30,Hoja3!$A$2:$J$841,5,FALSE)),"")</f>
        <v>2810</v>
      </c>
      <c r="D30" s="35" t="str">
        <f>+IFERROR((VLOOKUP(A30,Hoja3!$A$2:$J$841,6,FALSE)),"")</f>
        <v>CORPORACION UNIVERSIDAD DE LA COSTA CUC</v>
      </c>
      <c r="E30" s="35"/>
      <c r="F30" s="36"/>
      <c r="G30" s="33" t="str">
        <f>+IFERROR((VLOOKUP(A30,Hoja3!$A$2:$J$841,7,FALSE)),"")</f>
        <v>ATLANTICO</v>
      </c>
      <c r="H30" s="33" t="str">
        <f>+IFERROR((VLOOKUP(A30,Hoja3!$A$2:$J$841,8,FALSE)),"")</f>
        <v>PRIVADA</v>
      </c>
      <c r="I30" s="37" t="str">
        <f>+IFERROR((VLOOKUP(A30,Hoja3!$A$2:$J$841,9,FALSE)),"")</f>
        <v>Universidad</v>
      </c>
      <c r="J30" s="135">
        <f>+IFERROR((VLOOKUP(A30,Hoja3!$A$2:$J$841,10,FALSE)),"")</f>
        <v>12400</v>
      </c>
    </row>
    <row r="31" spans="1:10" x14ac:dyDescent="0.25">
      <c r="A31" s="134">
        <v>20</v>
      </c>
      <c r="B31" s="32">
        <f>+IFERROR((VLOOKUP(A31,Hoja3!$A$2:$J$841,4,FALSE)),"")</f>
        <v>2825</v>
      </c>
      <c r="C31" s="33">
        <f>+IFERROR((VLOOKUP(A31,Hoja3!$A$2:$J$841,5,FALSE)),"")</f>
        <v>2825</v>
      </c>
      <c r="D31" s="35" t="str">
        <f>+IFERROR((VLOOKUP(A31,Hoja3!$A$2:$J$841,6,FALSE)),"")</f>
        <v>CORPORACION UNIVERSITARIA RAFAEL NUÑEZ</v>
      </c>
      <c r="E31" s="35"/>
      <c r="F31" s="36"/>
      <c r="G31" s="33" t="str">
        <f>+IFERROR((VLOOKUP(A31,Hoja3!$A$2:$J$841,7,FALSE)),"")</f>
        <v>BOLIVAR</v>
      </c>
      <c r="H31" s="33" t="str">
        <f>+IFERROR((VLOOKUP(A31,Hoja3!$A$2:$J$841,8,FALSE)),"")</f>
        <v>PRIVADA</v>
      </c>
      <c r="I31" s="37" t="str">
        <f>+IFERROR((VLOOKUP(A31,Hoja3!$A$2:$J$841,9,FALSE)),"")</f>
        <v>Institución Universitaria/Escuela Tecnológica</v>
      </c>
      <c r="J31" s="135">
        <f>+IFERROR((VLOOKUP(A31,Hoja3!$A$2:$J$841,10,FALSE)),"")</f>
        <v>668</v>
      </c>
    </row>
    <row r="32" spans="1:10" x14ac:dyDescent="0.25">
      <c r="A32" s="134">
        <v>21</v>
      </c>
      <c r="B32" s="32">
        <f>+IFERROR((VLOOKUP(A32,Hoja3!$A$2:$J$841,4,FALSE)),"")</f>
        <v>2829</v>
      </c>
      <c r="C32" s="33">
        <f>+IFERROR((VLOOKUP(A32,Hoja3!$A$2:$J$841,5,FALSE)),"")</f>
        <v>2829</v>
      </c>
      <c r="D32" s="35" t="str">
        <f>+IFERROR((VLOOKUP(A32,Hoja3!$A$2:$J$841,6,FALSE)),"")</f>
        <v>CORPORACION UNIVERSITARIA MINUTO DE DIOS -UNIMINUTO-</v>
      </c>
      <c r="E32" s="35"/>
      <c r="F32" s="36"/>
      <c r="G32" s="33" t="str">
        <f>+IFERROR((VLOOKUP(A32,Hoja3!$A$2:$J$841,7,FALSE)),"")</f>
        <v>BOGOTA D.C</v>
      </c>
      <c r="H32" s="33" t="str">
        <f>+IFERROR((VLOOKUP(A32,Hoja3!$A$2:$J$841,8,FALSE)),"")</f>
        <v>PRIVADA</v>
      </c>
      <c r="I32" s="37" t="str">
        <f>+IFERROR((VLOOKUP(A32,Hoja3!$A$2:$J$841,9,FALSE)),"")</f>
        <v>Institución Universitaria/Escuela Tecnológica</v>
      </c>
      <c r="J32" s="135">
        <f>+IFERROR((VLOOKUP(A32,Hoja3!$A$2:$J$841,10,FALSE)),"")</f>
        <v>226</v>
      </c>
    </row>
    <row r="33" spans="1:10" x14ac:dyDescent="0.25">
      <c r="A33" s="134">
        <v>22</v>
      </c>
      <c r="B33" s="32">
        <f>+IFERROR((VLOOKUP(A33,Hoja3!$A$2:$J$841,4,FALSE)),"")</f>
        <v>2833</v>
      </c>
      <c r="C33" s="33">
        <f>+IFERROR((VLOOKUP(A33,Hoja3!$A$2:$J$841,5,FALSE)),"")</f>
        <v>2833</v>
      </c>
      <c r="D33" s="35" t="str">
        <f>+IFERROR((VLOOKUP(A33,Hoja3!$A$2:$J$841,6,FALSE)),"")</f>
        <v>CORPORACION UNIVERSITARIA REMINGTON</v>
      </c>
      <c r="E33" s="35"/>
      <c r="F33" s="36"/>
      <c r="G33" s="33" t="str">
        <f>+IFERROR((VLOOKUP(A33,Hoja3!$A$2:$J$841,7,FALSE)),"")</f>
        <v>ANTIOQUIA</v>
      </c>
      <c r="H33" s="33" t="str">
        <f>+IFERROR((VLOOKUP(A33,Hoja3!$A$2:$J$841,8,FALSE)),"")</f>
        <v>PRIVADA</v>
      </c>
      <c r="I33" s="37" t="str">
        <f>+IFERROR((VLOOKUP(A33,Hoja3!$A$2:$J$841,9,FALSE)),"")</f>
        <v>Institución Universitaria/Escuela Tecnológica</v>
      </c>
      <c r="J33" s="135">
        <f>+IFERROR((VLOOKUP(A33,Hoja3!$A$2:$J$841,10,FALSE)),"")</f>
        <v>202</v>
      </c>
    </row>
    <row r="34" spans="1:10" x14ac:dyDescent="0.25">
      <c r="A34" s="134">
        <v>23</v>
      </c>
      <c r="B34" s="32">
        <f>+IFERROR((VLOOKUP(A34,Hoja3!$A$2:$J$841,4,FALSE)),"")</f>
        <v>2836</v>
      </c>
      <c r="C34" s="33">
        <f>+IFERROR((VLOOKUP(A34,Hoja3!$A$2:$J$841,5,FALSE)),"")</f>
        <v>2836</v>
      </c>
      <c r="D34" s="35" t="str">
        <f>+IFERROR((VLOOKUP(A34,Hoja3!$A$2:$J$841,6,FALSE)),"")</f>
        <v>CORPORACION UNIVERSITARIA EMPRESARIAL DE SALAMANCA</v>
      </c>
      <c r="E34" s="35"/>
      <c r="F34" s="36"/>
      <c r="G34" s="33" t="str">
        <f>+IFERROR((VLOOKUP(A34,Hoja3!$A$2:$J$841,7,FALSE)),"")</f>
        <v>ATLANTICO</v>
      </c>
      <c r="H34" s="33" t="str">
        <f>+IFERROR((VLOOKUP(A34,Hoja3!$A$2:$J$841,8,FALSE)),"")</f>
        <v>PRIVADA</v>
      </c>
      <c r="I34" s="37" t="str">
        <f>+IFERROR((VLOOKUP(A34,Hoja3!$A$2:$J$841,9,FALSE)),"")</f>
        <v>Institución Universitaria/Escuela Tecnológica</v>
      </c>
      <c r="J34" s="135">
        <f>+IFERROR((VLOOKUP(A34,Hoja3!$A$2:$J$841,10,FALSE)),"")</f>
        <v>603</v>
      </c>
    </row>
    <row r="35" spans="1:10" x14ac:dyDescent="0.25">
      <c r="A35" s="134">
        <v>24</v>
      </c>
      <c r="B35" s="32">
        <f>+IFERROR((VLOOKUP(A35,Hoja3!$A$2:$J$841,4,FALSE)),"")</f>
        <v>2842</v>
      </c>
      <c r="C35" s="33">
        <f>+IFERROR((VLOOKUP(A35,Hoja3!$A$2:$J$841,5,FALSE)),"")</f>
        <v>2842</v>
      </c>
      <c r="D35" s="35" t="str">
        <f>+IFERROR((VLOOKUP(A35,Hoja3!$A$2:$J$841,6,FALSE)),"")</f>
        <v>CORPORACION UNIVERSITARIA REFORMADA - CUR -</v>
      </c>
      <c r="E35" s="35"/>
      <c r="F35" s="36"/>
      <c r="G35" s="33" t="str">
        <f>+IFERROR((VLOOKUP(A35,Hoja3!$A$2:$J$841,7,FALSE)),"")</f>
        <v>ATLANTICO</v>
      </c>
      <c r="H35" s="33" t="str">
        <f>+IFERROR((VLOOKUP(A35,Hoja3!$A$2:$J$841,8,FALSE)),"")</f>
        <v>PRIVADA</v>
      </c>
      <c r="I35" s="37" t="str">
        <f>+IFERROR((VLOOKUP(A35,Hoja3!$A$2:$J$841,9,FALSE)),"")</f>
        <v>Institución Universitaria/Escuela Tecnológica</v>
      </c>
      <c r="J35" s="135">
        <f>+IFERROR((VLOOKUP(A35,Hoja3!$A$2:$J$841,10,FALSE)),"")</f>
        <v>1056</v>
      </c>
    </row>
    <row r="36" spans="1:10" x14ac:dyDescent="0.25">
      <c r="A36" s="134">
        <v>25</v>
      </c>
      <c r="B36" s="32">
        <f>+IFERROR((VLOOKUP(A36,Hoja3!$A$2:$J$841,4,FALSE)),"")</f>
        <v>2850</v>
      </c>
      <c r="C36" s="33">
        <f>+IFERROR((VLOOKUP(A36,Hoja3!$A$2:$J$841,5,FALSE)),"")</f>
        <v>2850</v>
      </c>
      <c r="D36" s="35" t="str">
        <f>+IFERROR((VLOOKUP(A36,Hoja3!$A$2:$J$841,6,FALSE)),"")</f>
        <v>CORPORACION UNIVERSITARIA ANTONIO JOSE DE SUCRE - CORPOSUCRE</v>
      </c>
      <c r="E36" s="35"/>
      <c r="F36" s="36"/>
      <c r="G36" s="33" t="str">
        <f>+IFERROR((VLOOKUP(A36,Hoja3!$A$2:$J$841,7,FALSE)),"")</f>
        <v>SUCRE</v>
      </c>
      <c r="H36" s="33" t="str">
        <f>+IFERROR((VLOOKUP(A36,Hoja3!$A$2:$J$841,8,FALSE)),"")</f>
        <v>PRIVADA</v>
      </c>
      <c r="I36" s="37" t="str">
        <f>+IFERROR((VLOOKUP(A36,Hoja3!$A$2:$J$841,9,FALSE)),"")</f>
        <v>Institución Universitaria/Escuela Tecnológica</v>
      </c>
      <c r="J36" s="135">
        <f>+IFERROR((VLOOKUP(A36,Hoja3!$A$2:$J$841,10,FALSE)),"")</f>
        <v>47</v>
      </c>
    </row>
    <row r="37" spans="1:10" x14ac:dyDescent="0.25">
      <c r="A37" s="134">
        <v>26</v>
      </c>
      <c r="B37" s="32">
        <f>+IFERROR((VLOOKUP(A37,Hoja3!$A$2:$J$841,4,FALSE)),"")</f>
        <v>3114</v>
      </c>
      <c r="C37" s="33">
        <f>+IFERROR((VLOOKUP(A37,Hoja3!$A$2:$J$841,5,FALSE)),"")</f>
        <v>3114</v>
      </c>
      <c r="D37" s="35" t="str">
        <f>+IFERROR((VLOOKUP(A37,Hoja3!$A$2:$J$841,6,FALSE)),"")</f>
        <v>ESCUELA NAVAL DE SUBOFICIALES ARC BARRANQUILLA</v>
      </c>
      <c r="E37" s="35"/>
      <c r="F37" s="36"/>
      <c r="G37" s="33" t="str">
        <f>+IFERROR((VLOOKUP(A37,Hoja3!$A$2:$J$841,7,FALSE)),"")</f>
        <v>ATLANTICO</v>
      </c>
      <c r="H37" s="33" t="str">
        <f>+IFERROR((VLOOKUP(A37,Hoja3!$A$2:$J$841,8,FALSE)),"")</f>
        <v>OFICIAL</v>
      </c>
      <c r="I37" s="37" t="str">
        <f>+IFERROR((VLOOKUP(A37,Hoja3!$A$2:$J$841,9,FALSE)),"")</f>
        <v>Institución Tecnológica</v>
      </c>
      <c r="J37" s="135">
        <f>+IFERROR((VLOOKUP(A37,Hoja3!$A$2:$J$841,10,FALSE)),"")</f>
        <v>117</v>
      </c>
    </row>
    <row r="38" spans="1:10" x14ac:dyDescent="0.25">
      <c r="A38" s="134">
        <v>27</v>
      </c>
      <c r="B38" s="32">
        <f>+IFERROR((VLOOKUP(A38,Hoja3!$A$2:$J$841,4,FALSE)),"")</f>
        <v>3117</v>
      </c>
      <c r="C38" s="33">
        <f>+IFERROR((VLOOKUP(A38,Hoja3!$A$2:$J$841,5,FALSE)),"")</f>
        <v>3117</v>
      </c>
      <c r="D38" s="35" t="str">
        <f>+IFERROR((VLOOKUP(A38,Hoja3!$A$2:$J$841,6,FALSE)),"")</f>
        <v>INSTITUCI¿N UNIVERSITARIA ITSA</v>
      </c>
      <c r="E38" s="35"/>
      <c r="F38" s="36"/>
      <c r="G38" s="33" t="str">
        <f>+IFERROR((VLOOKUP(A38,Hoja3!$A$2:$J$841,7,FALSE)),"")</f>
        <v>ATLANTICO</v>
      </c>
      <c r="H38" s="33" t="str">
        <f>+IFERROR((VLOOKUP(A38,Hoja3!$A$2:$J$841,8,FALSE)),"")</f>
        <v>OFICIAL</v>
      </c>
      <c r="I38" s="37" t="str">
        <f>+IFERROR((VLOOKUP(A38,Hoja3!$A$2:$J$841,9,FALSE)),"")</f>
        <v>Institución Universitaria/Escuela Tecnológica</v>
      </c>
      <c r="J38" s="135">
        <f>+IFERROR((VLOOKUP(A38,Hoja3!$A$2:$J$841,10,FALSE)),"")</f>
        <v>4193</v>
      </c>
    </row>
    <row r="39" spans="1:10" x14ac:dyDescent="0.25">
      <c r="A39" s="134">
        <v>28</v>
      </c>
      <c r="B39" s="32">
        <f>+IFERROR((VLOOKUP(A39,Hoja3!$A$2:$J$841,4,FALSE)),"")</f>
        <v>3710</v>
      </c>
      <c r="C39" s="33">
        <f>+IFERROR((VLOOKUP(A39,Hoja3!$A$2:$J$841,5,FALSE)),"")</f>
        <v>3710</v>
      </c>
      <c r="D39" s="35" t="str">
        <f>+IFERROR((VLOOKUP(A39,Hoja3!$A$2:$J$841,6,FALSE)),"")</f>
        <v>FUNDACION UNIVERSITARIA ANTONIO DE AREVALO - UNITECNAR</v>
      </c>
      <c r="E39" s="35"/>
      <c r="F39" s="36"/>
      <c r="G39" s="33" t="str">
        <f>+IFERROR((VLOOKUP(A39,Hoja3!$A$2:$J$841,7,FALSE)),"")</f>
        <v>BOLIVAR</v>
      </c>
      <c r="H39" s="33" t="str">
        <f>+IFERROR((VLOOKUP(A39,Hoja3!$A$2:$J$841,8,FALSE)),"")</f>
        <v>PRIVADA</v>
      </c>
      <c r="I39" s="37" t="str">
        <f>+IFERROR((VLOOKUP(A39,Hoja3!$A$2:$J$841,9,FALSE)),"")</f>
        <v>Institución Universitaria/Escuela Tecnológica</v>
      </c>
      <c r="J39" s="135">
        <f>+IFERROR((VLOOKUP(A39,Hoja3!$A$2:$J$841,10,FALSE)),"")</f>
        <v>315</v>
      </c>
    </row>
    <row r="40" spans="1:10" x14ac:dyDescent="0.25">
      <c r="A40" s="134">
        <v>29</v>
      </c>
      <c r="B40" s="32">
        <f>+IFERROR((VLOOKUP(A40,Hoja3!$A$2:$J$841,4,FALSE)),"")</f>
        <v>3821</v>
      </c>
      <c r="C40" s="33">
        <f>+IFERROR((VLOOKUP(A40,Hoja3!$A$2:$J$841,5,FALSE)),"")</f>
        <v>3821</v>
      </c>
      <c r="D40" s="35" t="str">
        <f>+IFERROR((VLOOKUP(A40,Hoja3!$A$2:$J$841,6,FALSE)),"")</f>
        <v>CORPORACION POLITECNICO DE LA COSTA ATLANTICA</v>
      </c>
      <c r="E40" s="35"/>
      <c r="F40" s="36"/>
      <c r="G40" s="33" t="str">
        <f>+IFERROR((VLOOKUP(A40,Hoja3!$A$2:$J$841,7,FALSE)),"")</f>
        <v>ATLANTICO</v>
      </c>
      <c r="H40" s="33" t="str">
        <f>+IFERROR((VLOOKUP(A40,Hoja3!$A$2:$J$841,8,FALSE)),"")</f>
        <v>PRIVADA</v>
      </c>
      <c r="I40" s="37" t="str">
        <f>+IFERROR((VLOOKUP(A40,Hoja3!$A$2:$J$841,9,FALSE)),"")</f>
        <v>Institución Tecnológica</v>
      </c>
      <c r="J40" s="135">
        <f>+IFERROR((VLOOKUP(A40,Hoja3!$A$2:$J$841,10,FALSE)),"")</f>
        <v>2266</v>
      </c>
    </row>
    <row r="41" spans="1:10" x14ac:dyDescent="0.25">
      <c r="A41" s="134">
        <v>30</v>
      </c>
      <c r="B41" s="32">
        <f>+IFERROR((VLOOKUP(A41,Hoja3!$A$2:$J$841,4,FALSE)),"")</f>
        <v>4813</v>
      </c>
      <c r="C41" s="33">
        <f>+IFERROR((VLOOKUP(A41,Hoja3!$A$2:$J$841,5,FALSE)),"")</f>
        <v>4813</v>
      </c>
      <c r="D41" s="35" t="str">
        <f>+IFERROR((VLOOKUP(A41,Hoja3!$A$2:$J$841,6,FALSE)),"")</f>
        <v>CORPORACION UNIFICADA NACIONAL DE EDUCACION SUPERIOR-CUN-</v>
      </c>
      <c r="E41" s="35"/>
      <c r="F41" s="36"/>
      <c r="G41" s="33" t="str">
        <f>+IFERROR((VLOOKUP(A41,Hoja3!$A$2:$J$841,7,FALSE)),"")</f>
        <v>BOGOTA D.C</v>
      </c>
      <c r="H41" s="33" t="str">
        <f>+IFERROR((VLOOKUP(A41,Hoja3!$A$2:$J$841,8,FALSE)),"")</f>
        <v>PRIVADA</v>
      </c>
      <c r="I41" s="37" t="str">
        <f>+IFERROR((VLOOKUP(A41,Hoja3!$A$2:$J$841,9,FALSE)),"")</f>
        <v>Institución Técnica Profesional</v>
      </c>
      <c r="J41" s="135">
        <f>+IFERROR((VLOOKUP(A41,Hoja3!$A$2:$J$841,10,FALSE)),"")</f>
        <v>6</v>
      </c>
    </row>
    <row r="42" spans="1:10" x14ac:dyDescent="0.25">
      <c r="A42" s="134">
        <v>31</v>
      </c>
      <c r="B42" s="32">
        <f>+IFERROR((VLOOKUP(A42,Hoja3!$A$2:$J$841,4,FALSE)),"")</f>
        <v>4817</v>
      </c>
      <c r="C42" s="33">
        <f>+IFERROR((VLOOKUP(A42,Hoja3!$A$2:$J$841,5,FALSE)),"")</f>
        <v>4817</v>
      </c>
      <c r="D42" s="35" t="str">
        <f>+IFERROR((VLOOKUP(A42,Hoja3!$A$2:$J$841,6,FALSE)),"")</f>
        <v>CORPORACION EDUCATIVA DEL LITORAL</v>
      </c>
      <c r="E42" s="35"/>
      <c r="F42" s="36"/>
      <c r="G42" s="33" t="str">
        <f>+IFERROR((VLOOKUP(A42,Hoja3!$A$2:$J$841,7,FALSE)),"")</f>
        <v>ATLANTICO</v>
      </c>
      <c r="H42" s="33" t="str">
        <f>+IFERROR((VLOOKUP(A42,Hoja3!$A$2:$J$841,8,FALSE)),"")</f>
        <v>PRIVADA</v>
      </c>
      <c r="I42" s="37" t="str">
        <f>+IFERROR((VLOOKUP(A42,Hoja3!$A$2:$J$841,9,FALSE)),"")</f>
        <v>Institución Técnica Profesional</v>
      </c>
      <c r="J42" s="135">
        <f>+IFERROR((VLOOKUP(A42,Hoja3!$A$2:$J$841,10,FALSE)),"")</f>
        <v>692</v>
      </c>
    </row>
    <row r="43" spans="1:10" x14ac:dyDescent="0.25">
      <c r="A43" s="134">
        <v>32</v>
      </c>
      <c r="B43" s="32">
        <f>+IFERROR((VLOOKUP(A43,Hoja3!$A$2:$J$841,4,FALSE)),"")</f>
        <v>4818</v>
      </c>
      <c r="C43" s="33">
        <f>+IFERROR((VLOOKUP(A43,Hoja3!$A$2:$J$841,5,FALSE)),"")</f>
        <v>4818</v>
      </c>
      <c r="D43" s="35" t="str">
        <f>+IFERROR((VLOOKUP(A43,Hoja3!$A$2:$J$841,6,FALSE)),"")</f>
        <v>CORPORACION UNIVERSITARIA LATINOAMERICANA - CUL</v>
      </c>
      <c r="E43" s="35"/>
      <c r="F43" s="36"/>
      <c r="G43" s="33" t="str">
        <f>+IFERROR((VLOOKUP(A43,Hoja3!$A$2:$J$841,7,FALSE)),"")</f>
        <v>ATLANTICO</v>
      </c>
      <c r="H43" s="33" t="str">
        <f>+IFERROR((VLOOKUP(A43,Hoja3!$A$2:$J$841,8,FALSE)),"")</f>
        <v>PRIVADA</v>
      </c>
      <c r="I43" s="37" t="str">
        <f>+IFERROR((VLOOKUP(A43,Hoja3!$A$2:$J$841,9,FALSE)),"")</f>
        <v>Institución Universitaria/Escuela Tecnológica</v>
      </c>
      <c r="J43" s="135">
        <f>+IFERROR((VLOOKUP(A43,Hoja3!$A$2:$J$841,10,FALSE)),"")</f>
        <v>4459</v>
      </c>
    </row>
    <row r="44" spans="1:10" x14ac:dyDescent="0.25">
      <c r="A44" s="134">
        <v>33</v>
      </c>
      <c r="B44" s="32">
        <f>+IFERROR((VLOOKUP(A44,Hoja3!$A$2:$J$841,4,FALSE)),"")</f>
        <v>4837</v>
      </c>
      <c r="C44" s="33">
        <f>+IFERROR((VLOOKUP(A44,Hoja3!$A$2:$J$841,5,FALSE)),"")</f>
        <v>4837</v>
      </c>
      <c r="D44" s="35" t="str">
        <f>+IFERROR((VLOOKUP(A44,Hoja3!$A$2:$J$841,6,FALSE)),"")</f>
        <v>CORPORACION UNIVERSITARIA DE CIENCIAS EMPRESARIALES, EDUCACION Y SALUD -CORSALUD-</v>
      </c>
      <c r="E44" s="35"/>
      <c r="F44" s="36"/>
      <c r="G44" s="33" t="str">
        <f>+IFERROR((VLOOKUP(A44,Hoja3!$A$2:$J$841,7,FALSE)),"")</f>
        <v>ATLANTICO</v>
      </c>
      <c r="H44" s="33" t="str">
        <f>+IFERROR((VLOOKUP(A44,Hoja3!$A$2:$J$841,8,FALSE)),"")</f>
        <v>PRIVADA</v>
      </c>
      <c r="I44" s="37" t="str">
        <f>+IFERROR((VLOOKUP(A44,Hoja3!$A$2:$J$841,9,FALSE)),"")</f>
        <v>Institución Universitaria/Escuela Tecnológica</v>
      </c>
      <c r="J44" s="135">
        <f>+IFERROR((VLOOKUP(A44,Hoja3!$A$2:$J$841,10,FALSE)),"")</f>
        <v>642</v>
      </c>
    </row>
    <row r="45" spans="1:10" x14ac:dyDescent="0.25">
      <c r="A45" s="134">
        <v>34</v>
      </c>
      <c r="B45" s="32">
        <f>+IFERROR((VLOOKUP(A45,Hoja3!$A$2:$J$841,4,FALSE)),"")</f>
        <v>9110</v>
      </c>
      <c r="C45" s="33">
        <f>+IFERROR((VLOOKUP(A45,Hoja3!$A$2:$J$841,5,FALSE)),"")</f>
        <v>9110</v>
      </c>
      <c r="D45" s="35" t="str">
        <f>+IFERROR((VLOOKUP(A45,Hoja3!$A$2:$J$841,6,FALSE)),"")</f>
        <v>SERVICIO NACIONAL DE APRENDIZAJE-SENA-</v>
      </c>
      <c r="E45" s="35"/>
      <c r="F45" s="36"/>
      <c r="G45" s="33" t="str">
        <f>+IFERROR((VLOOKUP(A45,Hoja3!$A$2:$J$841,7,FALSE)),"")</f>
        <v>BOGOTA D.C</v>
      </c>
      <c r="H45" s="33" t="str">
        <f>+IFERROR((VLOOKUP(A45,Hoja3!$A$2:$J$841,8,FALSE)),"")</f>
        <v>OFICIAL</v>
      </c>
      <c r="I45" s="37" t="str">
        <f>+IFERROR((VLOOKUP(A45,Hoja3!$A$2:$J$841,9,FALSE)),"")</f>
        <v>Institución Tecnológica</v>
      </c>
      <c r="J45" s="135">
        <f>+IFERROR((VLOOKUP(A45,Hoja3!$A$2:$J$841,10,FALSE)),"")</f>
        <v>28356</v>
      </c>
    </row>
    <row r="46" spans="1:10" x14ac:dyDescent="0.25">
      <c r="A46" s="134">
        <v>35</v>
      </c>
      <c r="B46" s="32">
        <f>+IFERROR((VLOOKUP(A46,Hoja3!$A$2:$J$841,4,FALSE)),"")</f>
        <v>9119</v>
      </c>
      <c r="C46" s="33">
        <f>+IFERROR((VLOOKUP(A46,Hoja3!$A$2:$J$841,5,FALSE)),"")</f>
        <v>9119</v>
      </c>
      <c r="D46" s="35" t="str">
        <f>+IFERROR((VLOOKUP(A46,Hoja3!$A$2:$J$841,6,FALSE)),"")</f>
        <v>CORPORACION UNIVERSITARIA AMERICANA</v>
      </c>
      <c r="E46" s="35"/>
      <c r="F46" s="36"/>
      <c r="G46" s="33" t="str">
        <f>+IFERROR((VLOOKUP(A46,Hoja3!$A$2:$J$841,7,FALSE)),"")</f>
        <v>ATLANTICO</v>
      </c>
      <c r="H46" s="33" t="str">
        <f>+IFERROR((VLOOKUP(A46,Hoja3!$A$2:$J$841,8,FALSE)),"")</f>
        <v>PRIVADA</v>
      </c>
      <c r="I46" s="37" t="str">
        <f>+IFERROR((VLOOKUP(A46,Hoja3!$A$2:$J$841,9,FALSE)),"")</f>
        <v>Institución Universitaria/Escuela Tecnológica</v>
      </c>
      <c r="J46" s="135">
        <f>+IFERROR((VLOOKUP(A46,Hoja3!$A$2:$J$841,10,FALSE)),"")</f>
        <v>5332</v>
      </c>
    </row>
    <row r="47" spans="1:10" x14ac:dyDescent="0.25">
      <c r="A47" s="134">
        <v>36</v>
      </c>
      <c r="B47" s="32">
        <f>+IFERROR((VLOOKUP(A47,Hoja3!$A$2:$J$841,4,FALSE)),"")</f>
        <v>9126</v>
      </c>
      <c r="C47" s="33">
        <f>+IFERROR((VLOOKUP(A47,Hoja3!$A$2:$J$841,5,FALSE)),"")</f>
        <v>9126</v>
      </c>
      <c r="D47" s="35" t="str">
        <f>+IFERROR((VLOOKUP(A47,Hoja3!$A$2:$J$841,6,FALSE)),"")</f>
        <v>CORPORACION TECNOLOGICA INDOAMERICA</v>
      </c>
      <c r="E47" s="35"/>
      <c r="F47" s="36"/>
      <c r="G47" s="33" t="str">
        <f>+IFERROR((VLOOKUP(A47,Hoja3!$A$2:$J$841,7,FALSE)),"")</f>
        <v>ATLANTICO</v>
      </c>
      <c r="H47" s="33" t="str">
        <f>+IFERROR((VLOOKUP(A47,Hoja3!$A$2:$J$841,8,FALSE)),"")</f>
        <v>PRIVADA</v>
      </c>
      <c r="I47" s="37" t="str">
        <f>+IFERROR((VLOOKUP(A47,Hoja3!$A$2:$J$841,9,FALSE)),"")</f>
        <v>Institución Tecnológica</v>
      </c>
      <c r="J47" s="135">
        <f>+IFERROR((VLOOKUP(A47,Hoja3!$A$2:$J$841,10,FALSE)),"")</f>
        <v>401</v>
      </c>
    </row>
    <row r="48" spans="1:10" x14ac:dyDescent="0.25">
      <c r="A48" s="134">
        <v>37</v>
      </c>
      <c r="B48" s="32">
        <f>+IFERROR((VLOOKUP(A48,Hoja3!$A$2:$J$841,4,FALSE)),"")</f>
        <v>9128</v>
      </c>
      <c r="C48" s="33">
        <f>+IFERROR((VLOOKUP(A48,Hoja3!$A$2:$J$841,5,FALSE)),"")</f>
        <v>9128</v>
      </c>
      <c r="D48" s="35" t="str">
        <f>+IFERROR((VLOOKUP(A48,Hoja3!$A$2:$J$841,6,FALSE)),"")</f>
        <v>LCI - FUNDACION TECNOLOGICA</v>
      </c>
      <c r="E48" s="35"/>
      <c r="F48" s="36"/>
      <c r="G48" s="33" t="str">
        <f>+IFERROR((VLOOKUP(A48,Hoja3!$A$2:$J$841,7,FALSE)),"")</f>
        <v>BOGOTA D.C</v>
      </c>
      <c r="H48" s="33" t="str">
        <f>+IFERROR((VLOOKUP(A48,Hoja3!$A$2:$J$841,8,FALSE)),"")</f>
        <v>PRIVADA</v>
      </c>
      <c r="I48" s="37" t="str">
        <f>+IFERROR((VLOOKUP(A48,Hoja3!$A$2:$J$841,9,FALSE)),"")</f>
        <v>Institución Tecnológica</v>
      </c>
      <c r="J48" s="135">
        <f>+IFERROR((VLOOKUP(A48,Hoja3!$A$2:$J$841,10,FALSE)),"")</f>
        <v>94</v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ATLANTICO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8001</v>
      </c>
      <c r="C12" s="39" t="str">
        <f>+IFERROR((VLOOKUP(A12,Hoja4!$A$2:$M$1051,5,FALSE)),"")</f>
        <v>BARRANQUILLA</v>
      </c>
      <c r="D12" s="40">
        <f>+IFERROR((VLOOKUP(A12,Hoja4!$A$2:$AA$1051,6,FALSE)),"")</f>
        <v>80469</v>
      </c>
      <c r="E12" s="40">
        <f>+IFERROR((VLOOKUP(A12,Hoja4!$A$2:$AA$1051,7,FALSE)),"")</f>
        <v>85313</v>
      </c>
      <c r="F12" s="40">
        <f>+IFERROR((VLOOKUP(A12,Hoja4!$A$2:$AA$1051,8,FALSE)),"")</f>
        <v>88893</v>
      </c>
      <c r="G12" s="40">
        <f>+IFERROR((VLOOKUP(A12,Hoja4!$A$2:$AA$1051,9,FALSE)),"")</f>
        <v>106355</v>
      </c>
      <c r="H12" s="40">
        <f>+IFERROR((VLOOKUP(A12,Hoja4!$A$2:$AA$1051,10,FALSE)),"")</f>
        <v>121868</v>
      </c>
      <c r="I12" s="40">
        <f>+IFERROR((VLOOKUP(A12,Hoja4!$A$2:$AA$1051,11,FALSE)),"")</f>
        <v>126302</v>
      </c>
      <c r="J12" s="40">
        <f>+IFERROR((VLOOKUP(A12,Hoja4!$A$2:$AA$1051,12,FALSE)),"")</f>
        <v>131311</v>
      </c>
      <c r="K12" s="149">
        <f>+IFERROR((VLOOKUP(A12,Hoja4!$A$2:$AA$1051,13,FALSE)),"")</f>
        <v>132260</v>
      </c>
      <c r="L12" s="144">
        <f>+IFERROR((VLOOKUP(A12,Hoja4!$A$2:$AA$1051,14,FALSE)),"")</f>
        <v>129260</v>
      </c>
    </row>
    <row r="13" spans="1:12" x14ac:dyDescent="0.25">
      <c r="A13" s="145">
        <v>2</v>
      </c>
      <c r="B13" s="41">
        <f>+IFERROR((VLOOKUP(A13,Hoja4!$A$2:$M$1051,4,FALSE)),"")</f>
        <v>8078</v>
      </c>
      <c r="C13" s="41" t="str">
        <f>+IFERROR((VLOOKUP(A13,Hoja4!$A$2:$M$1051,5,FALSE)),"")</f>
        <v>BARANOA</v>
      </c>
      <c r="D13" s="42">
        <f>+IFERROR((VLOOKUP(A13,Hoja4!$A$2:$AA$1051,6,FALSE)),"")</f>
        <v>100</v>
      </c>
      <c r="E13" s="42">
        <f>+IFERROR((VLOOKUP(A13,Hoja4!$A$2:$AA$1051,7,FALSE)),"")</f>
        <v>158</v>
      </c>
      <c r="F13" s="42">
        <f>+IFERROR((VLOOKUP(A13,Hoja4!$A$2:$AA$1051,8,FALSE)),"")</f>
        <v>37</v>
      </c>
      <c r="G13" s="42">
        <f>+IFERROR((VLOOKUP(A13,Hoja4!$A$2:$AA$1051,9,FALSE)),"")</f>
        <v>37</v>
      </c>
      <c r="H13" s="42" t="str">
        <f>+IFERROR((VLOOKUP(A13,Hoja4!$A$2:$AA$1051,10,FALSE)),"")</f>
        <v>-</v>
      </c>
      <c r="I13" s="42">
        <f>+IFERROR((VLOOKUP(A13,Hoja4!$A$2:$AA$1051,11,FALSE)),"")</f>
        <v>11</v>
      </c>
      <c r="J13" s="42">
        <f>+IFERROR((VLOOKUP(A13,Hoja4!$A$2:$AA$1051,12,FALSE)),"")</f>
        <v>1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8137</v>
      </c>
      <c r="C14" s="41" t="str">
        <f>+IFERROR((VLOOKUP(A14,Hoja4!$A$2:$M$1051,5,FALSE)),"")</f>
        <v>CAMPO DE LA CRUZ</v>
      </c>
      <c r="D14" s="42">
        <f>+IFERROR((VLOOKUP(A14,Hoja4!$A$2:$AA$1051,6,FALSE)),"")</f>
        <v>1</v>
      </c>
      <c r="E14" s="42" t="str">
        <f>+IFERROR((VLOOKUP(A14,Hoja4!$A$2:$AA$1051,7,FALSE)),"")</f>
        <v>-</v>
      </c>
      <c r="F14" s="42" t="str">
        <f>+IFERROR((VLOOKUP(A14,Hoja4!$A$2:$AA$1051,8,FALSE)),"")</f>
        <v>-</v>
      </c>
      <c r="G14" s="42" t="str">
        <f>+IFERROR((VLOOKUP(A14,Hoja4!$A$2:$AA$1051,9,FALSE)),"")</f>
        <v>-</v>
      </c>
      <c r="H14" s="42" t="str">
        <f>+IFERROR((VLOOKUP(A14,Hoja4!$A$2:$AA$1051,10,FALSE)),"")</f>
        <v>-</v>
      </c>
      <c r="I14" s="42">
        <f>+IFERROR((VLOOKUP(A14,Hoja4!$A$2:$AA$1051,11,FALSE)),"")</f>
        <v>3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8141</v>
      </c>
      <c r="C15" s="41" t="str">
        <f>+IFERROR((VLOOKUP(A15,Hoja4!$A$2:$M$1051,5,FALSE)),"")</f>
        <v>CANDELARIA</v>
      </c>
      <c r="D15" s="42" t="str">
        <f>+IFERROR((VLOOKUP(A15,Hoja4!$A$2:$AA$1051,6,FALSE)),"")</f>
        <v>-</v>
      </c>
      <c r="E15" s="42">
        <f>+IFERROR((VLOOKUP(A15,Hoja4!$A$2:$AA$1051,7,FALSE)),"")</f>
        <v>25</v>
      </c>
      <c r="F15" s="42" t="str">
        <f>+IFERROR((VLOOKUP(A15,Hoja4!$A$2:$AA$1051,8,FALSE)),"")</f>
        <v>-</v>
      </c>
      <c r="G15" s="42" t="str">
        <f>+IFERROR((VLOOKUP(A15,Hoja4!$A$2:$AA$1051,9,FALSE)),"")</f>
        <v>-</v>
      </c>
      <c r="H15" s="42" t="str">
        <f>+IFERROR((VLOOKUP(A15,Hoja4!$A$2:$AA$1051,10,FALSE)),"")</f>
        <v>-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8296</v>
      </c>
      <c r="C16" s="41" t="str">
        <f>+IFERROR((VLOOKUP(A16,Hoja4!$A$2:$M$1051,5,FALSE)),"")</f>
        <v>GALAPA</v>
      </c>
      <c r="D16" s="42">
        <f>+IFERROR((VLOOKUP(A16,Hoja4!$A$2:$AA$1051,6,FALSE)),"")</f>
        <v>101</v>
      </c>
      <c r="E16" s="42">
        <f>+IFERROR((VLOOKUP(A16,Hoja4!$A$2:$AA$1051,7,FALSE)),"")</f>
        <v>148</v>
      </c>
      <c r="F16" s="42">
        <f>+IFERROR((VLOOKUP(A16,Hoja4!$A$2:$AA$1051,8,FALSE)),"")</f>
        <v>154</v>
      </c>
      <c r="G16" s="42">
        <f>+IFERROR((VLOOKUP(A16,Hoja4!$A$2:$AA$1051,9,FALSE)),"")</f>
        <v>257</v>
      </c>
      <c r="H16" s="42">
        <f>+IFERROR((VLOOKUP(A16,Hoja4!$A$2:$AA$1051,10,FALSE)),"")</f>
        <v>74</v>
      </c>
      <c r="I16" s="42">
        <f>+IFERROR((VLOOKUP(A16,Hoja4!$A$2:$AA$1051,11,FALSE)),"")</f>
        <v>132</v>
      </c>
      <c r="J16" s="42">
        <f>+IFERROR((VLOOKUP(A16,Hoja4!$A$2:$AA$1051,12,FALSE)),"")</f>
        <v>49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8372</v>
      </c>
      <c r="C17" s="41" t="str">
        <f>+IFERROR((VLOOKUP(A17,Hoja4!$A$2:$M$1051,5,FALSE)),"")</f>
        <v>JUAN DE ACOSTA</v>
      </c>
      <c r="D17" s="42" t="str">
        <f>+IFERROR((VLOOKUP(A17,Hoja4!$A$2:$AA$1051,6,FALSE)),"")</f>
        <v>-</v>
      </c>
      <c r="E17" s="42">
        <f>+IFERROR((VLOOKUP(A17,Hoja4!$A$2:$AA$1051,7,FALSE)),"")</f>
        <v>29</v>
      </c>
      <c r="F17" s="42" t="str">
        <f>+IFERROR((VLOOKUP(A17,Hoja4!$A$2:$AA$1051,8,FALSE)),"")</f>
        <v>-</v>
      </c>
      <c r="G17" s="42" t="str">
        <f>+IFERROR((VLOOKUP(A17,Hoja4!$A$2:$AA$1051,9,FALSE)),"")</f>
        <v>-</v>
      </c>
      <c r="H17" s="42" t="str">
        <f>+IFERROR((VLOOKUP(A17,Hoja4!$A$2:$AA$1051,10,FALSE)),"")</f>
        <v>-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8421</v>
      </c>
      <c r="C18" s="41" t="str">
        <f>+IFERROR((VLOOKUP(A18,Hoja4!$A$2:$M$1051,5,FALSE)),"")</f>
        <v>LURUACO</v>
      </c>
      <c r="D18" s="42">
        <f>+IFERROR((VLOOKUP(A18,Hoja4!$A$2:$AA$1051,6,FALSE)),"")</f>
        <v>42</v>
      </c>
      <c r="E18" s="42">
        <f>+IFERROR((VLOOKUP(A18,Hoja4!$A$2:$AA$1051,7,FALSE)),"")</f>
        <v>41</v>
      </c>
      <c r="F18" s="42">
        <f>+IFERROR((VLOOKUP(A18,Hoja4!$A$2:$AA$1051,8,FALSE)),"")</f>
        <v>29</v>
      </c>
      <c r="G18" s="42">
        <f>+IFERROR((VLOOKUP(A18,Hoja4!$A$2:$AA$1051,9,FALSE)),"")</f>
        <v>1</v>
      </c>
      <c r="H18" s="42" t="str">
        <f>+IFERROR((VLOOKUP(A18,Hoja4!$A$2:$AA$1051,10,FALSE)),"")</f>
        <v>-</v>
      </c>
      <c r="I18" s="42">
        <f>+IFERROR((VLOOKUP(A18,Hoja4!$A$2:$AA$1051,11,FALSE)),"")</f>
        <v>4</v>
      </c>
      <c r="J18" s="42" t="str">
        <f>+IFERROR((VLOOKUP(A18,Hoja4!$A$2:$AA$1051,12,FALSE)),"")</f>
        <v>-</v>
      </c>
      <c r="K18" s="149" t="str">
        <f>+IFERROR((VLOOKUP(A18,Hoja4!$A$2:$AA$1051,13,FALSE)),"")</f>
        <v>-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8433</v>
      </c>
      <c r="C19" s="41" t="str">
        <f>+IFERROR((VLOOKUP(A19,Hoja4!$A$2:$M$1051,5,FALSE)),"")</f>
        <v>MALAMBO</v>
      </c>
      <c r="D19" s="42">
        <f>+IFERROR((VLOOKUP(A19,Hoja4!$A$2:$AA$1051,6,FALSE)),"")</f>
        <v>7</v>
      </c>
      <c r="E19" s="42">
        <f>+IFERROR((VLOOKUP(A19,Hoja4!$A$2:$AA$1051,7,FALSE)),"")</f>
        <v>169</v>
      </c>
      <c r="F19" s="42">
        <f>+IFERROR((VLOOKUP(A19,Hoja4!$A$2:$AA$1051,8,FALSE)),"")</f>
        <v>289</v>
      </c>
      <c r="G19" s="42">
        <f>+IFERROR((VLOOKUP(A19,Hoja4!$A$2:$AA$1051,9,FALSE)),"")</f>
        <v>215</v>
      </c>
      <c r="H19" s="42">
        <f>+IFERROR((VLOOKUP(A19,Hoja4!$A$2:$AA$1051,10,FALSE)),"")</f>
        <v>80</v>
      </c>
      <c r="I19" s="42">
        <f>+IFERROR((VLOOKUP(A19,Hoja4!$A$2:$AA$1051,11,FALSE)),"")</f>
        <v>44</v>
      </c>
      <c r="J19" s="42" t="str">
        <f>+IFERROR((VLOOKUP(A19,Hoja4!$A$2:$AA$1051,12,FALSE)),"")</f>
        <v>-</v>
      </c>
      <c r="K19" s="149">
        <f>+IFERROR((VLOOKUP(A19,Hoja4!$A$2:$AA$1051,13,FALSE)),"")</f>
        <v>83</v>
      </c>
      <c r="L19" s="144">
        <f>+IFERROR((VLOOKUP(A19,Hoja4!$A$2:$AA$1051,14,FALSE)),"")</f>
        <v>199</v>
      </c>
    </row>
    <row r="20" spans="1:12" x14ac:dyDescent="0.25">
      <c r="A20" s="145">
        <v>9</v>
      </c>
      <c r="B20" s="41">
        <f>+IFERROR((VLOOKUP(A20,Hoja4!$A$2:$M$1051,4,FALSE)),"")</f>
        <v>8436</v>
      </c>
      <c r="C20" s="41" t="str">
        <f>+IFERROR((VLOOKUP(A20,Hoja4!$A$2:$M$1051,5,FALSE)),"")</f>
        <v>MANATI</v>
      </c>
      <c r="D20" s="42" t="str">
        <f>+IFERROR((VLOOKUP(A20,Hoja4!$A$2:$AA$1051,6,FALSE)),"")</f>
        <v>-</v>
      </c>
      <c r="E20" s="42">
        <f>+IFERROR((VLOOKUP(A20,Hoja4!$A$2:$AA$1051,7,FALSE)),"")</f>
        <v>25</v>
      </c>
      <c r="F20" s="42">
        <f>+IFERROR((VLOOKUP(A20,Hoja4!$A$2:$AA$1051,8,FALSE)),"")</f>
        <v>67</v>
      </c>
      <c r="G20" s="42">
        <f>+IFERROR((VLOOKUP(A20,Hoja4!$A$2:$AA$1051,9,FALSE)),"")</f>
        <v>67</v>
      </c>
      <c r="H20" s="42">
        <f>+IFERROR((VLOOKUP(A20,Hoja4!$A$2:$AA$1051,10,FALSE)),"")</f>
        <v>29</v>
      </c>
      <c r="I20" s="42">
        <f>+IFERROR((VLOOKUP(A20,Hoja4!$A$2:$AA$1051,11,FALSE)),"")</f>
        <v>3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8520</v>
      </c>
      <c r="C21" s="41" t="str">
        <f>+IFERROR((VLOOKUP(A21,Hoja4!$A$2:$M$1051,5,FALSE)),"")</f>
        <v>PALMAR DE VARELA</v>
      </c>
      <c r="D21" s="42">
        <f>+IFERROR((VLOOKUP(A21,Hoja4!$A$2:$AA$1051,6,FALSE)),"")</f>
        <v>57</v>
      </c>
      <c r="E21" s="42">
        <f>+IFERROR((VLOOKUP(A21,Hoja4!$A$2:$AA$1051,7,FALSE)),"")</f>
        <v>107</v>
      </c>
      <c r="F21" s="42">
        <f>+IFERROR((VLOOKUP(A21,Hoja4!$A$2:$AA$1051,8,FALSE)),"")</f>
        <v>46</v>
      </c>
      <c r="G21" s="42">
        <f>+IFERROR((VLOOKUP(A21,Hoja4!$A$2:$AA$1051,9,FALSE)),"")</f>
        <v>44</v>
      </c>
      <c r="H21" s="42" t="str">
        <f>+IFERROR((VLOOKUP(A21,Hoja4!$A$2:$AA$1051,10,FALSE)),"")</f>
        <v>-</v>
      </c>
      <c r="I21" s="42" t="str">
        <f>+IFERROR((VLOOKUP(A21,Hoja4!$A$2:$AA$1051,11,FALSE)),"")</f>
        <v>-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8549</v>
      </c>
      <c r="C22" s="41" t="str">
        <f>+IFERROR((VLOOKUP(A22,Hoja4!$A$2:$M$1051,5,FALSE)),"")</f>
        <v>PIOJO</v>
      </c>
      <c r="D22" s="42" t="str">
        <f>+IFERROR((VLOOKUP(A22,Hoja4!$A$2:$AA$1051,6,FALSE)),"")</f>
        <v>-</v>
      </c>
      <c r="E22" s="42" t="str">
        <f>+IFERROR((VLOOKUP(A22,Hoja4!$A$2:$AA$1051,7,FALSE)),"")</f>
        <v>-</v>
      </c>
      <c r="F22" s="42" t="str">
        <f>+IFERROR((VLOOKUP(A22,Hoja4!$A$2:$AA$1051,8,FALSE)),"")</f>
        <v>-</v>
      </c>
      <c r="G22" s="42">
        <f>+IFERROR((VLOOKUP(A22,Hoja4!$A$2:$AA$1051,9,FALSE)),"")</f>
        <v>1</v>
      </c>
      <c r="H22" s="42" t="str">
        <f>+IFERROR((VLOOKUP(A22,Hoja4!$A$2:$AA$1051,10,FALSE)),"")</f>
        <v>-</v>
      </c>
      <c r="I22" s="42" t="str">
        <f>+IFERROR((VLOOKUP(A22,Hoja4!$A$2:$AA$1051,11,FALSE)),"")</f>
        <v>-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8558</v>
      </c>
      <c r="C23" s="41" t="str">
        <f>+IFERROR((VLOOKUP(A23,Hoja4!$A$2:$M$1051,5,FALSE)),"")</f>
        <v>POLONUEVO</v>
      </c>
      <c r="D23" s="42">
        <f>+IFERROR((VLOOKUP(A23,Hoja4!$A$2:$AA$1051,6,FALSE)),"")</f>
        <v>45</v>
      </c>
      <c r="E23" s="42">
        <f>+IFERROR((VLOOKUP(A23,Hoja4!$A$2:$AA$1051,7,FALSE)),"")</f>
        <v>95</v>
      </c>
      <c r="F23" s="42">
        <f>+IFERROR((VLOOKUP(A23,Hoja4!$A$2:$AA$1051,8,FALSE)),"")</f>
        <v>68</v>
      </c>
      <c r="G23" s="42">
        <f>+IFERROR((VLOOKUP(A23,Hoja4!$A$2:$AA$1051,9,FALSE)),"")</f>
        <v>68</v>
      </c>
      <c r="H23" s="42" t="str">
        <f>+IFERROR((VLOOKUP(A23,Hoja4!$A$2:$AA$1051,10,FALSE)),"")</f>
        <v>-</v>
      </c>
      <c r="I23" s="42" t="str">
        <f>+IFERROR((VLOOKUP(A23,Hoja4!$A$2:$AA$1051,11,FALSE)),"")</f>
        <v>-</v>
      </c>
      <c r="J23" s="42" t="str">
        <f>+IFERROR((VLOOKUP(A23,Hoja4!$A$2:$AA$1051,12,FALSE)),"")</f>
        <v>-</v>
      </c>
      <c r="K23" s="149" t="str">
        <f>+IFERROR((VLOOKUP(A23,Hoja4!$A$2:$AA$1051,13,FALSE)),"")</f>
        <v>-</v>
      </c>
      <c r="L23" s="144">
        <f>+IFERROR((VLOOKUP(A23,Hoja4!$A$2:$AA$1051,14,FALSE)),"")</f>
        <v>0</v>
      </c>
    </row>
    <row r="24" spans="1:12" x14ac:dyDescent="0.25">
      <c r="A24" s="145">
        <v>13</v>
      </c>
      <c r="B24" s="41">
        <f>+IFERROR((VLOOKUP(A24,Hoja4!$A$2:$M$1051,4,FALSE)),"")</f>
        <v>8560</v>
      </c>
      <c r="C24" s="41" t="str">
        <f>+IFERROR((VLOOKUP(A24,Hoja4!$A$2:$M$1051,5,FALSE)),"")</f>
        <v>PONEDERA</v>
      </c>
      <c r="D24" s="42">
        <f>+IFERROR((VLOOKUP(A24,Hoja4!$A$2:$AA$1051,6,FALSE)),"")</f>
        <v>47</v>
      </c>
      <c r="E24" s="42">
        <f>+IFERROR((VLOOKUP(A24,Hoja4!$A$2:$AA$1051,7,FALSE)),"")</f>
        <v>46</v>
      </c>
      <c r="F24" s="42">
        <f>+IFERROR((VLOOKUP(A24,Hoja4!$A$2:$AA$1051,8,FALSE)),"")</f>
        <v>16</v>
      </c>
      <c r="G24" s="42" t="str">
        <f>+IFERROR((VLOOKUP(A24,Hoja4!$A$2:$AA$1051,9,FALSE)),"")</f>
        <v>-</v>
      </c>
      <c r="H24" s="42" t="str">
        <f>+IFERROR((VLOOKUP(A24,Hoja4!$A$2:$AA$1051,10,FALSE)),"")</f>
        <v>-</v>
      </c>
      <c r="I24" s="42">
        <f>+IFERROR((VLOOKUP(A24,Hoja4!$A$2:$AA$1051,11,FALSE)),"")</f>
        <v>1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8573</v>
      </c>
      <c r="C25" s="41" t="str">
        <f>+IFERROR((VLOOKUP(A25,Hoja4!$A$2:$M$1051,5,FALSE)),"")</f>
        <v>PUERTO COLOMBIA</v>
      </c>
      <c r="D25" s="42">
        <f>+IFERROR((VLOOKUP(A25,Hoja4!$A$2:$AA$1051,6,FALSE)),"")</f>
        <v>370</v>
      </c>
      <c r="E25" s="42">
        <f>+IFERROR((VLOOKUP(A25,Hoja4!$A$2:$AA$1051,7,FALSE)),"")</f>
        <v>519</v>
      </c>
      <c r="F25" s="42">
        <f>+IFERROR((VLOOKUP(A25,Hoja4!$A$2:$AA$1051,8,FALSE)),"")</f>
        <v>479</v>
      </c>
      <c r="G25" s="42">
        <f>+IFERROR((VLOOKUP(A25,Hoja4!$A$2:$AA$1051,9,FALSE)),"")</f>
        <v>497</v>
      </c>
      <c r="H25" s="42">
        <f>+IFERROR((VLOOKUP(A25,Hoja4!$A$2:$AA$1051,10,FALSE)),"")</f>
        <v>507</v>
      </c>
      <c r="I25" s="42">
        <f>+IFERROR((VLOOKUP(A25,Hoja4!$A$2:$AA$1051,11,FALSE)),"")</f>
        <v>453</v>
      </c>
      <c r="J25" s="42">
        <f>+IFERROR((VLOOKUP(A25,Hoja4!$A$2:$AA$1051,12,FALSE)),"")</f>
        <v>705</v>
      </c>
      <c r="K25" s="149">
        <f>+IFERROR((VLOOKUP(A25,Hoja4!$A$2:$AA$1051,13,FALSE)),"")</f>
        <v>784</v>
      </c>
      <c r="L25" s="144">
        <f>+IFERROR((VLOOKUP(A25,Hoja4!$A$2:$AA$1051,14,FALSE)),"")</f>
        <v>1839</v>
      </c>
    </row>
    <row r="26" spans="1:12" x14ac:dyDescent="0.25">
      <c r="A26" s="145">
        <v>15</v>
      </c>
      <c r="B26" s="41">
        <f>+IFERROR((VLOOKUP(A26,Hoja4!$A$2:$M$1051,4,FALSE)),"")</f>
        <v>8606</v>
      </c>
      <c r="C26" s="41" t="str">
        <f>+IFERROR((VLOOKUP(A26,Hoja4!$A$2:$M$1051,5,FALSE)),"")</f>
        <v>REPELON</v>
      </c>
      <c r="D26" s="42" t="str">
        <f>+IFERROR((VLOOKUP(A26,Hoja4!$A$2:$AA$1051,6,FALSE)),"")</f>
        <v>-</v>
      </c>
      <c r="E26" s="42">
        <f>+IFERROR((VLOOKUP(A26,Hoja4!$A$2:$AA$1051,7,FALSE)),"")</f>
        <v>50</v>
      </c>
      <c r="F26" s="42">
        <f>+IFERROR((VLOOKUP(A26,Hoja4!$A$2:$AA$1051,8,FALSE)),"")</f>
        <v>89</v>
      </c>
      <c r="G26" s="42">
        <f>+IFERROR((VLOOKUP(A26,Hoja4!$A$2:$AA$1051,9,FALSE)),"")</f>
        <v>63</v>
      </c>
      <c r="H26" s="42" t="str">
        <f>+IFERROR((VLOOKUP(A26,Hoja4!$A$2:$AA$1051,10,FALSE)),"")</f>
        <v>-</v>
      </c>
      <c r="I26" s="42">
        <f>+IFERROR((VLOOKUP(A26,Hoja4!$A$2:$AA$1051,11,FALSE)),"")</f>
        <v>4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8634</v>
      </c>
      <c r="C27" s="41" t="str">
        <f>+IFERROR((VLOOKUP(A27,Hoja4!$A$2:$M$1051,5,FALSE)),"")</f>
        <v>SABANAGRANDE</v>
      </c>
      <c r="D27" s="42">
        <f>+IFERROR((VLOOKUP(A27,Hoja4!$A$2:$AA$1051,6,FALSE)),"")</f>
        <v>39</v>
      </c>
      <c r="E27" s="42">
        <f>+IFERROR((VLOOKUP(A27,Hoja4!$A$2:$AA$1051,7,FALSE)),"")</f>
        <v>62</v>
      </c>
      <c r="F27" s="42">
        <f>+IFERROR((VLOOKUP(A27,Hoja4!$A$2:$AA$1051,8,FALSE)),"")</f>
        <v>104</v>
      </c>
      <c r="G27" s="42">
        <f>+IFERROR((VLOOKUP(A27,Hoja4!$A$2:$AA$1051,9,FALSE)),"")</f>
        <v>103</v>
      </c>
      <c r="H27" s="42">
        <f>+IFERROR((VLOOKUP(A27,Hoja4!$A$2:$AA$1051,10,FALSE)),"")</f>
        <v>180</v>
      </c>
      <c r="I27" s="42">
        <f>+IFERROR((VLOOKUP(A27,Hoja4!$A$2:$AA$1051,11,FALSE)),"")</f>
        <v>56</v>
      </c>
      <c r="J27" s="42">
        <f>+IFERROR((VLOOKUP(A27,Hoja4!$A$2:$AA$1051,12,FALSE)),"")</f>
        <v>11</v>
      </c>
      <c r="K27" s="149" t="str">
        <f>+IFERROR((VLOOKUP(A27,Hoja4!$A$2:$AA$1051,13,FALSE)),"")</f>
        <v>-</v>
      </c>
      <c r="L27" s="144">
        <f>+IFERROR((VLOOKUP(A27,Hoja4!$A$2:$AA$1051,14,FALSE)),"")</f>
        <v>1</v>
      </c>
    </row>
    <row r="28" spans="1:12" x14ac:dyDescent="0.25">
      <c r="A28" s="145">
        <v>17</v>
      </c>
      <c r="B28" s="41">
        <f>+IFERROR((VLOOKUP(A28,Hoja4!$A$2:$M$1051,4,FALSE)),"")</f>
        <v>8638</v>
      </c>
      <c r="C28" s="41" t="str">
        <f>+IFERROR((VLOOKUP(A28,Hoja4!$A$2:$M$1051,5,FALSE)),"")</f>
        <v>SABANALARGA</v>
      </c>
      <c r="D28" s="42">
        <f>+IFERROR((VLOOKUP(A28,Hoja4!$A$2:$AA$1051,6,FALSE)),"")</f>
        <v>180</v>
      </c>
      <c r="E28" s="42">
        <f>+IFERROR((VLOOKUP(A28,Hoja4!$A$2:$AA$1051,7,FALSE)),"")</f>
        <v>444</v>
      </c>
      <c r="F28" s="42">
        <f>+IFERROR((VLOOKUP(A28,Hoja4!$A$2:$AA$1051,8,FALSE)),"")</f>
        <v>449</v>
      </c>
      <c r="G28" s="42">
        <f>+IFERROR((VLOOKUP(A28,Hoja4!$A$2:$AA$1051,9,FALSE)),"")</f>
        <v>843</v>
      </c>
      <c r="H28" s="42">
        <f>+IFERROR((VLOOKUP(A28,Hoja4!$A$2:$AA$1051,10,FALSE)),"")</f>
        <v>868</v>
      </c>
      <c r="I28" s="42">
        <f>+IFERROR((VLOOKUP(A28,Hoja4!$A$2:$AA$1051,11,FALSE)),"")</f>
        <v>1100</v>
      </c>
      <c r="J28" s="42">
        <f>+IFERROR((VLOOKUP(A28,Hoja4!$A$2:$AA$1051,12,FALSE)),"")</f>
        <v>879</v>
      </c>
      <c r="K28" s="149">
        <f>+IFERROR((VLOOKUP(A28,Hoja4!$A$2:$AA$1051,13,FALSE)),"")</f>
        <v>745</v>
      </c>
      <c r="L28" s="144">
        <f>+IFERROR((VLOOKUP(A28,Hoja4!$A$2:$AA$1051,14,FALSE)),"")</f>
        <v>1086</v>
      </c>
    </row>
    <row r="29" spans="1:12" x14ac:dyDescent="0.25">
      <c r="A29" s="145">
        <v>18</v>
      </c>
      <c r="B29" s="41">
        <f>+IFERROR((VLOOKUP(A29,Hoja4!$A$2:$M$1051,4,FALSE)),"")</f>
        <v>8685</v>
      </c>
      <c r="C29" s="41" t="str">
        <f>+IFERROR((VLOOKUP(A29,Hoja4!$A$2:$M$1051,5,FALSE)),"")</f>
        <v>SANTO TOMAS</v>
      </c>
      <c r="D29" s="42">
        <f>+IFERROR((VLOOKUP(A29,Hoja4!$A$2:$AA$1051,6,FALSE)),"")</f>
        <v>51</v>
      </c>
      <c r="E29" s="42">
        <f>+IFERROR((VLOOKUP(A29,Hoja4!$A$2:$AA$1051,7,FALSE)),"")</f>
        <v>136</v>
      </c>
      <c r="F29" s="42">
        <f>+IFERROR((VLOOKUP(A29,Hoja4!$A$2:$AA$1051,8,FALSE)),"")</f>
        <v>32</v>
      </c>
      <c r="G29" s="42">
        <f>+IFERROR((VLOOKUP(A29,Hoja4!$A$2:$AA$1051,9,FALSE)),"")</f>
        <v>16</v>
      </c>
      <c r="H29" s="42" t="str">
        <f>+IFERROR((VLOOKUP(A29,Hoja4!$A$2:$AA$1051,10,FALSE)),"")</f>
        <v>-</v>
      </c>
      <c r="I29" s="42">
        <f>+IFERROR((VLOOKUP(A29,Hoja4!$A$2:$AA$1051,11,FALSE)),"")</f>
        <v>1</v>
      </c>
      <c r="J29" s="42" t="str">
        <f>+IFERROR((VLOOKUP(A29,Hoja4!$A$2:$AA$1051,12,FALSE)),"")</f>
        <v>-</v>
      </c>
      <c r="K29" s="149">
        <f>+IFERROR((VLOOKUP(A29,Hoja4!$A$2:$AA$1051,13,FALSE)),"")</f>
        <v>1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8758</v>
      </c>
      <c r="C30" s="41" t="str">
        <f>+IFERROR((VLOOKUP(A30,Hoja4!$A$2:$M$1051,5,FALSE)),"")</f>
        <v>SOLEDAD</v>
      </c>
      <c r="D30" s="42">
        <f>+IFERROR((VLOOKUP(A30,Hoja4!$A$2:$AA$1051,6,FALSE)),"")</f>
        <v>2254</v>
      </c>
      <c r="E30" s="42">
        <f>+IFERROR((VLOOKUP(A30,Hoja4!$A$2:$AA$1051,7,FALSE)),"")</f>
        <v>2587</v>
      </c>
      <c r="F30" s="42">
        <f>+IFERROR((VLOOKUP(A30,Hoja4!$A$2:$AA$1051,8,FALSE)),"")</f>
        <v>2541</v>
      </c>
      <c r="G30" s="42">
        <f>+IFERROR((VLOOKUP(A30,Hoja4!$A$2:$AA$1051,9,FALSE)),"")</f>
        <v>2286</v>
      </c>
      <c r="H30" s="42">
        <f>+IFERROR((VLOOKUP(A30,Hoja4!$A$2:$AA$1051,10,FALSE)),"")</f>
        <v>2512</v>
      </c>
      <c r="I30" s="42">
        <f>+IFERROR((VLOOKUP(A30,Hoja4!$A$2:$AA$1051,11,FALSE)),"")</f>
        <v>2311</v>
      </c>
      <c r="J30" s="42">
        <f>+IFERROR((VLOOKUP(A30,Hoja4!$A$2:$AA$1051,12,FALSE)),"")</f>
        <v>2663</v>
      </c>
      <c r="K30" s="149">
        <f>+IFERROR((VLOOKUP(A30,Hoja4!$A$2:$AA$1051,13,FALSE)),"")</f>
        <v>2408</v>
      </c>
      <c r="L30" s="144">
        <f>+IFERROR((VLOOKUP(A30,Hoja4!$A$2:$AA$1051,14,FALSE)),"")</f>
        <v>2744</v>
      </c>
    </row>
    <row r="31" spans="1:12" x14ac:dyDescent="0.25">
      <c r="A31" s="145">
        <v>20</v>
      </c>
      <c r="B31" s="41">
        <f>+IFERROR((VLOOKUP(A31,Hoja4!$A$2:$M$1051,4,FALSE)),"")</f>
        <v>8770</v>
      </c>
      <c r="C31" s="41" t="str">
        <f>+IFERROR((VLOOKUP(A31,Hoja4!$A$2:$M$1051,5,FALSE)),"")</f>
        <v>SUAN</v>
      </c>
      <c r="D31" s="42" t="str">
        <f>+IFERROR((VLOOKUP(A31,Hoja4!$A$2:$AA$1051,6,FALSE)),"")</f>
        <v>-</v>
      </c>
      <c r="E31" s="42">
        <f>+IFERROR((VLOOKUP(A31,Hoja4!$A$2:$AA$1051,7,FALSE)),"")</f>
        <v>102</v>
      </c>
      <c r="F31" s="42">
        <f>+IFERROR((VLOOKUP(A31,Hoja4!$A$2:$AA$1051,8,FALSE)),"")</f>
        <v>93</v>
      </c>
      <c r="G31" s="42">
        <f>+IFERROR((VLOOKUP(A31,Hoja4!$A$2:$AA$1051,9,FALSE)),"")</f>
        <v>37</v>
      </c>
      <c r="H31" s="42">
        <f>+IFERROR((VLOOKUP(A31,Hoja4!$A$2:$AA$1051,10,FALSE)),"")</f>
        <v>23</v>
      </c>
      <c r="I31" s="42">
        <f>+IFERROR((VLOOKUP(A31,Hoja4!$A$2:$AA$1051,11,FALSE)),"")</f>
        <v>28</v>
      </c>
      <c r="J31" s="42">
        <f>+IFERROR((VLOOKUP(A31,Hoja4!$A$2:$AA$1051,12,FALSE)),"")</f>
        <v>2</v>
      </c>
      <c r="K31" s="149">
        <f>+IFERROR((VLOOKUP(A31,Hoja4!$A$2:$AA$1051,13,FALSE)),"")</f>
        <v>15</v>
      </c>
      <c r="L31" s="144">
        <f>+IFERROR((VLOOKUP(A31,Hoja4!$A$2:$AA$1051,14,FALSE)),"")</f>
        <v>526</v>
      </c>
    </row>
    <row r="32" spans="1:12" x14ac:dyDescent="0.25">
      <c r="A32" s="145">
        <v>21</v>
      </c>
      <c r="B32" s="41">
        <f>+IFERROR((VLOOKUP(A32,Hoja4!$A$2:$M$1051,4,FALSE)),"")</f>
        <v>8832</v>
      </c>
      <c r="C32" s="41" t="str">
        <f>+IFERROR((VLOOKUP(A32,Hoja4!$A$2:$M$1051,5,FALSE)),"")</f>
        <v>TUBARA</v>
      </c>
      <c r="D32" s="42">
        <f>+IFERROR((VLOOKUP(A32,Hoja4!$A$2:$AA$1051,6,FALSE)),"")</f>
        <v>1</v>
      </c>
      <c r="E32" s="42" t="str">
        <f>+IFERROR((VLOOKUP(A32,Hoja4!$A$2:$AA$1051,7,FALSE)),"")</f>
        <v>-</v>
      </c>
      <c r="F32" s="42" t="str">
        <f>+IFERROR((VLOOKUP(A32,Hoja4!$A$2:$AA$1051,8,FALSE)),"")</f>
        <v>-</v>
      </c>
      <c r="G32" s="42" t="str">
        <f>+IFERROR((VLOOKUP(A32,Hoja4!$A$2:$AA$1051,9,FALSE)),"")</f>
        <v>-</v>
      </c>
      <c r="H32" s="42" t="str">
        <f>+IFERROR((VLOOKUP(A32,Hoja4!$A$2:$AA$1051,10,FALSE)),"")</f>
        <v>-</v>
      </c>
      <c r="I32" s="42" t="str">
        <f>+IFERROR((VLOOKUP(A32,Hoja4!$A$2:$AA$1051,11,FALSE)),"")</f>
        <v>-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ATLANTICO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8001</v>
      </c>
      <c r="C12" s="39" t="str">
        <f>+IFERROR(VLOOKUP($A12,Hoja5!$A$2:$M$2116,4,FALSE),"")</f>
        <v>BARRANQUILLA</v>
      </c>
      <c r="D12" s="163">
        <f>+IFERROR(VLOOKUP($A12,Hoja5!$A$2:$M$2116,5,FALSE),"")</f>
        <v>0.73249323570036518</v>
      </c>
      <c r="E12" s="163">
        <f>+IFERROR(VLOOKUP($A12,Hoja5!$A$2:$M$2116,6,FALSE),"")</f>
        <v>0.77843414196552974</v>
      </c>
      <c r="F12" s="163">
        <f>+IFERROR(VLOOKUP($A12,Hoja5!$A$2:$M$2116,7,FALSE),"")</f>
        <v>0.82115977969376275</v>
      </c>
      <c r="G12" s="163">
        <f>+IFERROR(VLOOKUP($A12,Hoja5!$A$2:$M$2116,8,FALSE),"")</f>
        <v>0.98069318895924973</v>
      </c>
      <c r="H12" s="163">
        <f>+IFERROR(VLOOKUP($A12,Hoja5!$A$2:$M$2116,9,FALSE),"")</f>
        <v>1.1428432592131861</v>
      </c>
      <c r="I12" s="163">
        <f>+IFERROR(VLOOKUP($A12,Hoja5!$A$2:$M$2116,10,FALSE),"")</f>
        <v>1.1859972263999843</v>
      </c>
      <c r="J12" s="163">
        <f>+IFERROR(VLOOKUP($A12,Hoja5!$A$2:$M$2116,11,FALSE),"")</f>
        <v>1.2199807594141439</v>
      </c>
      <c r="K12" s="164">
        <f>+IFERROR(VLOOKUP($A12,Hoja5!$A$2:$M$2116,12,FALSE),"")</f>
        <v>1.229533924235545</v>
      </c>
      <c r="L12" s="165">
        <f>+IFERROR(VLOOKUP($A12,Hoja5!$A$2:$M$2116,13,FALSE),"")</f>
        <v>1.2191919593198792</v>
      </c>
    </row>
    <row r="13" spans="1:12" x14ac:dyDescent="0.25">
      <c r="A13" s="145">
        <v>2</v>
      </c>
      <c r="B13" s="41">
        <f>+IFERROR(VLOOKUP($A13,Hoja5!$A$2:$M$2116,3,FALSE),"")</f>
        <v>8078</v>
      </c>
      <c r="C13" s="41" t="str">
        <f>+IFERROR(VLOOKUP($A13,Hoja5!$A$2:$M$2116,4,FALSE),"")</f>
        <v>BARANOA</v>
      </c>
      <c r="D13" s="166">
        <f>+IFERROR(VLOOKUP($A13,Hoja5!$A$2:$M$2116,5,FALSE),"")</f>
        <v>1.9912385503783353E-2</v>
      </c>
      <c r="E13" s="166">
        <f>+IFERROR(VLOOKUP($A13,Hoja5!$A$2:$M$2116,6,FALSE),"")</f>
        <v>2.6849642004773269E-2</v>
      </c>
      <c r="F13" s="166">
        <f>+IFERROR(VLOOKUP($A13,Hoja5!$A$2:$M$2116,7,FALSE),"")</f>
        <v>7.3646496815286625E-3</v>
      </c>
      <c r="G13" s="166">
        <f>+IFERROR(VLOOKUP($A13,Hoja5!$A$2:$M$2116,8,FALSE),"")</f>
        <v>7.3822825219473261E-3</v>
      </c>
      <c r="H13" s="166">
        <f>+IFERROR(VLOOKUP($A13,Hoja5!$A$2:$M$2116,9,FALSE),"")</f>
        <v>0</v>
      </c>
      <c r="I13" s="166">
        <f>+IFERROR(VLOOKUP($A13,Hoja5!$A$2:$M$2116,10,FALSE),"")</f>
        <v>2.2159548751007254E-3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8137</v>
      </c>
      <c r="C14" s="41" t="str">
        <f>+IFERROR(VLOOKUP($A14,Hoja5!$A$2:$M$2116,4,FALSE),"")</f>
        <v>CAMPO DE LA CRUZ</v>
      </c>
      <c r="D14" s="166">
        <f>+IFERROR(VLOOKUP($A14,Hoja5!$A$2:$M$2116,5,FALSE),"")</f>
        <v>5.0658561296859173E-4</v>
      </c>
      <c r="E14" s="166">
        <f>+IFERROR(VLOOKUP($A14,Hoja5!$A$2:$M$2116,6,FALSE),"")</f>
        <v>0</v>
      </c>
      <c r="F14" s="166">
        <f>+IFERROR(VLOOKUP($A14,Hoja5!$A$2:$M$2116,7,FALSE),"")</f>
        <v>0</v>
      </c>
      <c r="G14" s="166">
        <f>+IFERROR(VLOOKUP($A14,Hoja5!$A$2:$M$2116,8,FALSE),"")</f>
        <v>0</v>
      </c>
      <c r="H14" s="166">
        <f>+IFERROR(VLOOKUP($A14,Hoja5!$A$2:$M$2116,9,FALSE),"")</f>
        <v>0</v>
      </c>
      <c r="I14" s="166">
        <f>+IFERROR(VLOOKUP($A14,Hoja5!$A$2:$M$2116,10,FALSE),"")</f>
        <v>1.7301038062283738E-3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8141</v>
      </c>
      <c r="C15" s="41" t="str">
        <f>+IFERROR(VLOOKUP($A15,Hoja5!$A$2:$M$2116,4,FALSE),"")</f>
        <v>CANDELARIA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8296</v>
      </c>
      <c r="C16" s="41" t="str">
        <f>+IFERROR(VLOOKUP($A16,Hoja5!$A$2:$M$2116,4,FALSE),"")</f>
        <v>GALAPA</v>
      </c>
      <c r="D16" s="166">
        <f>+IFERROR(VLOOKUP($A16,Hoja5!$A$2:$M$2116,5,FALSE),"")</f>
        <v>2.8685032661175801E-2</v>
      </c>
      <c r="E16" s="166">
        <f>+IFERROR(VLOOKUP($A16,Hoja5!$A$2:$M$2116,6,FALSE),"")</f>
        <v>2.5267783575940676E-2</v>
      </c>
      <c r="F16" s="166">
        <f>+IFERROR(VLOOKUP($A16,Hoja5!$A$2:$M$2116,7,FALSE),"")</f>
        <v>4.1033839594990677E-2</v>
      </c>
      <c r="G16" s="166">
        <f>+IFERROR(VLOOKUP($A16,Hoja5!$A$2:$M$2116,8,FALSE),"")</f>
        <v>6.6649377593360995E-2</v>
      </c>
      <c r="H16" s="166">
        <f>+IFERROR(VLOOKUP($A16,Hoja5!$A$2:$M$2116,9,FALSE),"")</f>
        <v>1.8738921245885033E-2</v>
      </c>
      <c r="I16" s="166">
        <f>+IFERROR(VLOOKUP($A16,Hoja5!$A$2:$M$2116,10,FALSE),"")</f>
        <v>3.2689450222882617E-2</v>
      </c>
      <c r="J16" s="166">
        <f>+IFERROR(VLOOKUP($A16,Hoja5!$A$2:$M$2116,11,FALSE),"")</f>
        <v>1.1901870293903327E-2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8372</v>
      </c>
      <c r="C17" s="41" t="str">
        <f>+IFERROR(VLOOKUP($A17,Hoja5!$A$2:$M$2116,4,FALSE),"")</f>
        <v>JUAN DE ACOSTA</v>
      </c>
      <c r="D17" s="166">
        <f>+IFERROR(VLOOKUP($A17,Hoja5!$A$2:$M$2116,5,FALSE),"")</f>
        <v>0</v>
      </c>
      <c r="E17" s="166">
        <f>+IFERROR(VLOOKUP($A17,Hoja5!$A$2:$M$2116,6,FALSE),"")</f>
        <v>0</v>
      </c>
      <c r="F17" s="166">
        <f>+IFERROR(VLOOKUP($A17,Hoja5!$A$2:$M$2116,7,FALSE),"")</f>
        <v>0</v>
      </c>
      <c r="G17" s="166">
        <f>+IFERROR(VLOOKUP($A17,Hoja5!$A$2:$M$2116,8,FALSE),"")</f>
        <v>0</v>
      </c>
      <c r="H17" s="166">
        <f>+IFERROR(VLOOKUP($A17,Hoja5!$A$2:$M$2116,9,FALSE),"")</f>
        <v>0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8421</v>
      </c>
      <c r="C18" s="41" t="str">
        <f>+IFERROR(VLOOKUP($A18,Hoja5!$A$2:$M$2116,4,FALSE),"")</f>
        <v>LURUACO</v>
      </c>
      <c r="D18" s="166">
        <f>+IFERROR(VLOOKUP($A18,Hoja5!$A$2:$M$2116,5,FALSE),"")</f>
        <v>1.6686531585220502E-2</v>
      </c>
      <c r="E18" s="166">
        <f>+IFERROR(VLOOKUP($A18,Hoja5!$A$2:$M$2116,6,FALSE),"")</f>
        <v>1.6237623762376238E-2</v>
      </c>
      <c r="F18" s="166">
        <f>+IFERROR(VLOOKUP($A18,Hoja5!$A$2:$M$2116,7,FALSE),"")</f>
        <v>0</v>
      </c>
      <c r="G18" s="166">
        <f>+IFERROR(VLOOKUP($A18,Hoja5!$A$2:$M$2116,8,FALSE),"")</f>
        <v>4.017677782241864E-4</v>
      </c>
      <c r="H18" s="166">
        <f>+IFERROR(VLOOKUP($A18,Hoja5!$A$2:$M$2116,9,FALSE),"")</f>
        <v>0</v>
      </c>
      <c r="I18" s="166">
        <f>+IFERROR(VLOOKUP($A18,Hoja5!$A$2:$M$2116,10,FALSE),"")</f>
        <v>1.6570008285004142E-3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8433</v>
      </c>
      <c r="C19" s="41" t="str">
        <f>+IFERROR(VLOOKUP($A19,Hoja5!$A$2:$M$2116,4,FALSE),"")</f>
        <v>MALAMBO</v>
      </c>
      <c r="D19" s="166">
        <f>+IFERROR(VLOOKUP($A19,Hoja5!$A$2:$M$2116,5,FALSE),"")</f>
        <v>6.5286327177765339E-4</v>
      </c>
      <c r="E19" s="166">
        <f>+IFERROR(VLOOKUP($A19,Hoja5!$A$2:$M$2116,6,FALSE),"")</f>
        <v>1.3278855975485188E-2</v>
      </c>
      <c r="F19" s="166">
        <f>+IFERROR(VLOOKUP($A19,Hoja5!$A$2:$M$2116,7,FALSE),"")</f>
        <v>2.4775815845428491E-2</v>
      </c>
      <c r="G19" s="166">
        <f>+IFERROR(VLOOKUP($A19,Hoja5!$A$2:$M$2116,8,FALSE),"")</f>
        <v>1.9788311090658078E-2</v>
      </c>
      <c r="H19" s="166">
        <f>+IFERROR(VLOOKUP($A19,Hoja5!$A$2:$M$2116,9,FALSE),"")</f>
        <v>7.326007326007326E-3</v>
      </c>
      <c r="I19" s="166">
        <f>+IFERROR(VLOOKUP($A19,Hoja5!$A$2:$M$2116,10,FALSE),"")</f>
        <v>4.0054619936276742E-3</v>
      </c>
      <c r="J19" s="166">
        <f>+IFERROR(VLOOKUP($A19,Hoja5!$A$2:$M$2116,11,FALSE),"")</f>
        <v>0</v>
      </c>
      <c r="K19" s="164">
        <f>+IFERROR(VLOOKUP($A19,Hoja5!$A$2:$M$2116,12,FALSE),"")</f>
        <v>7.4419438716040523E-3</v>
      </c>
      <c r="L19" s="165">
        <f>+IFERROR(VLOOKUP($A19,Hoja5!$A$2:$M$2116,13,FALSE),"")</f>
        <v>1.7698327997154036E-2</v>
      </c>
    </row>
    <row r="20" spans="1:12" x14ac:dyDescent="0.25">
      <c r="A20" s="145">
        <v>9</v>
      </c>
      <c r="B20" s="41">
        <f>+IFERROR(VLOOKUP($A20,Hoja5!$A$2:$M$2116,3,FALSE),"")</f>
        <v>8436</v>
      </c>
      <c r="C20" s="41" t="str">
        <f>+IFERROR(VLOOKUP($A20,Hoja5!$A$2:$M$2116,4,FALSE),"")</f>
        <v>MANATI</v>
      </c>
      <c r="D20" s="166">
        <f>+IFERROR(VLOOKUP($A20,Hoja5!$A$2:$M$2116,5,FALSE),"")</f>
        <v>0</v>
      </c>
      <c r="E20" s="166">
        <f>+IFERROR(VLOOKUP($A20,Hoja5!$A$2:$M$2116,6,FALSE),"")</f>
        <v>0</v>
      </c>
      <c r="F20" s="166">
        <f>+IFERROR(VLOOKUP($A20,Hoja5!$A$2:$M$2116,7,FALSE),"")</f>
        <v>5.1777434312210199E-2</v>
      </c>
      <c r="G20" s="166">
        <f>+IFERROR(VLOOKUP($A20,Hoja5!$A$2:$M$2116,8,FALSE),"")</f>
        <v>5.238467552775606E-2</v>
      </c>
      <c r="H20" s="166">
        <f>+IFERROR(VLOOKUP($A20,Hoja5!$A$2:$M$2116,9,FALSE),"")</f>
        <v>2.2961203483768806E-2</v>
      </c>
      <c r="I20" s="166">
        <f>+IFERROR(VLOOKUP($A20,Hoja5!$A$2:$M$2116,10,FALSE),"")</f>
        <v>2.4057738572574178E-3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8520</v>
      </c>
      <c r="C21" s="41" t="str">
        <f>+IFERROR(VLOOKUP($A21,Hoja5!$A$2:$M$2116,4,FALSE),"")</f>
        <v>PALMAR DE VARELA</v>
      </c>
      <c r="D21" s="166">
        <f>+IFERROR(VLOOKUP($A21,Hoja5!$A$2:$M$2116,5,FALSE),"")</f>
        <v>2.3809523809523808E-2</v>
      </c>
      <c r="E21" s="166">
        <f>+IFERROR(VLOOKUP($A21,Hoja5!$A$2:$M$2116,6,FALSE),"")</f>
        <v>4.4695071010860482E-2</v>
      </c>
      <c r="F21" s="166">
        <f>+IFERROR(VLOOKUP($A21,Hoja5!$A$2:$M$2116,7,FALSE),"")</f>
        <v>1.9254918375889492E-2</v>
      </c>
      <c r="G21" s="166">
        <f>+IFERROR(VLOOKUP($A21,Hoja5!$A$2:$M$2116,8,FALSE),"")</f>
        <v>1.8479630407391853E-2</v>
      </c>
      <c r="H21" s="166">
        <f>+IFERROR(VLOOKUP($A21,Hoja5!$A$2:$M$2116,9,FALSE),"")</f>
        <v>0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8549</v>
      </c>
      <c r="C22" s="41" t="str">
        <f>+IFERROR(VLOOKUP($A22,Hoja5!$A$2:$M$2116,4,FALSE),"")</f>
        <v>PIOJO</v>
      </c>
      <c r="D22" s="166">
        <f>+IFERROR(VLOOKUP($A22,Hoja5!$A$2:$M$2116,5,FALSE),"")</f>
        <v>0</v>
      </c>
      <c r="E22" s="166">
        <f>+IFERROR(VLOOKUP($A22,Hoja5!$A$2:$M$2116,6,FALSE),"")</f>
        <v>0</v>
      </c>
      <c r="F22" s="166">
        <f>+IFERROR(VLOOKUP($A22,Hoja5!$A$2:$M$2116,7,FALSE),"")</f>
        <v>0</v>
      </c>
      <c r="G22" s="166">
        <f>+IFERROR(VLOOKUP($A22,Hoja5!$A$2:$M$2116,8,FALSE),"")</f>
        <v>1.9417475728155339E-3</v>
      </c>
      <c r="H22" s="166">
        <f>+IFERROR(VLOOKUP($A22,Hoja5!$A$2:$M$2116,9,FALSE),"")</f>
        <v>0</v>
      </c>
      <c r="I22" s="166">
        <f>+IFERROR(VLOOKUP($A22,Hoja5!$A$2:$M$2116,10,FALSE),"")</f>
        <v>0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8558</v>
      </c>
      <c r="C23" s="41" t="str">
        <f>+IFERROR(VLOOKUP($A23,Hoja5!$A$2:$M$2116,4,FALSE),"")</f>
        <v>POLONUEVO</v>
      </c>
      <c r="D23" s="166">
        <f>+IFERROR(VLOOKUP($A23,Hoja5!$A$2:$M$2116,5,FALSE),"")</f>
        <v>3.3432392273402674E-2</v>
      </c>
      <c r="E23" s="166">
        <f>+IFERROR(VLOOKUP($A23,Hoja5!$A$2:$M$2116,6,FALSE),"")</f>
        <v>5.7992565055762078E-2</v>
      </c>
      <c r="F23" s="166">
        <f>+IFERROR(VLOOKUP($A23,Hoja5!$A$2:$M$2116,7,FALSE),"")</f>
        <v>5.0595238095238096E-2</v>
      </c>
      <c r="G23" s="166">
        <f>+IFERROR(VLOOKUP($A23,Hoja5!$A$2:$M$2116,8,FALSE),"")</f>
        <v>5.0860134629768135E-2</v>
      </c>
      <c r="H23" s="166">
        <f>+IFERROR(VLOOKUP($A23,Hoja5!$A$2:$M$2116,9,FALSE),"")</f>
        <v>0</v>
      </c>
      <c r="I23" s="166">
        <f>+IFERROR(VLOOKUP($A23,Hoja5!$A$2:$M$2116,10,FALSE),"")</f>
        <v>0</v>
      </c>
      <c r="J23" s="166">
        <f>+IFERROR(VLOOKUP($A23,Hoja5!$A$2:$M$2116,11,FALSE),"")</f>
        <v>0</v>
      </c>
      <c r="K23" s="164">
        <f>+IFERROR(VLOOKUP($A23,Hoja5!$A$2:$M$2116,12,FALSE),"")</f>
        <v>0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8560</v>
      </c>
      <c r="C24" s="41" t="str">
        <f>+IFERROR(VLOOKUP($A24,Hoja5!$A$2:$M$2116,4,FALSE),"")</f>
        <v>PONEDERA</v>
      </c>
      <c r="D24" s="166">
        <f>+IFERROR(VLOOKUP($A24,Hoja5!$A$2:$M$2116,5,FALSE),"")</f>
        <v>2.2694350555287301E-2</v>
      </c>
      <c r="E24" s="166">
        <f>+IFERROR(VLOOKUP($A24,Hoja5!$A$2:$M$2116,6,FALSE),"")</f>
        <v>2.221149203283438E-2</v>
      </c>
      <c r="F24" s="166">
        <f>+IFERROR(VLOOKUP($A24,Hoja5!$A$2:$M$2116,7,FALSE),"")</f>
        <v>7.7594568380213386E-3</v>
      </c>
      <c r="G24" s="166">
        <f>+IFERROR(VLOOKUP($A24,Hoja5!$A$2:$M$2116,8,FALSE),"")</f>
        <v>0</v>
      </c>
      <c r="H24" s="166">
        <f>+IFERROR(VLOOKUP($A24,Hoja5!$A$2:$M$2116,9,FALSE),"")</f>
        <v>0</v>
      </c>
      <c r="I24" s="166">
        <f>+IFERROR(VLOOKUP($A24,Hoja5!$A$2:$M$2116,10,FALSE),"")</f>
        <v>4.9677098857426726E-4</v>
      </c>
      <c r="J24" s="166">
        <f>+IFERROR(VLOOKUP($A24,Hoja5!$A$2:$M$2116,11,FALSE),"")</f>
        <v>0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8573</v>
      </c>
      <c r="C25" s="41" t="str">
        <f>+IFERROR(VLOOKUP($A25,Hoja5!$A$2:$M$2116,4,FALSE),"")</f>
        <v>PUERTO COLOMBIA</v>
      </c>
      <c r="D25" s="166">
        <f>+IFERROR(VLOOKUP($A25,Hoja5!$A$2:$M$2116,5,FALSE),"")</f>
        <v>0.14714114354258298</v>
      </c>
      <c r="E25" s="166">
        <f>+IFERROR(VLOOKUP($A25,Hoja5!$A$2:$M$2116,6,FALSE),"")</f>
        <v>0.18767619814740233</v>
      </c>
      <c r="F25" s="166">
        <f>+IFERROR(VLOOKUP($A25,Hoja5!$A$2:$M$2116,7,FALSE),"")</f>
        <v>0.19447827852212748</v>
      </c>
      <c r="G25" s="166">
        <f>+IFERROR(VLOOKUP($A25,Hoja5!$A$2:$M$2116,8,FALSE),"")</f>
        <v>0.20221493027071369</v>
      </c>
      <c r="H25" s="166">
        <f>+IFERROR(VLOOKUP($A25,Hoja5!$A$2:$M$2116,9,FALSE),"")</f>
        <v>0.20497925311203319</v>
      </c>
      <c r="I25" s="166">
        <f>+IFERROR(VLOOKUP($A25,Hoja5!$A$2:$M$2116,10,FALSE),"")</f>
        <v>0.18781512605042017</v>
      </c>
      <c r="J25" s="166">
        <f>+IFERROR(VLOOKUP($A25,Hoja5!$A$2:$M$2116,11,FALSE),"")</f>
        <v>0.26270824434002565</v>
      </c>
      <c r="K25" s="164">
        <f>+IFERROR(VLOOKUP($A25,Hoja5!$A$2:$M$2116,12,FALSE),"")</f>
        <v>0.28888888888888886</v>
      </c>
      <c r="L25" s="165">
        <f>+IFERROR(VLOOKUP($A25,Hoja5!$A$2:$M$2116,13,FALSE),"")</f>
        <v>0.68674698795180722</v>
      </c>
    </row>
    <row r="26" spans="1:12" x14ac:dyDescent="0.25">
      <c r="A26" s="145">
        <v>15</v>
      </c>
      <c r="B26" s="41">
        <f>+IFERROR(VLOOKUP($A26,Hoja5!$A$2:$M$2116,3,FALSE),"")</f>
        <v>8606</v>
      </c>
      <c r="C26" s="41" t="str">
        <f>+IFERROR(VLOOKUP($A26,Hoja5!$A$2:$M$2116,4,FALSE),"")</f>
        <v>REPELON</v>
      </c>
      <c r="D26" s="166">
        <f>+IFERROR(VLOOKUP($A26,Hoja5!$A$2:$M$2116,5,FALSE),"")</f>
        <v>0</v>
      </c>
      <c r="E26" s="166">
        <f>+IFERROR(VLOOKUP($A26,Hoja5!$A$2:$M$2116,6,FALSE),"")</f>
        <v>1.9786307874950535E-2</v>
      </c>
      <c r="F26" s="166">
        <f>+IFERROR(VLOOKUP($A26,Hoja5!$A$2:$M$2116,7,FALSE),"")</f>
        <v>3.534551231135822E-2</v>
      </c>
      <c r="G26" s="166">
        <f>+IFERROR(VLOOKUP($A26,Hoja5!$A$2:$M$2116,8,FALSE),"")</f>
        <v>2.525050100200401E-2</v>
      </c>
      <c r="H26" s="166">
        <f>+IFERROR(VLOOKUP($A26,Hoja5!$A$2:$M$2116,9,FALSE),"")</f>
        <v>0</v>
      </c>
      <c r="I26" s="166">
        <f>+IFERROR(VLOOKUP($A26,Hoja5!$A$2:$M$2116,10,FALSE),"")</f>
        <v>1.6339869281045752E-3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8634</v>
      </c>
      <c r="C27" s="41" t="str">
        <f>+IFERROR(VLOOKUP($A27,Hoja5!$A$2:$M$2116,4,FALSE),"")</f>
        <v>SABANAGRANDE</v>
      </c>
      <c r="D27" s="166">
        <f>+IFERROR(VLOOKUP($A27,Hoja5!$A$2:$M$2116,5,FALSE),"")</f>
        <v>1.4503532911863145E-2</v>
      </c>
      <c r="E27" s="166">
        <f>+IFERROR(VLOOKUP($A27,Hoja5!$A$2:$M$2116,6,FALSE),"")</f>
        <v>2.2619481940897482E-2</v>
      </c>
      <c r="F27" s="166">
        <f>+IFERROR(VLOOKUP($A27,Hoja5!$A$2:$M$2116,7,FALSE),"")</f>
        <v>3.7262629881762807E-2</v>
      </c>
      <c r="G27" s="166">
        <f>+IFERROR(VLOOKUP($A27,Hoja5!$A$2:$M$2116,8,FALSE),"")</f>
        <v>3.6229335209285965E-2</v>
      </c>
      <c r="H27" s="166">
        <f>+IFERROR(VLOOKUP($A27,Hoja5!$A$2:$M$2116,9,FALSE),"")</f>
        <v>6.228373702422145E-2</v>
      </c>
      <c r="I27" s="166">
        <f>+IFERROR(VLOOKUP($A27,Hoja5!$A$2:$M$2116,10,FALSE),"")</f>
        <v>1.9099590723055934E-2</v>
      </c>
      <c r="J27" s="166">
        <f>+IFERROR(VLOOKUP($A27,Hoja5!$A$2:$M$2116,11,FALSE),"")</f>
        <v>3.7199864727764627E-3</v>
      </c>
      <c r="K27" s="164">
        <f>+IFERROR(VLOOKUP($A27,Hoja5!$A$2:$M$2116,12,FALSE),"")</f>
        <v>0</v>
      </c>
      <c r="L27" s="165">
        <f>+IFERROR(VLOOKUP($A27,Hoja5!$A$2:$M$2116,13,FALSE),"")</f>
        <v>3.3681374200067362E-4</v>
      </c>
    </row>
    <row r="28" spans="1:12" x14ac:dyDescent="0.25">
      <c r="A28" s="145">
        <v>17</v>
      </c>
      <c r="B28" s="41">
        <f>+IFERROR(VLOOKUP($A28,Hoja5!$A$2:$M$2116,3,FALSE),"")</f>
        <v>8638</v>
      </c>
      <c r="C28" s="41" t="str">
        <f>+IFERROR(VLOOKUP($A28,Hoja5!$A$2:$M$2116,4,FALSE),"")</f>
        <v>SABANALARGA</v>
      </c>
      <c r="D28" s="166">
        <f>+IFERROR(VLOOKUP($A28,Hoja5!$A$2:$M$2116,5,FALSE),"")</f>
        <v>2.0754064337599448E-2</v>
      </c>
      <c r="E28" s="166">
        <f>+IFERROR(VLOOKUP($A28,Hoja5!$A$2:$M$2116,6,FALSE),"")</f>
        <v>4.3663594470046085E-2</v>
      </c>
      <c r="F28" s="166">
        <f>+IFERROR(VLOOKUP($A28,Hoja5!$A$2:$M$2116,7,FALSE),"")</f>
        <v>5.1853562767063169E-2</v>
      </c>
      <c r="G28" s="166">
        <f>+IFERROR(VLOOKUP($A28,Hoja5!$A$2:$M$2116,8,FALSE),"")</f>
        <v>9.7807170205360255E-2</v>
      </c>
      <c r="H28" s="166">
        <f>+IFERROR(VLOOKUP($A28,Hoja5!$A$2:$M$2116,9,FALSE),"")</f>
        <v>0.10123629577793329</v>
      </c>
      <c r="I28" s="166">
        <f>+IFERROR(VLOOKUP($A28,Hoja5!$A$2:$M$2116,10,FALSE),"")</f>
        <v>0.12879053974944385</v>
      </c>
      <c r="J28" s="166">
        <f>+IFERROR(VLOOKUP($A28,Hoja5!$A$2:$M$2116,11,FALSE),"")</f>
        <v>0.1028584817244611</v>
      </c>
      <c r="K28" s="164">
        <f>+IFERROR(VLOOKUP($A28,Hoja5!$A$2:$M$2116,12,FALSE),"")</f>
        <v>8.6941300035009925E-2</v>
      </c>
      <c r="L28" s="165">
        <f>+IFERROR(VLOOKUP($A28,Hoja5!$A$2:$M$2116,13,FALSE),"")</f>
        <v>0.12041642567958358</v>
      </c>
    </row>
    <row r="29" spans="1:12" x14ac:dyDescent="0.25">
      <c r="A29" s="145">
        <v>18</v>
      </c>
      <c r="B29" s="41">
        <f>+IFERROR(VLOOKUP($A29,Hoja5!$A$2:$M$2116,3,FALSE),"")</f>
        <v>8675</v>
      </c>
      <c r="C29" s="41" t="str">
        <f>+IFERROR(VLOOKUP($A29,Hoja5!$A$2:$M$2116,4,FALSE),"")</f>
        <v>SANTA LUCÍA</v>
      </c>
      <c r="D29" s="166">
        <f>+IFERROR(VLOOKUP($A29,Hoja5!$A$2:$M$2116,5,FALSE),"")</f>
        <v>0</v>
      </c>
      <c r="E29" s="166">
        <f>+IFERROR(VLOOKUP($A29,Hoja5!$A$2:$M$2116,6,FALSE),"")</f>
        <v>0</v>
      </c>
      <c r="F29" s="166">
        <f>+IFERROR(VLOOKUP($A29,Hoja5!$A$2:$M$2116,7,FALSE),"")</f>
        <v>0</v>
      </c>
      <c r="G29" s="166">
        <f>+IFERROR(VLOOKUP($A29,Hoja5!$A$2:$M$2116,8,FALSE),"")</f>
        <v>0</v>
      </c>
      <c r="H29" s="166">
        <f>+IFERROR(VLOOKUP($A29,Hoja5!$A$2:$M$2116,9,FALSE),"")</f>
        <v>0</v>
      </c>
      <c r="I29" s="166">
        <f>+IFERROR(VLOOKUP($A29,Hoja5!$A$2:$M$2116,10,FALSE),"")</f>
        <v>0</v>
      </c>
      <c r="J29" s="166">
        <f>+IFERROR(VLOOKUP($A29,Hoja5!$A$2:$M$2116,11,FALSE),"")</f>
        <v>0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8685</v>
      </c>
      <c r="C30" s="41" t="str">
        <f>+IFERROR(VLOOKUP($A30,Hoja5!$A$2:$M$2116,4,FALSE),"")</f>
        <v>SANTO TOMAS</v>
      </c>
      <c r="D30" s="166">
        <f>+IFERROR(VLOOKUP($A30,Hoja5!$A$2:$M$2116,5,FALSE),"")</f>
        <v>2.2309711286089239E-2</v>
      </c>
      <c r="E30" s="166">
        <f>+IFERROR(VLOOKUP($A30,Hoja5!$A$2:$M$2116,6,FALSE),"")</f>
        <v>3.9035087719298249E-2</v>
      </c>
      <c r="F30" s="166">
        <f>+IFERROR(VLOOKUP($A30,Hoja5!$A$2:$M$2116,7,FALSE),"")</f>
        <v>1.4022787028921999E-2</v>
      </c>
      <c r="G30" s="166">
        <f>+IFERROR(VLOOKUP($A30,Hoja5!$A$2:$M$2116,8,FALSE),"")</f>
        <v>7.026789635485288E-3</v>
      </c>
      <c r="H30" s="166">
        <f>+IFERROR(VLOOKUP($A30,Hoja5!$A$2:$M$2116,9,FALSE),"")</f>
        <v>0</v>
      </c>
      <c r="I30" s="166">
        <f>+IFERROR(VLOOKUP($A30,Hoja5!$A$2:$M$2116,10,FALSE),"")</f>
        <v>4.4033465433729633E-4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8758</v>
      </c>
      <c r="C31" s="41" t="str">
        <f>+IFERROR(VLOOKUP($A31,Hoja5!$A$2:$M$2116,4,FALSE),"")</f>
        <v>SOLEDAD</v>
      </c>
      <c r="D31" s="166">
        <f>+IFERROR(VLOOKUP($A31,Hoja5!$A$2:$M$2116,5,FALSE),"")</f>
        <v>4.4488305536366325E-2</v>
      </c>
      <c r="E31" s="166">
        <f>+IFERROR(VLOOKUP($A31,Hoja5!$A$2:$M$2116,6,FALSE),"")</f>
        <v>4.7709259617243378E-2</v>
      </c>
      <c r="F31" s="166">
        <f>+IFERROR(VLOOKUP($A31,Hoja5!$A$2:$M$2116,7,FALSE),"")</f>
        <v>4.8127734530371044E-2</v>
      </c>
      <c r="G31" s="166">
        <f>+IFERROR(VLOOKUP($A31,Hoja5!$A$2:$M$2116,8,FALSE),"")</f>
        <v>4.2427616926503341E-2</v>
      </c>
      <c r="H31" s="166">
        <f>+IFERROR(VLOOKUP($A31,Hoja5!$A$2:$M$2116,9,FALSE),"")</f>
        <v>4.5700147361143958E-2</v>
      </c>
      <c r="I31" s="166">
        <f>+IFERROR(VLOOKUP($A31,Hoja5!$A$2:$M$2116,10,FALSE),"")</f>
        <v>4.121927728034816E-2</v>
      </c>
      <c r="J31" s="166">
        <f>+IFERROR(VLOOKUP($A31,Hoja5!$A$2:$M$2116,11,FALSE),"")</f>
        <v>4.6588523442967107E-2</v>
      </c>
      <c r="K31" s="164">
        <f>+IFERROR(VLOOKUP($A31,Hoja5!$A$2:$M$2116,12,FALSE),"")</f>
        <v>4.1342604515409047E-2</v>
      </c>
      <c r="L31" s="165">
        <f>+IFERROR(VLOOKUP($A31,Hoja5!$A$2:$M$2116,13,FALSE),"")</f>
        <v>4.6279430614585441E-2</v>
      </c>
    </row>
    <row r="32" spans="1:12" x14ac:dyDescent="0.25">
      <c r="A32" s="145">
        <v>21</v>
      </c>
      <c r="B32" s="41">
        <f>+IFERROR(VLOOKUP($A32,Hoja5!$A$2:$M$2116,3,FALSE),"")</f>
        <v>8770</v>
      </c>
      <c r="C32" s="41" t="str">
        <f>+IFERROR(VLOOKUP($A32,Hoja5!$A$2:$M$2116,4,FALSE),"")</f>
        <v>SUAN</v>
      </c>
      <c r="D32" s="166">
        <f>+IFERROR(VLOOKUP($A32,Hoja5!$A$2:$M$2116,5,FALSE),"")</f>
        <v>0</v>
      </c>
      <c r="E32" s="166">
        <f>+IFERROR(VLOOKUP($A32,Hoja5!$A$2:$M$2116,6,FALSE),"")</f>
        <v>0.11062906724511931</v>
      </c>
      <c r="F32" s="166">
        <f>+IFERROR(VLOOKUP($A32,Hoja5!$A$2:$M$2116,7,FALSE),"")</f>
        <v>0.10310421286031042</v>
      </c>
      <c r="G32" s="166">
        <f>+IFERROR(VLOOKUP($A32,Hoja5!$A$2:$M$2116,8,FALSE),"")</f>
        <v>4.2237442922374427E-2</v>
      </c>
      <c r="H32" s="166">
        <f>+IFERROR(VLOOKUP($A32,Hoja5!$A$2:$M$2116,9,FALSE),"")</f>
        <v>2.6775320139697321E-2</v>
      </c>
      <c r="I32" s="166">
        <f>+IFERROR(VLOOKUP($A32,Hoja5!$A$2:$M$2116,10,FALSE),"")</f>
        <v>3.3333333333333333E-2</v>
      </c>
      <c r="J32" s="166">
        <f>+IFERROR(VLOOKUP($A32,Hoja5!$A$2:$M$2116,11,FALSE),"")</f>
        <v>2.4330900243309003E-3</v>
      </c>
      <c r="K32" s="164">
        <f>+IFERROR(VLOOKUP($A32,Hoja5!$A$2:$M$2116,12,FALSE),"")</f>
        <v>1.8703241895261846E-2</v>
      </c>
      <c r="L32" s="165">
        <f>+IFERROR(VLOOKUP($A32,Hoja5!$A$2:$M$2116,13,FALSE),"")</f>
        <v>0.63764404609475034</v>
      </c>
    </row>
    <row r="33" spans="1:12" x14ac:dyDescent="0.25">
      <c r="A33" s="145">
        <v>22</v>
      </c>
      <c r="B33" s="41">
        <f>+IFERROR(VLOOKUP($A33,Hoja5!$A$2:$M$2116,3,FALSE),"")</f>
        <v>8832</v>
      </c>
      <c r="C33" s="41" t="str">
        <f>+IFERROR(VLOOKUP($A33,Hoja5!$A$2:$M$2116,4,FALSE),"")</f>
        <v>TUBARA</v>
      </c>
      <c r="D33" s="166">
        <f>+IFERROR(VLOOKUP($A33,Hoja5!$A$2:$M$2116,5,FALSE),"")</f>
        <v>1.0183299389002036E-3</v>
      </c>
      <c r="E33" s="166">
        <f>+IFERROR(VLOOKUP($A33,Hoja5!$A$2:$M$2116,6,FALSE),"")</f>
        <v>0</v>
      </c>
      <c r="F33" s="166">
        <f>+IFERROR(VLOOKUP($A33,Hoja5!$A$2:$M$2116,7,FALSE),"")</f>
        <v>0</v>
      </c>
      <c r="G33" s="166">
        <f>+IFERROR(VLOOKUP($A33,Hoja5!$A$2:$M$2116,8,FALSE),"")</f>
        <v>0</v>
      </c>
      <c r="H33" s="166">
        <f>+IFERROR(VLOOKUP($A33,Hoja5!$A$2:$M$2116,9,FALSE),"")</f>
        <v>0</v>
      </c>
      <c r="I33" s="166">
        <f>+IFERROR(VLOOKUP($A33,Hoja5!$A$2:$M$2116,10,FALSE),"")</f>
        <v>0</v>
      </c>
      <c r="J33" s="166">
        <f>+IFERROR(VLOOKUP($A33,Hoja5!$A$2:$M$2116,11,FALSE),"")</f>
        <v>0</v>
      </c>
      <c r="K33" s="164">
        <f>+IFERROR(VLOOKUP($A33,Hoja5!$A$2:$M$2116,12,FALSE),"")</f>
        <v>0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8849</v>
      </c>
      <c r="C34" s="41" t="str">
        <f>+IFERROR(VLOOKUP($A34,Hoja5!$A$2:$M$2116,4,FALSE),"")</f>
        <v>USIACURÍ</v>
      </c>
      <c r="D34" s="166">
        <f>+IFERROR(VLOOKUP($A34,Hoja5!$A$2:$M$2116,5,FALSE),"")</f>
        <v>0</v>
      </c>
      <c r="E34" s="166">
        <f>+IFERROR(VLOOKUP($A34,Hoja5!$A$2:$M$2116,6,FALSE),"")</f>
        <v>0</v>
      </c>
      <c r="F34" s="166">
        <f>+IFERROR(VLOOKUP($A34,Hoja5!$A$2:$M$2116,7,FALSE),"")</f>
        <v>0</v>
      </c>
      <c r="G34" s="166">
        <f>+IFERROR(VLOOKUP($A34,Hoja5!$A$2:$M$2116,8,FALSE),"")</f>
        <v>0</v>
      </c>
      <c r="H34" s="166">
        <f>+IFERROR(VLOOKUP($A34,Hoja5!$A$2:$M$2116,9,FALSE),"")</f>
        <v>0</v>
      </c>
      <c r="I34" s="166">
        <f>+IFERROR(VLOOKUP($A34,Hoja5!$A$2:$M$2116,10,FALSE),"")</f>
        <v>0</v>
      </c>
      <c r="J34" s="166">
        <f>+IFERROR(VLOOKUP($A34,Hoja5!$A$2:$M$2116,11,FALSE),"")</f>
        <v>0</v>
      </c>
      <c r="K34" s="164">
        <f>+IFERROR(VLOOKUP($A34,Hoja5!$A$2:$M$2116,12,FALSE),"")</f>
        <v>0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ATLANTICO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8001</v>
      </c>
      <c r="C12" s="39" t="str">
        <f>+UPPER(IFERROR(VLOOKUP($A12,Hoja6!$A$3:$P$1124,4,FALSE),""))</f>
        <v>BARRANQUILLA</v>
      </c>
      <c r="D12" s="40">
        <f>+IFERROR(VLOOKUP($A12,Hoja6!$A$3:$P$1124,8,FALSE),"")</f>
        <v>14256</v>
      </c>
      <c r="E12" s="40">
        <f>+IFERROR(VLOOKUP($A12,Hoja6!$A$3:$P$1124,9,FALSE),"")</f>
        <v>6864</v>
      </c>
      <c r="F12" s="163">
        <f>+IFERROR(VLOOKUP($A12,Hoja6!$A$3:$P$1124,10,FALSE),"")</f>
        <v>0.48148148148148145</v>
      </c>
      <c r="G12" s="40">
        <f>+IFERROR(VLOOKUP($A12,Hoja6!$A$3:$P$1124,11,FALSE),"")</f>
        <v>15329</v>
      </c>
      <c r="H12" s="40">
        <f>+IFERROR(VLOOKUP($A12,Hoja6!$A$3:$P$1124,12,FALSE),"")</f>
        <v>7665</v>
      </c>
      <c r="I12" s="163">
        <f>+IFERROR(VLOOKUP($A12,Hoja6!$A$3:$P$1124,13,FALSE),"")</f>
        <v>0.50003261791375819</v>
      </c>
      <c r="J12" s="40">
        <f>+IFERROR(VLOOKUP($A12,Hoja6!$A$3:$P$1124,14,FALSE),"")</f>
        <v>15692</v>
      </c>
      <c r="K12" s="149">
        <f>+IFERROR(VLOOKUP($A12,Hoja6!$A$3:$P$1124,15,FALSE),"")</f>
        <v>6545</v>
      </c>
      <c r="L12" s="165">
        <f>+IFERROR(VLOOKUP($A12,Hoja6!$A$3:$P$1124,16,FALSE),"")</f>
        <v>0.41709151159826663</v>
      </c>
    </row>
    <row r="13" spans="1:12" x14ac:dyDescent="0.25">
      <c r="A13" s="145">
        <v>2</v>
      </c>
      <c r="B13" s="39">
        <f>+IFERROR(VLOOKUP($A13,Hoja6!$A$3:$P$1124,3,FALSE),"")</f>
        <v>8078</v>
      </c>
      <c r="C13" s="39" t="str">
        <f>+UPPER(IFERROR(VLOOKUP($A13,Hoja6!$A$3:$P$1124,4,FALSE),""))</f>
        <v>BARANOA</v>
      </c>
      <c r="D13" s="40">
        <f>+IFERROR(VLOOKUP($A13,Hoja6!$A$3:$P$1124,8,FALSE),"")</f>
        <v>718</v>
      </c>
      <c r="E13" s="40">
        <f>+IFERROR(VLOOKUP($A13,Hoja6!$A$3:$P$1124,9,FALSE),"")</f>
        <v>274</v>
      </c>
      <c r="F13" s="163">
        <f>+IFERROR(VLOOKUP($A13,Hoja6!$A$3:$P$1124,10,FALSE),"")</f>
        <v>0.38161559888579388</v>
      </c>
      <c r="G13" s="40">
        <f>+IFERROR(VLOOKUP($A13,Hoja6!$A$3:$P$1124,11,FALSE),"")</f>
        <v>745</v>
      </c>
      <c r="H13" s="40">
        <f>+IFERROR(VLOOKUP($A13,Hoja6!$A$3:$P$1124,12,FALSE),"")</f>
        <v>260</v>
      </c>
      <c r="I13" s="163">
        <f>+IFERROR(VLOOKUP($A13,Hoja6!$A$3:$P$1124,13,FALSE),"")</f>
        <v>0.34899328859060402</v>
      </c>
      <c r="J13" s="40">
        <f>+IFERROR(VLOOKUP($A13,Hoja6!$A$3:$P$1124,14,FALSE),"")</f>
        <v>724</v>
      </c>
      <c r="K13" s="149">
        <f>+IFERROR(VLOOKUP($A13,Hoja6!$A$3:$P$1124,15,FALSE),"")</f>
        <v>208</v>
      </c>
      <c r="L13" s="165">
        <f>+IFERROR(VLOOKUP($A13,Hoja6!$A$3:$P$1124,16,FALSE),"")</f>
        <v>0.287292817679558</v>
      </c>
    </row>
    <row r="14" spans="1:12" x14ac:dyDescent="0.25">
      <c r="A14" s="145">
        <v>3</v>
      </c>
      <c r="B14" s="39">
        <f>+IFERROR(VLOOKUP($A14,Hoja6!$A$3:$P$1124,3,FALSE),"")</f>
        <v>8137</v>
      </c>
      <c r="C14" s="39" t="str">
        <f>+UPPER(IFERROR(VLOOKUP($A14,Hoja6!$A$3:$P$1124,4,FALSE),""))</f>
        <v>CAMPO DE LA CRUZ</v>
      </c>
      <c r="D14" s="40">
        <f>+IFERROR(VLOOKUP($A14,Hoja6!$A$3:$P$1124,8,FALSE),"")</f>
        <v>213</v>
      </c>
      <c r="E14" s="40">
        <f>+IFERROR(VLOOKUP($A14,Hoja6!$A$3:$P$1124,9,FALSE),"")</f>
        <v>44</v>
      </c>
      <c r="F14" s="163">
        <f>+IFERROR(VLOOKUP($A14,Hoja6!$A$3:$P$1124,10,FALSE),"")</f>
        <v>0.20657276995305165</v>
      </c>
      <c r="G14" s="40">
        <f>+IFERROR(VLOOKUP($A14,Hoja6!$A$3:$P$1124,11,FALSE),"")</f>
        <v>185</v>
      </c>
      <c r="H14" s="40">
        <f>+IFERROR(VLOOKUP($A14,Hoja6!$A$3:$P$1124,12,FALSE),"")</f>
        <v>59</v>
      </c>
      <c r="I14" s="163">
        <f>+IFERROR(VLOOKUP($A14,Hoja6!$A$3:$P$1124,13,FALSE),"")</f>
        <v>0.31891891891891894</v>
      </c>
      <c r="J14" s="40">
        <f>+IFERROR(VLOOKUP($A14,Hoja6!$A$3:$P$1124,14,FALSE),"")</f>
        <v>200</v>
      </c>
      <c r="K14" s="149">
        <f>+IFERROR(VLOOKUP($A14,Hoja6!$A$3:$P$1124,15,FALSE),"")</f>
        <v>57</v>
      </c>
      <c r="L14" s="165">
        <f>+IFERROR(VLOOKUP($A14,Hoja6!$A$3:$P$1124,16,FALSE),"")</f>
        <v>0.28499999999999998</v>
      </c>
    </row>
    <row r="15" spans="1:12" x14ac:dyDescent="0.25">
      <c r="A15" s="145">
        <v>4</v>
      </c>
      <c r="B15" s="39">
        <f>+IFERROR(VLOOKUP($A15,Hoja6!$A$3:$P$1124,3,FALSE),"")</f>
        <v>8141</v>
      </c>
      <c r="C15" s="39" t="str">
        <f>+UPPER(IFERROR(VLOOKUP($A15,Hoja6!$A$3:$P$1124,4,FALSE),""))</f>
        <v>CANDELARIA</v>
      </c>
      <c r="D15" s="40">
        <f>+IFERROR(VLOOKUP($A15,Hoja6!$A$3:$P$1124,8,FALSE),"")</f>
        <v>133</v>
      </c>
      <c r="E15" s="40">
        <f>+IFERROR(VLOOKUP($A15,Hoja6!$A$3:$P$1124,9,FALSE),"")</f>
        <v>18</v>
      </c>
      <c r="F15" s="163">
        <f>+IFERROR(VLOOKUP($A15,Hoja6!$A$3:$P$1124,10,FALSE),"")</f>
        <v>0.13533834586466165</v>
      </c>
      <c r="G15" s="40">
        <f>+IFERROR(VLOOKUP($A15,Hoja6!$A$3:$P$1124,11,FALSE),"")</f>
        <v>158</v>
      </c>
      <c r="H15" s="40">
        <f>+IFERROR(VLOOKUP($A15,Hoja6!$A$3:$P$1124,12,FALSE),"")</f>
        <v>41</v>
      </c>
      <c r="I15" s="163">
        <f>+IFERROR(VLOOKUP($A15,Hoja6!$A$3:$P$1124,13,FALSE),"")</f>
        <v>0.25949367088607594</v>
      </c>
      <c r="J15" s="40">
        <f>+IFERROR(VLOOKUP($A15,Hoja6!$A$3:$P$1124,14,FALSE),"")</f>
        <v>173</v>
      </c>
      <c r="K15" s="149">
        <f>+IFERROR(VLOOKUP($A15,Hoja6!$A$3:$P$1124,15,FALSE),"")</f>
        <v>39</v>
      </c>
      <c r="L15" s="165">
        <f>+IFERROR(VLOOKUP($A15,Hoja6!$A$3:$P$1124,16,FALSE),"")</f>
        <v>0.22543352601156069</v>
      </c>
    </row>
    <row r="16" spans="1:12" x14ac:dyDescent="0.25">
      <c r="A16" s="145">
        <v>5</v>
      </c>
      <c r="B16" s="39">
        <f>+IFERROR(VLOOKUP($A16,Hoja6!$A$3:$P$1124,3,FALSE),"")</f>
        <v>8296</v>
      </c>
      <c r="C16" s="39" t="str">
        <f>+UPPER(IFERROR(VLOOKUP($A16,Hoja6!$A$3:$P$1124,4,FALSE),""))</f>
        <v>GALAPA</v>
      </c>
      <c r="D16" s="40">
        <f>+IFERROR(VLOOKUP($A16,Hoja6!$A$3:$P$1124,8,FALSE),"")</f>
        <v>405</v>
      </c>
      <c r="E16" s="40">
        <f>+IFERROR(VLOOKUP($A16,Hoja6!$A$3:$P$1124,9,FALSE),"")</f>
        <v>167</v>
      </c>
      <c r="F16" s="163">
        <f>+IFERROR(VLOOKUP($A16,Hoja6!$A$3:$P$1124,10,FALSE),"")</f>
        <v>0.4123456790123457</v>
      </c>
      <c r="G16" s="40">
        <f>+IFERROR(VLOOKUP($A16,Hoja6!$A$3:$P$1124,11,FALSE),"")</f>
        <v>439</v>
      </c>
      <c r="H16" s="40">
        <f>+IFERROR(VLOOKUP($A16,Hoja6!$A$3:$P$1124,12,FALSE),"")</f>
        <v>199</v>
      </c>
      <c r="I16" s="163">
        <f>+IFERROR(VLOOKUP($A16,Hoja6!$A$3:$P$1124,13,FALSE),"")</f>
        <v>0.45330296127562641</v>
      </c>
      <c r="J16" s="40">
        <f>+IFERROR(VLOOKUP($A16,Hoja6!$A$3:$P$1124,14,FALSE),"")</f>
        <v>564</v>
      </c>
      <c r="K16" s="149">
        <f>+IFERROR(VLOOKUP($A16,Hoja6!$A$3:$P$1124,15,FALSE),"")</f>
        <v>188</v>
      </c>
      <c r="L16" s="165">
        <f>+IFERROR(VLOOKUP($A16,Hoja6!$A$3:$P$1124,16,FALSE),"")</f>
        <v>0.33333333333333331</v>
      </c>
    </row>
    <row r="17" spans="1:12" x14ac:dyDescent="0.25">
      <c r="A17" s="145">
        <v>6</v>
      </c>
      <c r="B17" s="39">
        <f>+IFERROR(VLOOKUP($A17,Hoja6!$A$3:$P$1124,3,FALSE),"")</f>
        <v>8372</v>
      </c>
      <c r="C17" s="39" t="str">
        <f>+UPPER(IFERROR(VLOOKUP($A17,Hoja6!$A$3:$P$1124,4,FALSE),""))</f>
        <v>JUAN DE ACOSTA</v>
      </c>
      <c r="D17" s="40">
        <f>+IFERROR(VLOOKUP($A17,Hoja6!$A$3:$P$1124,8,FALSE),"")</f>
        <v>181</v>
      </c>
      <c r="E17" s="40">
        <f>+IFERROR(VLOOKUP($A17,Hoja6!$A$3:$P$1124,9,FALSE),"")</f>
        <v>51</v>
      </c>
      <c r="F17" s="163">
        <f>+IFERROR(VLOOKUP($A17,Hoja6!$A$3:$P$1124,10,FALSE),"")</f>
        <v>0.28176795580110497</v>
      </c>
      <c r="G17" s="40">
        <f>+IFERROR(VLOOKUP($A17,Hoja6!$A$3:$P$1124,11,FALSE),"")</f>
        <v>187</v>
      </c>
      <c r="H17" s="40">
        <f>+IFERROR(VLOOKUP($A17,Hoja6!$A$3:$P$1124,12,FALSE),"")</f>
        <v>71</v>
      </c>
      <c r="I17" s="163">
        <f>+IFERROR(VLOOKUP($A17,Hoja6!$A$3:$P$1124,13,FALSE),"")</f>
        <v>0.37967914438502676</v>
      </c>
      <c r="J17" s="40">
        <f>+IFERROR(VLOOKUP($A17,Hoja6!$A$3:$P$1124,14,FALSE),"")</f>
        <v>229</v>
      </c>
      <c r="K17" s="149">
        <f>+IFERROR(VLOOKUP($A17,Hoja6!$A$3:$P$1124,15,FALSE),"")</f>
        <v>51</v>
      </c>
      <c r="L17" s="165">
        <f>+IFERROR(VLOOKUP($A17,Hoja6!$A$3:$P$1124,16,FALSE),"")</f>
        <v>0.22270742358078602</v>
      </c>
    </row>
    <row r="18" spans="1:12" x14ac:dyDescent="0.25">
      <c r="A18" s="145">
        <v>7</v>
      </c>
      <c r="B18" s="39">
        <f>+IFERROR(VLOOKUP($A18,Hoja6!$A$3:$P$1124,3,FALSE),"")</f>
        <v>8421</v>
      </c>
      <c r="C18" s="39" t="str">
        <f>+UPPER(IFERROR(VLOOKUP($A18,Hoja6!$A$3:$P$1124,4,FALSE),""))</f>
        <v>LURUACO</v>
      </c>
      <c r="D18" s="40">
        <f>+IFERROR(VLOOKUP($A18,Hoja6!$A$3:$P$1124,8,FALSE),"")</f>
        <v>307</v>
      </c>
      <c r="E18" s="40">
        <f>+IFERROR(VLOOKUP($A18,Hoja6!$A$3:$P$1124,9,FALSE),"")</f>
        <v>43</v>
      </c>
      <c r="F18" s="163">
        <f>+IFERROR(VLOOKUP($A18,Hoja6!$A$3:$P$1124,10,FALSE),"")</f>
        <v>0.14006514657980457</v>
      </c>
      <c r="G18" s="40">
        <f>+IFERROR(VLOOKUP($A18,Hoja6!$A$3:$P$1124,11,FALSE),"")</f>
        <v>331</v>
      </c>
      <c r="H18" s="40">
        <f>+IFERROR(VLOOKUP($A18,Hoja6!$A$3:$P$1124,12,FALSE),"")</f>
        <v>49</v>
      </c>
      <c r="I18" s="163">
        <f>+IFERROR(VLOOKUP($A18,Hoja6!$A$3:$P$1124,13,FALSE),"")</f>
        <v>0.14803625377643503</v>
      </c>
      <c r="J18" s="40">
        <f>+IFERROR(VLOOKUP($A18,Hoja6!$A$3:$P$1124,14,FALSE),"")</f>
        <v>354</v>
      </c>
      <c r="K18" s="149">
        <f>+IFERROR(VLOOKUP($A18,Hoja6!$A$3:$P$1124,15,FALSE),"")</f>
        <v>51</v>
      </c>
      <c r="L18" s="165">
        <f>+IFERROR(VLOOKUP($A18,Hoja6!$A$3:$P$1124,16,FALSE),"")</f>
        <v>0.1440677966101695</v>
      </c>
    </row>
    <row r="19" spans="1:12" x14ac:dyDescent="0.25">
      <c r="A19" s="145">
        <v>8</v>
      </c>
      <c r="B19" s="39">
        <f>+IFERROR(VLOOKUP($A19,Hoja6!$A$3:$P$1124,3,FALSE),"")</f>
        <v>8433</v>
      </c>
      <c r="C19" s="39" t="str">
        <f>+UPPER(IFERROR(VLOOKUP($A19,Hoja6!$A$3:$P$1124,4,FALSE),""))</f>
        <v>MALAMBO</v>
      </c>
      <c r="D19" s="40">
        <f>+IFERROR(VLOOKUP($A19,Hoja6!$A$3:$P$1124,8,FALSE),"")</f>
        <v>1075</v>
      </c>
      <c r="E19" s="40">
        <f>+IFERROR(VLOOKUP($A19,Hoja6!$A$3:$P$1124,9,FALSE),"")</f>
        <v>272</v>
      </c>
      <c r="F19" s="163">
        <f>+IFERROR(VLOOKUP($A19,Hoja6!$A$3:$P$1124,10,FALSE),"")</f>
        <v>0.25302325581395346</v>
      </c>
      <c r="G19" s="40">
        <f>+IFERROR(VLOOKUP($A19,Hoja6!$A$3:$P$1124,11,FALSE),"")</f>
        <v>1123</v>
      </c>
      <c r="H19" s="40">
        <f>+IFERROR(VLOOKUP($A19,Hoja6!$A$3:$P$1124,12,FALSE),"")</f>
        <v>319</v>
      </c>
      <c r="I19" s="163">
        <f>+IFERROR(VLOOKUP($A19,Hoja6!$A$3:$P$1124,13,FALSE),"")</f>
        <v>0.28406055209260911</v>
      </c>
      <c r="J19" s="40">
        <f>+IFERROR(VLOOKUP($A19,Hoja6!$A$3:$P$1124,14,FALSE),"")</f>
        <v>1119</v>
      </c>
      <c r="K19" s="149">
        <f>+IFERROR(VLOOKUP($A19,Hoja6!$A$3:$P$1124,15,FALSE),"")</f>
        <v>266</v>
      </c>
      <c r="L19" s="165">
        <f>+IFERROR(VLOOKUP($A19,Hoja6!$A$3:$P$1124,16,FALSE),"")</f>
        <v>0.23771224307417338</v>
      </c>
    </row>
    <row r="20" spans="1:12" x14ac:dyDescent="0.25">
      <c r="A20" s="145">
        <v>9</v>
      </c>
      <c r="B20" s="39">
        <f>+IFERROR(VLOOKUP($A20,Hoja6!$A$3:$P$1124,3,FALSE),"")</f>
        <v>8436</v>
      </c>
      <c r="C20" s="39" t="str">
        <f>+UPPER(IFERROR(VLOOKUP($A20,Hoja6!$A$3:$P$1124,4,FALSE),""))</f>
        <v>MANATÍ</v>
      </c>
      <c r="D20" s="40">
        <f>+IFERROR(VLOOKUP($A20,Hoja6!$A$3:$P$1124,8,FALSE),"")</f>
        <v>261</v>
      </c>
      <c r="E20" s="40">
        <f>+IFERROR(VLOOKUP($A20,Hoja6!$A$3:$P$1124,9,FALSE),"")</f>
        <v>37</v>
      </c>
      <c r="F20" s="163">
        <f>+IFERROR(VLOOKUP($A20,Hoja6!$A$3:$P$1124,10,FALSE),"")</f>
        <v>0.1417624521072797</v>
      </c>
      <c r="G20" s="40">
        <f>+IFERROR(VLOOKUP($A20,Hoja6!$A$3:$P$1124,11,FALSE),"")</f>
        <v>241</v>
      </c>
      <c r="H20" s="40">
        <f>+IFERROR(VLOOKUP($A20,Hoja6!$A$3:$P$1124,12,FALSE),"")</f>
        <v>36</v>
      </c>
      <c r="I20" s="163">
        <f>+IFERROR(VLOOKUP($A20,Hoja6!$A$3:$P$1124,13,FALSE),"")</f>
        <v>0.14937759336099585</v>
      </c>
      <c r="J20" s="40">
        <f>+IFERROR(VLOOKUP($A20,Hoja6!$A$3:$P$1124,14,FALSE),"")</f>
        <v>241</v>
      </c>
      <c r="K20" s="149">
        <f>+IFERROR(VLOOKUP($A20,Hoja6!$A$3:$P$1124,15,FALSE),"")</f>
        <v>36</v>
      </c>
      <c r="L20" s="165">
        <f>+IFERROR(VLOOKUP($A20,Hoja6!$A$3:$P$1124,16,FALSE),"")</f>
        <v>0.14937759336099585</v>
      </c>
    </row>
    <row r="21" spans="1:12" x14ac:dyDescent="0.25">
      <c r="A21" s="145">
        <v>10</v>
      </c>
      <c r="B21" s="39">
        <f>+IFERROR(VLOOKUP($A21,Hoja6!$A$3:$P$1124,3,FALSE),"")</f>
        <v>8520</v>
      </c>
      <c r="C21" s="39" t="str">
        <f>+UPPER(IFERROR(VLOOKUP($A21,Hoja6!$A$3:$P$1124,4,FALSE),""))</f>
        <v>PALMAR DE VARELA</v>
      </c>
      <c r="D21" s="40">
        <f>+IFERROR(VLOOKUP($A21,Hoja6!$A$3:$P$1124,8,FALSE),"")</f>
        <v>383</v>
      </c>
      <c r="E21" s="40">
        <f>+IFERROR(VLOOKUP($A21,Hoja6!$A$3:$P$1124,9,FALSE),"")</f>
        <v>144</v>
      </c>
      <c r="F21" s="163">
        <f>+IFERROR(VLOOKUP($A21,Hoja6!$A$3:$P$1124,10,FALSE),"")</f>
        <v>0.37597911227154046</v>
      </c>
      <c r="G21" s="40">
        <f>+IFERROR(VLOOKUP($A21,Hoja6!$A$3:$P$1124,11,FALSE),"")</f>
        <v>344</v>
      </c>
      <c r="H21" s="40">
        <f>+IFERROR(VLOOKUP($A21,Hoja6!$A$3:$P$1124,12,FALSE),"")</f>
        <v>170</v>
      </c>
      <c r="I21" s="163">
        <f>+IFERROR(VLOOKUP($A21,Hoja6!$A$3:$P$1124,13,FALSE),"")</f>
        <v>0.4941860465116279</v>
      </c>
      <c r="J21" s="40">
        <f>+IFERROR(VLOOKUP($A21,Hoja6!$A$3:$P$1124,14,FALSE),"")</f>
        <v>381</v>
      </c>
      <c r="K21" s="149">
        <f>+IFERROR(VLOOKUP($A21,Hoja6!$A$3:$P$1124,15,FALSE),"")</f>
        <v>128</v>
      </c>
      <c r="L21" s="165">
        <f>+IFERROR(VLOOKUP($A21,Hoja6!$A$3:$P$1124,16,FALSE),"")</f>
        <v>0.33595800524934383</v>
      </c>
    </row>
    <row r="22" spans="1:12" x14ac:dyDescent="0.25">
      <c r="A22" s="145">
        <v>11</v>
      </c>
      <c r="B22" s="39">
        <f>+IFERROR(VLOOKUP($A22,Hoja6!$A$3:$P$1124,3,FALSE),"")</f>
        <v>8549</v>
      </c>
      <c r="C22" s="39" t="str">
        <f>+UPPER(IFERROR(VLOOKUP($A22,Hoja6!$A$3:$P$1124,4,FALSE),""))</f>
        <v>PIOJÓ</v>
      </c>
      <c r="D22" s="40">
        <f>+IFERROR(VLOOKUP($A22,Hoja6!$A$3:$P$1124,8,FALSE),"")</f>
        <v>62</v>
      </c>
      <c r="E22" s="40">
        <f>+IFERROR(VLOOKUP($A22,Hoja6!$A$3:$P$1124,9,FALSE),"")</f>
        <v>12</v>
      </c>
      <c r="F22" s="163">
        <f>+IFERROR(VLOOKUP($A22,Hoja6!$A$3:$P$1124,10,FALSE),"")</f>
        <v>0.19354838709677419</v>
      </c>
      <c r="G22" s="40">
        <f>+IFERROR(VLOOKUP($A22,Hoja6!$A$3:$P$1124,11,FALSE),"")</f>
        <v>57</v>
      </c>
      <c r="H22" s="40">
        <f>+IFERROR(VLOOKUP($A22,Hoja6!$A$3:$P$1124,12,FALSE),"")</f>
        <v>10</v>
      </c>
      <c r="I22" s="163">
        <f>+IFERROR(VLOOKUP($A22,Hoja6!$A$3:$P$1124,13,FALSE),"")</f>
        <v>0.17543859649122806</v>
      </c>
      <c r="J22" s="40">
        <f>+IFERROR(VLOOKUP($A22,Hoja6!$A$3:$P$1124,14,FALSE),"")</f>
        <v>49</v>
      </c>
      <c r="K22" s="149">
        <f>+IFERROR(VLOOKUP($A22,Hoja6!$A$3:$P$1124,15,FALSE),"")</f>
        <v>9</v>
      </c>
      <c r="L22" s="165">
        <f>+IFERROR(VLOOKUP($A22,Hoja6!$A$3:$P$1124,16,FALSE),"")</f>
        <v>0.18367346938775511</v>
      </c>
    </row>
    <row r="23" spans="1:12" x14ac:dyDescent="0.25">
      <c r="A23" s="145">
        <v>12</v>
      </c>
      <c r="B23" s="39">
        <f>+IFERROR(VLOOKUP($A23,Hoja6!$A$3:$P$1124,3,FALSE),"")</f>
        <v>8558</v>
      </c>
      <c r="C23" s="39" t="str">
        <f>+UPPER(IFERROR(VLOOKUP($A23,Hoja6!$A$3:$P$1124,4,FALSE),""))</f>
        <v>POLONUEVO</v>
      </c>
      <c r="D23" s="40">
        <f>+IFERROR(VLOOKUP($A23,Hoja6!$A$3:$P$1124,8,FALSE),"")</f>
        <v>127</v>
      </c>
      <c r="E23" s="40">
        <f>+IFERROR(VLOOKUP($A23,Hoja6!$A$3:$P$1124,9,FALSE),"")</f>
        <v>41</v>
      </c>
      <c r="F23" s="163">
        <f>+IFERROR(VLOOKUP($A23,Hoja6!$A$3:$P$1124,10,FALSE),"")</f>
        <v>0.32283464566929132</v>
      </c>
      <c r="G23" s="40">
        <f>+IFERROR(VLOOKUP($A23,Hoja6!$A$3:$P$1124,11,FALSE),"")</f>
        <v>181</v>
      </c>
      <c r="H23" s="40">
        <f>+IFERROR(VLOOKUP($A23,Hoja6!$A$3:$P$1124,12,FALSE),"")</f>
        <v>55</v>
      </c>
      <c r="I23" s="163">
        <f>+IFERROR(VLOOKUP($A23,Hoja6!$A$3:$P$1124,13,FALSE),"")</f>
        <v>0.30386740331491713</v>
      </c>
      <c r="J23" s="40">
        <f>+IFERROR(VLOOKUP($A23,Hoja6!$A$3:$P$1124,14,FALSE),"")</f>
        <v>156</v>
      </c>
      <c r="K23" s="149">
        <f>+IFERROR(VLOOKUP($A23,Hoja6!$A$3:$P$1124,15,FALSE),"")</f>
        <v>16</v>
      </c>
      <c r="L23" s="165">
        <f>+IFERROR(VLOOKUP($A23,Hoja6!$A$3:$P$1124,16,FALSE),"")</f>
        <v>0.10256410256410256</v>
      </c>
    </row>
    <row r="24" spans="1:12" x14ac:dyDescent="0.25">
      <c r="A24" s="145">
        <v>13</v>
      </c>
      <c r="B24" s="39">
        <f>+IFERROR(VLOOKUP($A24,Hoja6!$A$3:$P$1124,3,FALSE),"")</f>
        <v>8560</v>
      </c>
      <c r="C24" s="39" t="str">
        <f>+UPPER(IFERROR(VLOOKUP($A24,Hoja6!$A$3:$P$1124,4,FALSE),""))</f>
        <v>PONEDERA</v>
      </c>
      <c r="D24" s="40">
        <f>+IFERROR(VLOOKUP($A24,Hoja6!$A$3:$P$1124,8,FALSE),"")</f>
        <v>191</v>
      </c>
      <c r="E24" s="40">
        <f>+IFERROR(VLOOKUP($A24,Hoja6!$A$3:$P$1124,9,FALSE),"")</f>
        <v>32</v>
      </c>
      <c r="F24" s="163">
        <f>+IFERROR(VLOOKUP($A24,Hoja6!$A$3:$P$1124,10,FALSE),"")</f>
        <v>0.16753926701570682</v>
      </c>
      <c r="G24" s="40">
        <f>+IFERROR(VLOOKUP($A24,Hoja6!$A$3:$P$1124,11,FALSE),"")</f>
        <v>236</v>
      </c>
      <c r="H24" s="40">
        <f>+IFERROR(VLOOKUP($A24,Hoja6!$A$3:$P$1124,12,FALSE),"")</f>
        <v>39</v>
      </c>
      <c r="I24" s="163">
        <f>+IFERROR(VLOOKUP($A24,Hoja6!$A$3:$P$1124,13,FALSE),"")</f>
        <v>0.1652542372881356</v>
      </c>
      <c r="J24" s="40">
        <f>+IFERROR(VLOOKUP($A24,Hoja6!$A$3:$P$1124,14,FALSE),"")</f>
        <v>232</v>
      </c>
      <c r="K24" s="149">
        <f>+IFERROR(VLOOKUP($A24,Hoja6!$A$3:$P$1124,15,FALSE),"")</f>
        <v>37</v>
      </c>
      <c r="L24" s="165">
        <f>+IFERROR(VLOOKUP($A24,Hoja6!$A$3:$P$1124,16,FALSE),"")</f>
        <v>0.15948275862068967</v>
      </c>
    </row>
    <row r="25" spans="1:12" x14ac:dyDescent="0.25">
      <c r="A25" s="145">
        <v>14</v>
      </c>
      <c r="B25" s="39">
        <f>+IFERROR(VLOOKUP($A25,Hoja6!$A$3:$P$1124,3,FALSE),"")</f>
        <v>8573</v>
      </c>
      <c r="C25" s="39" t="str">
        <f>+UPPER(IFERROR(VLOOKUP($A25,Hoja6!$A$3:$P$1124,4,FALSE),""))</f>
        <v>PUERTO COLOMBIA</v>
      </c>
      <c r="D25" s="40">
        <f>+IFERROR(VLOOKUP($A25,Hoja6!$A$3:$P$1124,8,FALSE),"")</f>
        <v>1030</v>
      </c>
      <c r="E25" s="40">
        <f>+IFERROR(VLOOKUP($A25,Hoja6!$A$3:$P$1124,9,FALSE),"")</f>
        <v>358</v>
      </c>
      <c r="F25" s="163">
        <f>+IFERROR(VLOOKUP($A25,Hoja6!$A$3:$P$1124,10,FALSE),"")</f>
        <v>0.34757281553398056</v>
      </c>
      <c r="G25" s="40">
        <f>+IFERROR(VLOOKUP($A25,Hoja6!$A$3:$P$1124,11,FALSE),"")</f>
        <v>1101</v>
      </c>
      <c r="H25" s="40">
        <f>+IFERROR(VLOOKUP($A25,Hoja6!$A$3:$P$1124,12,FALSE),"")</f>
        <v>663</v>
      </c>
      <c r="I25" s="163">
        <f>+IFERROR(VLOOKUP($A25,Hoja6!$A$3:$P$1124,13,FALSE),"")</f>
        <v>0.60217983651226159</v>
      </c>
      <c r="J25" s="40">
        <f>+IFERROR(VLOOKUP($A25,Hoja6!$A$3:$P$1124,14,FALSE),"")</f>
        <v>1160</v>
      </c>
      <c r="K25" s="149">
        <f>+IFERROR(VLOOKUP($A25,Hoja6!$A$3:$P$1124,15,FALSE),"")</f>
        <v>641</v>
      </c>
      <c r="L25" s="165">
        <f>+IFERROR(VLOOKUP($A25,Hoja6!$A$3:$P$1124,16,FALSE),"")</f>
        <v>0.55258620689655169</v>
      </c>
    </row>
    <row r="26" spans="1:12" x14ac:dyDescent="0.25">
      <c r="A26" s="145">
        <v>15</v>
      </c>
      <c r="B26" s="39">
        <f>+IFERROR(VLOOKUP($A26,Hoja6!$A$3:$P$1124,3,FALSE),"")</f>
        <v>8606</v>
      </c>
      <c r="C26" s="39" t="str">
        <f>+UPPER(IFERROR(VLOOKUP($A26,Hoja6!$A$3:$P$1124,4,FALSE),""))</f>
        <v>REPELÓN</v>
      </c>
      <c r="D26" s="40">
        <f>+IFERROR(VLOOKUP($A26,Hoja6!$A$3:$P$1124,8,FALSE),"")</f>
        <v>264</v>
      </c>
      <c r="E26" s="40">
        <f>+IFERROR(VLOOKUP($A26,Hoja6!$A$3:$P$1124,9,FALSE),"")</f>
        <v>31</v>
      </c>
      <c r="F26" s="163">
        <f>+IFERROR(VLOOKUP($A26,Hoja6!$A$3:$P$1124,10,FALSE),"")</f>
        <v>0.11742424242424243</v>
      </c>
      <c r="G26" s="40">
        <f>+IFERROR(VLOOKUP($A26,Hoja6!$A$3:$P$1124,11,FALSE),"")</f>
        <v>312</v>
      </c>
      <c r="H26" s="40">
        <f>+IFERROR(VLOOKUP($A26,Hoja6!$A$3:$P$1124,12,FALSE),"")</f>
        <v>42</v>
      </c>
      <c r="I26" s="163">
        <f>+IFERROR(VLOOKUP($A26,Hoja6!$A$3:$P$1124,13,FALSE),"")</f>
        <v>0.13461538461538461</v>
      </c>
      <c r="J26" s="40">
        <f>+IFERROR(VLOOKUP($A26,Hoja6!$A$3:$P$1124,14,FALSE),"")</f>
        <v>353</v>
      </c>
      <c r="K26" s="149">
        <f>+IFERROR(VLOOKUP($A26,Hoja6!$A$3:$P$1124,15,FALSE),"")</f>
        <v>52</v>
      </c>
      <c r="L26" s="165">
        <f>+IFERROR(VLOOKUP($A26,Hoja6!$A$3:$P$1124,16,FALSE),"")</f>
        <v>0.14730878186968838</v>
      </c>
    </row>
    <row r="27" spans="1:12" x14ac:dyDescent="0.25">
      <c r="A27" s="145">
        <v>16</v>
      </c>
      <c r="B27" s="39">
        <f>+IFERROR(VLOOKUP($A27,Hoja6!$A$3:$P$1124,3,FALSE),"")</f>
        <v>8634</v>
      </c>
      <c r="C27" s="39" t="str">
        <f>+UPPER(IFERROR(VLOOKUP($A27,Hoja6!$A$3:$P$1124,4,FALSE),""))</f>
        <v>SABANAGRANDE</v>
      </c>
      <c r="D27" s="40">
        <f>+IFERROR(VLOOKUP($A27,Hoja6!$A$3:$P$1124,8,FALSE),"")</f>
        <v>410</v>
      </c>
      <c r="E27" s="40">
        <f>+IFERROR(VLOOKUP($A27,Hoja6!$A$3:$P$1124,9,FALSE),"")</f>
        <v>98</v>
      </c>
      <c r="F27" s="163">
        <f>+IFERROR(VLOOKUP($A27,Hoja6!$A$3:$P$1124,10,FALSE),"")</f>
        <v>0.23902439024390243</v>
      </c>
      <c r="G27" s="40">
        <f>+IFERROR(VLOOKUP($A27,Hoja6!$A$3:$P$1124,11,FALSE),"")</f>
        <v>395</v>
      </c>
      <c r="H27" s="40">
        <f>+IFERROR(VLOOKUP($A27,Hoja6!$A$3:$P$1124,12,FALSE),"")</f>
        <v>151</v>
      </c>
      <c r="I27" s="163">
        <f>+IFERROR(VLOOKUP($A27,Hoja6!$A$3:$P$1124,13,FALSE),"")</f>
        <v>0.38227848101265821</v>
      </c>
      <c r="J27" s="40">
        <f>+IFERROR(VLOOKUP($A27,Hoja6!$A$3:$P$1124,14,FALSE),"")</f>
        <v>376</v>
      </c>
      <c r="K27" s="149">
        <f>+IFERROR(VLOOKUP($A27,Hoja6!$A$3:$P$1124,15,FALSE),"")</f>
        <v>127</v>
      </c>
      <c r="L27" s="165">
        <f>+IFERROR(VLOOKUP($A27,Hoja6!$A$3:$P$1124,16,FALSE),"")</f>
        <v>0.33776595744680848</v>
      </c>
    </row>
    <row r="28" spans="1:12" x14ac:dyDescent="0.25">
      <c r="A28" s="145">
        <v>17</v>
      </c>
      <c r="B28" s="39">
        <f>+IFERROR(VLOOKUP($A28,Hoja6!$A$3:$P$1124,3,FALSE),"")</f>
        <v>8638</v>
      </c>
      <c r="C28" s="39" t="str">
        <f>+UPPER(IFERROR(VLOOKUP($A28,Hoja6!$A$3:$P$1124,4,FALSE),""))</f>
        <v>SABANALARGA</v>
      </c>
      <c r="D28" s="40">
        <f>+IFERROR(VLOOKUP($A28,Hoja6!$A$3:$P$1124,8,FALSE),"")</f>
        <v>1056</v>
      </c>
      <c r="E28" s="40">
        <f>+IFERROR(VLOOKUP($A28,Hoja6!$A$3:$P$1124,9,FALSE),"")</f>
        <v>277</v>
      </c>
      <c r="F28" s="163">
        <f>+IFERROR(VLOOKUP($A28,Hoja6!$A$3:$P$1124,10,FALSE),"")</f>
        <v>0.26231060606060608</v>
      </c>
      <c r="G28" s="40">
        <f>+IFERROR(VLOOKUP($A28,Hoja6!$A$3:$P$1124,11,FALSE),"")</f>
        <v>1183</v>
      </c>
      <c r="H28" s="40">
        <f>+IFERROR(VLOOKUP($A28,Hoja6!$A$3:$P$1124,12,FALSE),"")</f>
        <v>340</v>
      </c>
      <c r="I28" s="163">
        <f>+IFERROR(VLOOKUP($A28,Hoja6!$A$3:$P$1124,13,FALSE),"")</f>
        <v>0.28740490278951819</v>
      </c>
      <c r="J28" s="40">
        <f>+IFERROR(VLOOKUP($A28,Hoja6!$A$3:$P$1124,14,FALSE),"")</f>
        <v>1295</v>
      </c>
      <c r="K28" s="149">
        <f>+IFERROR(VLOOKUP($A28,Hoja6!$A$3:$P$1124,15,FALSE),"")</f>
        <v>395</v>
      </c>
      <c r="L28" s="165">
        <f>+IFERROR(VLOOKUP($A28,Hoja6!$A$3:$P$1124,16,FALSE),"")</f>
        <v>0.30501930501930502</v>
      </c>
    </row>
    <row r="29" spans="1:12" x14ac:dyDescent="0.25">
      <c r="A29" s="145">
        <v>18</v>
      </c>
      <c r="B29" s="39">
        <f>+IFERROR(VLOOKUP($A29,Hoja6!$A$3:$P$1124,3,FALSE),"")</f>
        <v>8675</v>
      </c>
      <c r="C29" s="39" t="str">
        <f>+UPPER(IFERROR(VLOOKUP($A29,Hoja6!$A$3:$P$1124,4,FALSE),""))</f>
        <v>SANTA LUCÍA</v>
      </c>
      <c r="D29" s="40">
        <f>+IFERROR(VLOOKUP($A29,Hoja6!$A$3:$P$1124,8,FALSE),"")</f>
        <v>68</v>
      </c>
      <c r="E29" s="40">
        <f>+IFERROR(VLOOKUP($A29,Hoja6!$A$3:$P$1124,9,FALSE),"")</f>
        <v>9</v>
      </c>
      <c r="F29" s="163">
        <f>+IFERROR(VLOOKUP($A29,Hoja6!$A$3:$P$1124,10,FALSE),"")</f>
        <v>0.13235294117647059</v>
      </c>
      <c r="G29" s="40">
        <f>+IFERROR(VLOOKUP($A29,Hoja6!$A$3:$P$1124,11,FALSE),"")</f>
        <v>104</v>
      </c>
      <c r="H29" s="40">
        <f>+IFERROR(VLOOKUP($A29,Hoja6!$A$3:$P$1124,12,FALSE),"")</f>
        <v>14</v>
      </c>
      <c r="I29" s="163">
        <f>+IFERROR(VLOOKUP($A29,Hoja6!$A$3:$P$1124,13,FALSE),"")</f>
        <v>0.13461538461538461</v>
      </c>
      <c r="J29" s="40">
        <f>+IFERROR(VLOOKUP($A29,Hoja6!$A$3:$P$1124,14,FALSE),"")</f>
        <v>144</v>
      </c>
      <c r="K29" s="149">
        <f>+IFERROR(VLOOKUP($A29,Hoja6!$A$3:$P$1124,15,FALSE),"")</f>
        <v>17</v>
      </c>
      <c r="L29" s="165">
        <f>+IFERROR(VLOOKUP($A29,Hoja6!$A$3:$P$1124,16,FALSE),"")</f>
        <v>0.11805555555555555</v>
      </c>
    </row>
    <row r="30" spans="1:12" x14ac:dyDescent="0.25">
      <c r="A30" s="145">
        <v>19</v>
      </c>
      <c r="B30" s="39">
        <f>+IFERROR(VLOOKUP($A30,Hoja6!$A$3:$P$1124,3,FALSE),"")</f>
        <v>8685</v>
      </c>
      <c r="C30" s="39" t="str">
        <f>+UPPER(IFERROR(VLOOKUP($A30,Hoja6!$A$3:$P$1124,4,FALSE),""))</f>
        <v>SANTO TOMÁS</v>
      </c>
      <c r="D30" s="40">
        <f>+IFERROR(VLOOKUP($A30,Hoja6!$A$3:$P$1124,8,FALSE),"")</f>
        <v>236</v>
      </c>
      <c r="E30" s="40">
        <f>+IFERROR(VLOOKUP($A30,Hoja6!$A$3:$P$1124,9,FALSE),"")</f>
        <v>92</v>
      </c>
      <c r="F30" s="163">
        <f>+IFERROR(VLOOKUP($A30,Hoja6!$A$3:$P$1124,10,FALSE),"")</f>
        <v>0.38983050847457629</v>
      </c>
      <c r="G30" s="40">
        <f>+IFERROR(VLOOKUP($A30,Hoja6!$A$3:$P$1124,11,FALSE),"")</f>
        <v>221</v>
      </c>
      <c r="H30" s="40">
        <f>+IFERROR(VLOOKUP($A30,Hoja6!$A$3:$P$1124,12,FALSE),"")</f>
        <v>69</v>
      </c>
      <c r="I30" s="163">
        <f>+IFERROR(VLOOKUP($A30,Hoja6!$A$3:$P$1124,13,FALSE),"")</f>
        <v>0.31221719457013575</v>
      </c>
      <c r="J30" s="40">
        <f>+IFERROR(VLOOKUP($A30,Hoja6!$A$3:$P$1124,14,FALSE),"")</f>
        <v>274</v>
      </c>
      <c r="K30" s="149">
        <f>+IFERROR(VLOOKUP($A30,Hoja6!$A$3:$P$1124,15,FALSE),"")</f>
        <v>56</v>
      </c>
      <c r="L30" s="165">
        <f>+IFERROR(VLOOKUP($A30,Hoja6!$A$3:$P$1124,16,FALSE),"")</f>
        <v>0.20437956204379562</v>
      </c>
    </row>
    <row r="31" spans="1:12" x14ac:dyDescent="0.25">
      <c r="A31" s="145">
        <v>20</v>
      </c>
      <c r="B31" s="39">
        <f>+IFERROR(VLOOKUP($A31,Hoja6!$A$3:$P$1124,3,FALSE),"")</f>
        <v>8758</v>
      </c>
      <c r="C31" s="39" t="str">
        <f>+UPPER(IFERROR(VLOOKUP($A31,Hoja6!$A$3:$P$1124,4,FALSE),""))</f>
        <v>SOLEDAD</v>
      </c>
      <c r="D31" s="40">
        <f>+IFERROR(VLOOKUP($A31,Hoja6!$A$3:$P$1124,8,FALSE),"")</f>
        <v>4920</v>
      </c>
      <c r="E31" s="40">
        <f>+IFERROR(VLOOKUP($A31,Hoja6!$A$3:$P$1124,9,FALSE),"")</f>
        <v>2130</v>
      </c>
      <c r="F31" s="163">
        <f>+IFERROR(VLOOKUP($A31,Hoja6!$A$3:$P$1124,10,FALSE),"")</f>
        <v>0.43292682926829268</v>
      </c>
      <c r="G31" s="40">
        <f>+IFERROR(VLOOKUP($A31,Hoja6!$A$3:$P$1124,11,FALSE),"")</f>
        <v>5178</v>
      </c>
      <c r="H31" s="40">
        <f>+IFERROR(VLOOKUP($A31,Hoja6!$A$3:$P$1124,12,FALSE),"")</f>
        <v>2299</v>
      </c>
      <c r="I31" s="163">
        <f>+IFERROR(VLOOKUP($A31,Hoja6!$A$3:$P$1124,13,FALSE),"")</f>
        <v>0.44399382000772497</v>
      </c>
      <c r="J31" s="40">
        <f>+IFERROR(VLOOKUP($A31,Hoja6!$A$3:$P$1124,14,FALSE),"")</f>
        <v>5557</v>
      </c>
      <c r="K31" s="149">
        <f>+IFERROR(VLOOKUP($A31,Hoja6!$A$3:$P$1124,15,FALSE),"")</f>
        <v>2044</v>
      </c>
      <c r="L31" s="165">
        <f>+IFERROR(VLOOKUP($A31,Hoja6!$A$3:$P$1124,16,FALSE),"")</f>
        <v>0.3678243656649271</v>
      </c>
    </row>
    <row r="32" spans="1:12" x14ac:dyDescent="0.25">
      <c r="A32" s="145">
        <v>21</v>
      </c>
      <c r="B32" s="39">
        <f>+IFERROR(VLOOKUP($A32,Hoja6!$A$3:$P$1124,3,FALSE),"")</f>
        <v>8770</v>
      </c>
      <c r="C32" s="39" t="str">
        <f>+UPPER(IFERROR(VLOOKUP($A32,Hoja6!$A$3:$P$1124,4,FALSE),""))</f>
        <v>SUAN</v>
      </c>
      <c r="D32" s="40">
        <f>+IFERROR(VLOOKUP($A32,Hoja6!$A$3:$P$1124,8,FALSE),"")</f>
        <v>86</v>
      </c>
      <c r="E32" s="40">
        <f>+IFERROR(VLOOKUP($A32,Hoja6!$A$3:$P$1124,9,FALSE),"")</f>
        <v>14</v>
      </c>
      <c r="F32" s="163">
        <f>+IFERROR(VLOOKUP($A32,Hoja6!$A$3:$P$1124,10,FALSE),"")</f>
        <v>0.16279069767441862</v>
      </c>
      <c r="G32" s="40">
        <f>+IFERROR(VLOOKUP($A32,Hoja6!$A$3:$P$1124,11,FALSE),"")</f>
        <v>118</v>
      </c>
      <c r="H32" s="40">
        <f>+IFERROR(VLOOKUP($A32,Hoja6!$A$3:$P$1124,12,FALSE),"")</f>
        <v>47</v>
      </c>
      <c r="I32" s="163">
        <f>+IFERROR(VLOOKUP($A32,Hoja6!$A$3:$P$1124,13,FALSE),"")</f>
        <v>0.39830508474576271</v>
      </c>
      <c r="J32" s="40">
        <f>+IFERROR(VLOOKUP($A32,Hoja6!$A$3:$P$1124,14,FALSE),"")</f>
        <v>146</v>
      </c>
      <c r="K32" s="149">
        <f>+IFERROR(VLOOKUP($A32,Hoja6!$A$3:$P$1124,15,FALSE),"")</f>
        <v>47</v>
      </c>
      <c r="L32" s="165">
        <f>+IFERROR(VLOOKUP($A32,Hoja6!$A$3:$P$1124,16,FALSE),"")</f>
        <v>0.32191780821917809</v>
      </c>
    </row>
    <row r="33" spans="1:12" x14ac:dyDescent="0.25">
      <c r="A33" s="145">
        <v>22</v>
      </c>
      <c r="B33" s="39">
        <f>+IFERROR(VLOOKUP($A33,Hoja6!$A$3:$P$1124,3,FALSE),"")</f>
        <v>8832</v>
      </c>
      <c r="C33" s="39" t="str">
        <f>+UPPER(IFERROR(VLOOKUP($A33,Hoja6!$A$3:$P$1124,4,FALSE),""))</f>
        <v>TUBARÁ</v>
      </c>
      <c r="D33" s="40">
        <f>+IFERROR(VLOOKUP($A33,Hoja6!$A$3:$P$1124,8,FALSE),"")</f>
        <v>92</v>
      </c>
      <c r="E33" s="40">
        <f>+IFERROR(VLOOKUP($A33,Hoja6!$A$3:$P$1124,9,FALSE),"")</f>
        <v>16</v>
      </c>
      <c r="F33" s="163">
        <f>+IFERROR(VLOOKUP($A33,Hoja6!$A$3:$P$1124,10,FALSE),"")</f>
        <v>0.17391304347826086</v>
      </c>
      <c r="G33" s="40">
        <f>+IFERROR(VLOOKUP($A33,Hoja6!$A$3:$P$1124,11,FALSE),"")</f>
        <v>91</v>
      </c>
      <c r="H33" s="40">
        <f>+IFERROR(VLOOKUP($A33,Hoja6!$A$3:$P$1124,12,FALSE),"")</f>
        <v>13</v>
      </c>
      <c r="I33" s="163">
        <f>+IFERROR(VLOOKUP($A33,Hoja6!$A$3:$P$1124,13,FALSE),"")</f>
        <v>0.14285714285714285</v>
      </c>
      <c r="J33" s="40">
        <f>+IFERROR(VLOOKUP($A33,Hoja6!$A$3:$P$1124,14,FALSE),"")</f>
        <v>126</v>
      </c>
      <c r="K33" s="149">
        <f>+IFERROR(VLOOKUP($A33,Hoja6!$A$3:$P$1124,15,FALSE),"")</f>
        <v>20</v>
      </c>
      <c r="L33" s="165">
        <f>+IFERROR(VLOOKUP($A33,Hoja6!$A$3:$P$1124,16,FALSE),"")</f>
        <v>0.15873015873015872</v>
      </c>
    </row>
    <row r="34" spans="1:12" x14ac:dyDescent="0.25">
      <c r="A34" s="145">
        <v>23</v>
      </c>
      <c r="B34" s="39">
        <f>+IFERROR(VLOOKUP($A34,Hoja6!$A$3:$P$1124,3,FALSE),"")</f>
        <v>8849</v>
      </c>
      <c r="C34" s="39" t="str">
        <f>+UPPER(IFERROR(VLOOKUP($A34,Hoja6!$A$3:$P$1124,4,FALSE),""))</f>
        <v>USIACURÍ</v>
      </c>
      <c r="D34" s="40">
        <f>+IFERROR(VLOOKUP($A34,Hoja6!$A$3:$P$1124,8,FALSE),"")</f>
        <v>95</v>
      </c>
      <c r="E34" s="40">
        <f>+IFERROR(VLOOKUP($A34,Hoja6!$A$3:$P$1124,9,FALSE),"")</f>
        <v>10</v>
      </c>
      <c r="F34" s="163">
        <f>+IFERROR(VLOOKUP($A34,Hoja6!$A$3:$P$1124,10,FALSE),"")</f>
        <v>0.10526315789473684</v>
      </c>
      <c r="G34" s="40">
        <f>+IFERROR(VLOOKUP($A34,Hoja6!$A$3:$P$1124,11,FALSE),"")</f>
        <v>108</v>
      </c>
      <c r="H34" s="40">
        <f>+IFERROR(VLOOKUP($A34,Hoja6!$A$3:$P$1124,12,FALSE),"")</f>
        <v>23</v>
      </c>
      <c r="I34" s="163">
        <f>+IFERROR(VLOOKUP($A34,Hoja6!$A$3:$P$1124,13,FALSE),"")</f>
        <v>0.21296296296296297</v>
      </c>
      <c r="J34" s="40">
        <f>+IFERROR(VLOOKUP($A34,Hoja6!$A$3:$P$1124,14,FALSE),"")</f>
        <v>123</v>
      </c>
      <c r="K34" s="149">
        <f>+IFERROR(VLOOKUP($A34,Hoja6!$A$3:$P$1124,15,FALSE),"")</f>
        <v>13</v>
      </c>
      <c r="L34" s="165">
        <f>+IFERROR(VLOOKUP($A34,Hoja6!$A$3:$P$1124,16,FALSE),"")</f>
        <v>0.10569105691056911</v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1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2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3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4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5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6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7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8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9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10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11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12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13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14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15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16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17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18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19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20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21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22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23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24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25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26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27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28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29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30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31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32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33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34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35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36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37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37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37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37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37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37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37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37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37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37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37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37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37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37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37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37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37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37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37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37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37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37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37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37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37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37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37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37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37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37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37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37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37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37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37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37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37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37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37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37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37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37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37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37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37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37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37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37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37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37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37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37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37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37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37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37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37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37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37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37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37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37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37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37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37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37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37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37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37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37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37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37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37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37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37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37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37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37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37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37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37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37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37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37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37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37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37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37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37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37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37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37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37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37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37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37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37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37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37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37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37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37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37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37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37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37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37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37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37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37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37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37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37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37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37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37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37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37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37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37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37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37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37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37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37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37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37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37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37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37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37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37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37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37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37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37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37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37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37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37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37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37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37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37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37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37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37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37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37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37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37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37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37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37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37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37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37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37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37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37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37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37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37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37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37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37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37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37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37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37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37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37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37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37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37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37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37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37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37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37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37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37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37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37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37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37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37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37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37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37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37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37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37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37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37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37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37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37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37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37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37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37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37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37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37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37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37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37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37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37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37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37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37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37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37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37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37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37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37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37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37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37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37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37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37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37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37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37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37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37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37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37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37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37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37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37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37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37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37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37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37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37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37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37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37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37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37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37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37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37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37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37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37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37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37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37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37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37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37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37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37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37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37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37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37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37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37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37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37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37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37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37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37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37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37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37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37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37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37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37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37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37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37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37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37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37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37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37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37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37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37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37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37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37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37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37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37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37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37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37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37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37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37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37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37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37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37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37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37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37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37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37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37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37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37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37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37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37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37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37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37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37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37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37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37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37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37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37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37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37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37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37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37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37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37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37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37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37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37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37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37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37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37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37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37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37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37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37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37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37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37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37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37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37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37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37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37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37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37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37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37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37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37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37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37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37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37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37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37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37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37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37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37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37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37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37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37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37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37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37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37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37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37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37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37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37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37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37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37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37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37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37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37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37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37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37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37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37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37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37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37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37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37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37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37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37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37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37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37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37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37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37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37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37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37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37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37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37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37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37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37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37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37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37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37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37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37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37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37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37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37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37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37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37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37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37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37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37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37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37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37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37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37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37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37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37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37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37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37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37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37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37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37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37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37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37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37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37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37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37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37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37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37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37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37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37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37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37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37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37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37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37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37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37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37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37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37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37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37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37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37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37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37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37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37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37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37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37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37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37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37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37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37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37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37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37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37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37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37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37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37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37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37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37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37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37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37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37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37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37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37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37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37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37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37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37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37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37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37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37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37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37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37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37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37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37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37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37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37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37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37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37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37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37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37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37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37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37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37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37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37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37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37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37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37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37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37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37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37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37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37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37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37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37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37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37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37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37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37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37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37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37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37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37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37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37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37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37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37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37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37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37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37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37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37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37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37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37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37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37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37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37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37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37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37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37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37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37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37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37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37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37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37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37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37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37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37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37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37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37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37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37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37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37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37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37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37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37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37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37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37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37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37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37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37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37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37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37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37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37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37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37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37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37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37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37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37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37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37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37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37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37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37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37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37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37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37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37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37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37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37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37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37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37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37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37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37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37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37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37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37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37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37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37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37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37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37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37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37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37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37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37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37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37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37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37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37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37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37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37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37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37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37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37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37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37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37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37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37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37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37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37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1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2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3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4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5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6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7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8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9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10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11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12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13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14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15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16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17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18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19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20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21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21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21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21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21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21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21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21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21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21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21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21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21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21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21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21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21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21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21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21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21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21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21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21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21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21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21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21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21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21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21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21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21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21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21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21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21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21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21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21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21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21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21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21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21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21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21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21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21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21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21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21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21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21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21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21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21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21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21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21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21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21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21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21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21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21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21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21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21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21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21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21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21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21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21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21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21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21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21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21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21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21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21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21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21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21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21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21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21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21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21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21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21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21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21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21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21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21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21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21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21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21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21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21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21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21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21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21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21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21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21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21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21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21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21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21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21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21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21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21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21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21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21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21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21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21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21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21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21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21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21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21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21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21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21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21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21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21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21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21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21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21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21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21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21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21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21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21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21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21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21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21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21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21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21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21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21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21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21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21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21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21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21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21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21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21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21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21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21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21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21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21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21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21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21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21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21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21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21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21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21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21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21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21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21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21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21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21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21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21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21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21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21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21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21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21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21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21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21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21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21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21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21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21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21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21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21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21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21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21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21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21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21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21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21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21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21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21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21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21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21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21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21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21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21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21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21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21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21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21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21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21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21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21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21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21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21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21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21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21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21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21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21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21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21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21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21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21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21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21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21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21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21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21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21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21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21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21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21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21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21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21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21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21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21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21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21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21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21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21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21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21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21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21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21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21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21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21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21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21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21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21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21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21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21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21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21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21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21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21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21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21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21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21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21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21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21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21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21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21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21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21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21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21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21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21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21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21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21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21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21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21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21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21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21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21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21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21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21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21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21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21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21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21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21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21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21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21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21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21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21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21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21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21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21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21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21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21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21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21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21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21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21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21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21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21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21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21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21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21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21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21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21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21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21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21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21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21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21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21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21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21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21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21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21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21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21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21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21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21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21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21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21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21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21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21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21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21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21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21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21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21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21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21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21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21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21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21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21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21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21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21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21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21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21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21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21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21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21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21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21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21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21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21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21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21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21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21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21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21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21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21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21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21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21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21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21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21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21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21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21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21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21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21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21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21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21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21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21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21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21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21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21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21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21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21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21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21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21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21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21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21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21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21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21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21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21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21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21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21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21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21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21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21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21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21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21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21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21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21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21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21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21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21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21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21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21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21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21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21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21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21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21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21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21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21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21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21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21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21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21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21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21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21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21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21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21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21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21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21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21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21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21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21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21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21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21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21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21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21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21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21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21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21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21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21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21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21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21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21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21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21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21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21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21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21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21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21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21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21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21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21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21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21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21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21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21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21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21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21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21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21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21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21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21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21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21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21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21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21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21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21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21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21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21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21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21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21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21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21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21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21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21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21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21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21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21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21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21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21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21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21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21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21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21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21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21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21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21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21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21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21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21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21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21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21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21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21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21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21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21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21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21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21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21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21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21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21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21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21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21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21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21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21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21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21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21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21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21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21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21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21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21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21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21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21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21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21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21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21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21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21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21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21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21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21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21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21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21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21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21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21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21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21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21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21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21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21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21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21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21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21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21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21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21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21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21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21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21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21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21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21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21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21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21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21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21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21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21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21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21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21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21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21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21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21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21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21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21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21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21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21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21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21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21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21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21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21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21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21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21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21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21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21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21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21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21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21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21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21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21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21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21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21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21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21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21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21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21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21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21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21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21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21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21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21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21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21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21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21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21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21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21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21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21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21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21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21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21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21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21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21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21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21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21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21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21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21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21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21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21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21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21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21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21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21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21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21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21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21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21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21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21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21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21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21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21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21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21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21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21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21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21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21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21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21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21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21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21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21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21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21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21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21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21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21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21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21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21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21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21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21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21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21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21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21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21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21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21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21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21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21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21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21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21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21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21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21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21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21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21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21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21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21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21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21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21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21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21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21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21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21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21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21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21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21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21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21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21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21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21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21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21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21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21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21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21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21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21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21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21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21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21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21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21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21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21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21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21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21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21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21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21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21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21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21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21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21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21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21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21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21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21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21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21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21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21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21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21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21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21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21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21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21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21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21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21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21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21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21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21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21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21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21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21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21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21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21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21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21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21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21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21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21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21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21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21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21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21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21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21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21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21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21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21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21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21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21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21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21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21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21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21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21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21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21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21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21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21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21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21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21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21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21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21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21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21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21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21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21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21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21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21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21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21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21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1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2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3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4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5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6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7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8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9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10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11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12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13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14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15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16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17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18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19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20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21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22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23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23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23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23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23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23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23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23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23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23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23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23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23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23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23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23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23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23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23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23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23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23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23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23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23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23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23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23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23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23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23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23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23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23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23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23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23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23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23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23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23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23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23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23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23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23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23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23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23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23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23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23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23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23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23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23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23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23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23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23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23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23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23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23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23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23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23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23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23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23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23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23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23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23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23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23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23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23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23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23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23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23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23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23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23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23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23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23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23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23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23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23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23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23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23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23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23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23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23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23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23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23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23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23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23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23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23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23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23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23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23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23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23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23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23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23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23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23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23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23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23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23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23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23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23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23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23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23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23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23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23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23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23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23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23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23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23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23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23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23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23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23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23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23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23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23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23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23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23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23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23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23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23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23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23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23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23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23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23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23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23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23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23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23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23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23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23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23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23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23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23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23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23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23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23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23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23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23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23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23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23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23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23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23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23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23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23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23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23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23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23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23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23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23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23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23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23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23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23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23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23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23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23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23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23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23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23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23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23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23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23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23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23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23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23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23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23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23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23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23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23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23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23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23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23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23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23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23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23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23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23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23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23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23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23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23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23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23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23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23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23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23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23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23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23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23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23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23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23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23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23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23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23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23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23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23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23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23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23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23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23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23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23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23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23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23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23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23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23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23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23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23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23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23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23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23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23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23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23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23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23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23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23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23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23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23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23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23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23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23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23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23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23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23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23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23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23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23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23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23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23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23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23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23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23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23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23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23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23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23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23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23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23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23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23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23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23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23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23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23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23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23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23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23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23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23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23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23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23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23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23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23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23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23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23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23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23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23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23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23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23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23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23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23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23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23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23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23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23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23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23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23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23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23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23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23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23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23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23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23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23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23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23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23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23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23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23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23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23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23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23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23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23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23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23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23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23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23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23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23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23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23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23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23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23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23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23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23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23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23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23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23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23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23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23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23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23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23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23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23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23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23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23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23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23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23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23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23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23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23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23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23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23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23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23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23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23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23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23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23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23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23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23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23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23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23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23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23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23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23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23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23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23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23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23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23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23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23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23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23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23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23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23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23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23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23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23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23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23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23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23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23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23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23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23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23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23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23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23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23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23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23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23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23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23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23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23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23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23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23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23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23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23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23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23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23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23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23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23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23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23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23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23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23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23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23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23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23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23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23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23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23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23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23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23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23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23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23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23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23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23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23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23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23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23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23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23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23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23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23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23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23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23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23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23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23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23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23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23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23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23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23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23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23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23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23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23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23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23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23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23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23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23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23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23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23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23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23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23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23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23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23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23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23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23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23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23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23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23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23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23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23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23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23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23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23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23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23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23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23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23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23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23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23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23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23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23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23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23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23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23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23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23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23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23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23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23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23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23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23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23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23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23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23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23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23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23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23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23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23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23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23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23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23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23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23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23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23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23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23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23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23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23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23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23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23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23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23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23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23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23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23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23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23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23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23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23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23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23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23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23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23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23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23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23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23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23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23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23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23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23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23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23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23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23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23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23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23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23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23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23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23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23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23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23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23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23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23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23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23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23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23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23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23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23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23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23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23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23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23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23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23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23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23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23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23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23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23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23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23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23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23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23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23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23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23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23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23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23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23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23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23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23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23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23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23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23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23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23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23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23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23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23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23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23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23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23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23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23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23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23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23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23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23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23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23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23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23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23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23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23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23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23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23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23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23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23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23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23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23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23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23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23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23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23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23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23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23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23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23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23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23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23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23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23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23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23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23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23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23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23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23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23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23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23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23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23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23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23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23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23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23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23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23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23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23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23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23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23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23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23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23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23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23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23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23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23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23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23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23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23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23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23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23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23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23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23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23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23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23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23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23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23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23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23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23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23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23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23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23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23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23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23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23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23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23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23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23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23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23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23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23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23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23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23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23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23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23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23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23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23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23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23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23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23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23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23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23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23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23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23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23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23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23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23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23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23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23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23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23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23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23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23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23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23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23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23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23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23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23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23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23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23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23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23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23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23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23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23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23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23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23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23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23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23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23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23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23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23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23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23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23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23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23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23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23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23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23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23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23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23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23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23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23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23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23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23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23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23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23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23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23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23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23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23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23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23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23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23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23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23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23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23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23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23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23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23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23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23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23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23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23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23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23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23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23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23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23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23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23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23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23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23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23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23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23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23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23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23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23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23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23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23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23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23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23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23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23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23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23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23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23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23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23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23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23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23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23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23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23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23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23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23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23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23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23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23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23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23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23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23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23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23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23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23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23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23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23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23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23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23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23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23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23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23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23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23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23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23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23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23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23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23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23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23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1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2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3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4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5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6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7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8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9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10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11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12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13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14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15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16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17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18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19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20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21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22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23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23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23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23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23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23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23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23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23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23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23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23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23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23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23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23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23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23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23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23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23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23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23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23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23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23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23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23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23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23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23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23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23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23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23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23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23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23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23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23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23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23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23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23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23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23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23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23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23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23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23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23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23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23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23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23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23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23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23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23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23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23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23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23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23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23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23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23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23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23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23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23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23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23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23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23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23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23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23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23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23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23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23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23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23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23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23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23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23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23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23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23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23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23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23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23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23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23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23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23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23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23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23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23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23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23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23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23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23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23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23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23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23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23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23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23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23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23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23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23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23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23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23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23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23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23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23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23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23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23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23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23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23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23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23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23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23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23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23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23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23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23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23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23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23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23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23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23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23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23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23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23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23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23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23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23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23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23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23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23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23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23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23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23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23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23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23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23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23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23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23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23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23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23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23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23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23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23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23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23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23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23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23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23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23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23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23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23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23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23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23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23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23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23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23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23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23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23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23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23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23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23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23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23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23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23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23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23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23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23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23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23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23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23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23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23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23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23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23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23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23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23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23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23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23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23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23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23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23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23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23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23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23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23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23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23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23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23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23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23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23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23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23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23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23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23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23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23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23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23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23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23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23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23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23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23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23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23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23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23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23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23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23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23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23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23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23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23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23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23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23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23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23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23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23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23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23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23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23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23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23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23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23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23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23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23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23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23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23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23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23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23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23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23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23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23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23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23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23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23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23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23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23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23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23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23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23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23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23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23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23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23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23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23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23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23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23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23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23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23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23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23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23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23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23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23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23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23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23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23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23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23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23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23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23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23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23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23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23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23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23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23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23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23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23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23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23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23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23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23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23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23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23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23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23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23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23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23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23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23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23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23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23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23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23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23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23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23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23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23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23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23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23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23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23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23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23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23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23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23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23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23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23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23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23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23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23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23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23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23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23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23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23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23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23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23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23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23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23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23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23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23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23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23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23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23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23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23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23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23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23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23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23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23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23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23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23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23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23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23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23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23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23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23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23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23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23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23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23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23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23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23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23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23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23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23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23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23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23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23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23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23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23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23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23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23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23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23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23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23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23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23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23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23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23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23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23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23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23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23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23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23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23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23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23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23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23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23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23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23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23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23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23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23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23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23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23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23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23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23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23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23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23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23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23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23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23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23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23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23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23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23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23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23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23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23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23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23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23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23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23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23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23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23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23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23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23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23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23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23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23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23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23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23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23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23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23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23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23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23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23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23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23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23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23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23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23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23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23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23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23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23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23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23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23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23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23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23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23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23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23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23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23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23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23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23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23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23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23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23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23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23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23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23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23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23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23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23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23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23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23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23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23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23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23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23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23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23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23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23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23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23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23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23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23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23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23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23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23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23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23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23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23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23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23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23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23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23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23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23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23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23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23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23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23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23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23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23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23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23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23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23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23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23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23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23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23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23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23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23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23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23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23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23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23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23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23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23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23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23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23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23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23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23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23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23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23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23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23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23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23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23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23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23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23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23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23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23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23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23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23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23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23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23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23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23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23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23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23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23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23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23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23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23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23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23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23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23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23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23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23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23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23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23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23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23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23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23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23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23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23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23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23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23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23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23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23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23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23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23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23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23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23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23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23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23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23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23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23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23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23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23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23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23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23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23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23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23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23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23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23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23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23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23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23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23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23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23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23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23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23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23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23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23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23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23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23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23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23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23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23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23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23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23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23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23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23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23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23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23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23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23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23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23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23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23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23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23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23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23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23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23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23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23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23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23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23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23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23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23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23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23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23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23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23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23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23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23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23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23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23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23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23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23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23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23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23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23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23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23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23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23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23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23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23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23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23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23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23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23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23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23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23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23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23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23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23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23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23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23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23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23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23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23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23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23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23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23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23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23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23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23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23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23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23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23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23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23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23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23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23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23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23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23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23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23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23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23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23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23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23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23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23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23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23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23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23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23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23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23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23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23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23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23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23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23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23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23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23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23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23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23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23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23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23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23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23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23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23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23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23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23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23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23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23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23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23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23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23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23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23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23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23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23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23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23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23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23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23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23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23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23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23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23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23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23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23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23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23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23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23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23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23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23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23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23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23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23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23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23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23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23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23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23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23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23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23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23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23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23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23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23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23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23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23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23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23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23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23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23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23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23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23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23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23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23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23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23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23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23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23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23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23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23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23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23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23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23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23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23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23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23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23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23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23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23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23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23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23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23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23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23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23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23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23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23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23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23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23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23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23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23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23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23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23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23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23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23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23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23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23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23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23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23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23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23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23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23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23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23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23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23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23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23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23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2020-03-03T19:16:34Z</dcterms:modified>
</cp:coreProperties>
</file>