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131EB3BD-C518-421D-90FE-F46E6001E1EC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<sst xmlns="http://schemas.openxmlformats.org/spreadsheetml/2006/main" count="11666" uniqueCount="2541">
  <si>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</si>
  <si>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</si>
  <si>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</si>
  <si>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</si>
  <si>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</si>
  <si>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</si>
  <si>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</si>
  <si>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</si>
  <si>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</si>
  <si>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</si>
  <si>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</si>
  <si>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</si>
  <si>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</si>
  <si>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</si>
  <si>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</si>
  <si>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</si>
  <si>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</si>
  <si>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</si>
  <si>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</si>
  <si>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</si>
  <si>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</si>
  <si>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</si>
  <si>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</si>
  <si>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</si>
  <si>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</si>
  <si>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</si>
  <si>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</si>
  <si>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</si>
  <si>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</si>
  <si>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</si>
  <si>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</si>
  <si>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</si>
  <si>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</si>
  <si>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</si>
  <si>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</si>
  <si>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</si>
  <si>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</si>
  <si>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</si>
  <si>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</si>
  <si>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</si>
  <si>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</si>
  <si>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</si>
  <si>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</si>
  <si>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</si>
  <si>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</si>
  <si>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</si>
  <si>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</si>
  <si>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</si>
  <si>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</si>
  <si>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</si>
  <si>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</si>
  <si>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</si>
  <si>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</si>
  <si>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</si>
  <si>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</si>
  <si>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</si>
  <si>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</si>
  <si>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</si>
  <si>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</si>
  <si>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</si>
  <si>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</si>
  <si>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</si>
  <si>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</si>
  <si>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</si>
  <si>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</si>
  <si>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</si>
  <si>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</si>
  <si>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</si>
  <si>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</si>
  <si>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</si>
  <si>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</si>
  <si>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</si>
  <si>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</si>
  <si>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</si>
  <si>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</si>
  <si>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</si>
  <si>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</si>
  <si>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</si>
  <si>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</si>
  <si>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</si>
  <si>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</si>
  <si>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</si>
  <si>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</si>
  <si>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</si>
  <si>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</si>
  <si>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</si>
  <si>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</si>
  <si>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</si>
  <si>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</si>
  <si>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</si>
  <si>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</si>
  <si>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</si>
  <si>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</si>
  <si>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</si>
  <si>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</si>
  <si>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</si>
  <si>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</si>
  <si>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</si>
  <si>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</si>
  <si>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</si>
  <si>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</si>
  <si>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</si>
  <si>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</si>
  <si>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</si>
  <si>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</si>
  <si>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</si>
  <si>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</si>
  <si>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</si>
  <si>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</si>
  <si>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</si>
  <si>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</si>
  <si>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</si>
  <si>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</si>
  <si>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</si>
  <si>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</si>
  <si>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</si>
  <si>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</si>
  <si>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</si>
  <si>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</si>
  <si>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</si>
  <si>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</si>
  <si>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</si>
  <si>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</si>
  <si>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</si>
  <si>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</si>
  <si>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</si>
  <si>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</si>
  <si>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</si>
  <si>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</si>
  <si>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</si>
  <si>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</si>
  <si>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</si>
  <si>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</si>
  <si>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</si>
  <si>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</si>
  <si>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</si>
  <si>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</si>
  <si>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</si>
  <si>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</si>
  <si>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</si>
  <si>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</si>
  <si>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</si>
  <si>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</si>
  <si>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</si>
  <si>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</si>
  <si>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</si>
  <si>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</si>
  <si>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</si>
  <si>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</si>
  <si>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</si>
  <si>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</si>
  <si>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</si>
  <si>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</si>
  <si>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</si>
  <si>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</si>
  <si>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</si>
  <si>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</si>
  <si>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</si>
  <si>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</si>
  <si>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</si>
  <si>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</si>
  <si>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</si>
  <si>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</si>
  <si>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</si>
  <si>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</si>
  <si>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</si>
  <si>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</si>
  <si>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</si>
  <si>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</si>
  <si>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</si>
  <si>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</si>
  <si>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</si>
  <si>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</si>
  <si>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</si>
  <si>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</si>
  <si>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</si>
  <si>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</si>
  <si>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</si>
  <si>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</si>
  <si>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</si>
  <si>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</si>
  <si>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</si>
  <si>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</si>
  <si>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</si>
  <si>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</si>
  <si>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</si>
  <si>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</si>
  <si>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</si>
  <si>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</si>
  <si>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</si>
  <si>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</si>
  <si>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</si>
  <si>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</si>
  <si>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</si>
  <si>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</si>
  <si>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</si>
  <si>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</si>
  <si>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</si>
  <si>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</si>
  <si>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</si>
  <si>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</si>
  <si>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</si>
  <si>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</si>
  <si>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</si>
  <si>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</si>
  <si>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</si>
  <si>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</si>
  <si>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</si>
  <si>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</si>
  <si>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</si>
  <si>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</si>
  <si>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</si>
  <si>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</si>
  <si>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</si>
  <si>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</si>
  <si>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</si>
  <si>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</si>
  <si>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</si>
  <si>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</si>
  <si>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</si>
  <si>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</si>
  <si>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</si>
  <si>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</si>
  <si>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</si>
  <si>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</si>
  <si>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</si>
  <si>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</si>
  <si>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</si>
  <si>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</si>
  <si>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</si>
  <si>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</si>
  <si>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</si>
  <si>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</si>
  <si>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</si>
  <si>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</si>
  <si>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</si>
  <si>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</si>
  <si>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</si>
  <si>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</si>
  <si>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</si>
  <si>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</si>
  <si>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</si>
  <si>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</si>
  <si>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</si>
  <si>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</si>
  <si>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</si>
  <si>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</si>
  <si>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</si>
  <si>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</si>
  <si>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</si>
  <si>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</si>
  <si>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</si>
  <si>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</si>
  <si>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</si>
  <si>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</si>
  <si>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</si>
  <si>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</si>
  <si>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</si>
  <si>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</si>
  <si>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</si>
  <si>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</si>
  <si>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</si>
  <si>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</si>
  <si>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</si>
  <si>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</si>
  <si>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</si>
  <si>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</si>
  <si>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</si>
  <si>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</si>
  <si>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</si>
  <si>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</si>
  <si>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</si>
  <si>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</si>
  <si>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</si>
  <si>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</si>
  <si>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</si>
  <si>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</si>
  <si>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</si>
  <si>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</si>
  <si>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</si>
  <si>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</si>
  <si>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</si>
  <si>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</si>
  <si>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</si>
  <si>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</si>
  <si>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</si>
  <si>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</si>
  <si>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</si>
  <si>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</si>
  <si>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</si>
  <si>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</si>
  <si>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</si>
  <si>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</si>
  <si>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</si>
  <si>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</si>
  <si>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</si>
  <si>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</si>
  <si>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</si>
  <si>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</si>
  <si>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</si>
  <si>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</si>
  <si>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</si>
  <si>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</si>
  <si>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</si>
  <si>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</si>
  <si>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</si>
  <si>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</si>
  <si>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</si>
  <si>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</si>
  <si>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</si>
  <si>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</si>
  <si>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</si>
  <si>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</si>
  <si>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</si>
  <si>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</si>
  <si>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</si>
  <si>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</si>
  <si>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</si>
  <si>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</si>
  <si>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</si>
  <si>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</si>
  <si>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</si>
  <si>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</si>
  <si>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</si>
  <si>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</si>
  <si>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</si>
  <si>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</si>
  <si>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</si>
  <si>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</si>
  <si>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</si>
  <si>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</si>
  <si>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</si>
  <si>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</si>
  <si>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</si>
  <si>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</si>
  <si>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</si>
  <si>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</si>
  <si>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</si>
  <si>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</si>
  <si>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</si>
  <si>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</si>
  <si>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</si>
  <si>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</si>
  <si>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</si>
  <si>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</si>
  <si>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</si>
  <si>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</si>
  <si>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</si>
  <si>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</si>
  <si>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</si>
  <si>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</si>
  <si>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</si>
  <si>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</si>
  <si>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</si>
  <si>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</si>
  <si>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</si>
  <si>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</si>
  <si>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</si>
  <si>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</si>
  <si>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</si>
  <si>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</si>
  <si>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</si>
  <si>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</si>
  <si>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</si>
  <si>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</si>
  <si>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</si>
  <si>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</si>
  <si>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</si>
  <si>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</si>
  <si>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</si>
  <si>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</si>
  <si>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</si>
  <si>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</si>
  <si>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</si>
  <si>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</si>
  <si>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</si>
  <si>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</si>
  <si>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</si>
  <si>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</si>
  <si>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</si>
  <si>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</si>
  <si>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</si>
  <si>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</si>
  <si>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</si>
  <si>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</si>
  <si>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</si>
  <si>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</si>
  <si>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</si>
  <si>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</si>
  <si>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</si>
  <si>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</si>
  <si>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</si>
  <si>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</si>
  <si>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</si>
  <si>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</si>
  <si>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</si>
  <si>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</si>
  <si>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</si>
  <si>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</si>
  <si>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</si>
  <si>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</si>
  <si>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</si>
  <si>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</si>
  <si>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</si>
  <si>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</si>
  <si>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</si>
  <si>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</si>
  <si>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</si>
  <si>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</si>
  <si>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</si>
  <si>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</si>
  <si>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</si>
  <si>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</si>
  <si>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</si>
  <si>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</si>
  <si>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</si>
  <si>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</si>
  <si>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</si>
  <si>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</si>
  <si>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</si>
  <si>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</si>
  <si>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</si>
  <si>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</si>
  <si>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</si>
  <si>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</si>
  <si>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</si>
  <si>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</si>
  <si>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</si>
  <si>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</si>
  <si>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</si>
  <si>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</si>
  <si>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</si>
  <si>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</si>
  <si>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</si>
  <si>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</si>
  <si>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</si>
  <si>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</si>
  <si>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</si>
  <si>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</si>
  <si>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</si>
  <si>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</si>
  <si>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</si>
  <si>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</si>
  <si>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</si>
  <si>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</si>
  <si>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</si>
  <si>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</si>
  <si>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</si>
  <si>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</si>
  <si>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</si>
  <si>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</si>
  <si>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</si>
  <si>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</si>
  <si>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</si>
  <si>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</si>
  <si>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</si>
  <si>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</si>
  <si>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</si>
  <si>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</si>
  <si>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</si>
  <si>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</si>
  <si>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</si>
  <si>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</si>
  <si>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</si>
  <si>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</si>
  <si>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</si>
  <si>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</si>
  <si>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</si>
  <si>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</si>
  <si>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</si>
  <si>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</si>
  <si>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</si>
  <si>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</si>
  <si>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</si>
  <si>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</si>
  <si>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</si>
  <si>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</si>
  <si>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</si>
  <si>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</si>
  <si>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</si>
  <si>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</si>
  <si>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</si>
  <si>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</si>
  <si>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</si>
  <si>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</si>
  <si>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</si>
  <si>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</si>
  <si>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</si>
  <si>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</si>
  <si>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</si>
  <si>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</si>
  <si>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</si>
  <si>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</si>
  <si>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</si>
  <si>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</si>
  <si>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</si>
  <si>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</si>
  <si>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</si>
  <si>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</si>
  <si>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</si>
  <si>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</si>
  <si>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</si>
  <si>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</si>
  <si>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</si>
  <si>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</si>
  <si>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</si>
  <si>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</si>
  <si>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</si>
  <si>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</si>
  <si>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</si>
  <si>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</si>
  <si>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</si>
  <si>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</si>
  <si>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</si>
  <si>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</si>
  <si>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</si>
  <si>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</si>
  <si>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</si>
  <si>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</si>
  <si>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</si>
  <si>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</si>
  <si>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</si>
  <si>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</si>
  <si>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</si>
  <si>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</si>
  <si>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</si>
  <si>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</si>
  <si>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</si>
  <si>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</si>
  <si>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</si>
  <si>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</si>
  <si>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</si>
  <si>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</si>
  <si>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</si>
  <si>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</si>
  <si>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</si>
  <si>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</si>
  <si>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</si>
  <si>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</si>
  <si>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</si>
  <si>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</si>
  <si>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</si>
  <si>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</si>
  <si>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</si>
  <si>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</si>
  <si>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</si>
  <si>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</si>
  <si>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</si>
  <si>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</si>
  <si>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</si>
  <si>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</si>
  <si>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</si>
  <si>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</si>
  <si>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</si>
  <si>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</si>
  <si>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</si>
  <si>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</si>
  <si>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</si>
  <si>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</si>
  <si>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</si>
  <si>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</si>
  <si>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</si>
  <si>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</si>
  <si>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</si>
  <si>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</si>
  <si>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</si>
  <si>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</si>
  <si>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</si>
  <si>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</si>
  <si>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</si>
  <si>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</si>
  <si>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</si>
  <si>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</si>
  <si>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</si>
  <si>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</si>
  <si>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</si>
  <si>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</si>
  <si>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</si>
  <si>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</si>
  <si>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</si>
  <si>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</si>
  <si>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</si>
  <si>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</si>
  <si>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</si>
  <si>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</si>
  <si>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</si>
  <si>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</si>
  <si>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</si>
  <si>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</si>
  <si>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</si>
  <si>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</si>
  <si>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</si>
  <si>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</si>
  <si>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</si>
  <si>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</si>
  <si>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</si>
  <si>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</si>
  <si>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</si>
  <si>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</si>
  <si>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</si>
  <si>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</si>
  <si>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</si>
  <si>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</si>
  <si>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</si>
  <si>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</si>
  <si>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</si>
  <si>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</si>
  <si>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</si>
  <si>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</si>
  <si>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</si>
  <si>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</si>
  <si>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</si>
  <si>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</si>
  <si>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</si>
  <si>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</si>
  <si>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</si>
  <si>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</si>
  <si>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</si>
  <si>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</si>
  <si>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</si>
  <si>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</si>
  <si>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</si>
  <si>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</si>
  <si>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</si>
  <si>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</si>
  <si>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</si>
  <si>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</si>
  <si>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</si>
  <si>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</si>
  <si>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</si>
  <si>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</si>
  <si>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</si>
  <si>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</si>
  <si>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</si>
  <si>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</si>
  <si>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</si>
  <si>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</si>
  <si>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</si>
  <si>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</si>
  <si>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</si>
  <si>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</si>
  <si>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</si>
  <si>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</si>
  <si>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</si>
  <si>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</si>
  <si>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</si>
  <si>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</si>
  <si>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</si>
  <si>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</si>
  <si>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</si>
  <si>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</si>
  <si>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</si>
  <si>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</si>
  <si>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</si>
  <si>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</si>
  <si>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</si>
  <si>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</si>
  <si>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</si>
  <si>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</si>
  <si>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</si>
  <si>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</si>
  <si>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</si>
  <si>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</si>
  <si>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</si>
  <si>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</si>
  <si>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</si>
  <si>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</si>
  <si>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</si>
  <si>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</si>
  <si>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</si>
  <si>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</si>
  <si>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</si>
  <si>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</si>
  <si>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</si>
  <si>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</si>
  <si>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</si>
  <si>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</si>
  <si>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</si>
  <si>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</si>
  <si>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</si>
  <si>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</si>
  <si>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</si>
  <si>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</si>
  <si>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</si>
  <si>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</si>
  <si>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</si>
  <si>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</si>
  <si>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</si>
  <si>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</si>
  <si>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</si>
  <si>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</si>
  <si>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</si>
  <si>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</si>
  <si>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</si>
  <si>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</si>
  <si>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</si>
  <si>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</si>
  <si>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</si>
  <si>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</si>
  <si>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</si>
  <si>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</si>
  <si>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</si>
  <si>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</si>
  <si>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</si>
  <si>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</si>
  <si>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</si>
  <si>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</si>
  <si>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</si>
  <si>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</si>
  <si>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</si>
  <si>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</si>
  <si>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</si>
  <si>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</si>
  <si>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</si>
  <si>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</si>
  <si>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</si>
  <si>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</si>
  <si>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</si>
  <si>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</si>
  <si>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</si>
  <si>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</si>
  <si>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</si>
  <si>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</si>
  <si>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</si>
  <si>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</si>
  <si>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</si>
  <si>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</si>
  <si>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</si>
  <si>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</si>
  <si>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</si>
  <si>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</si>
  <si>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</si>
  <si>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</si>
  <si>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</si>
  <si>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</si>
  <si>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</si>
  <si>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</si>
  <si>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</si>
  <si>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</si>
  <si>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</si>
  <si>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</si>
  <si>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</si>
  <si>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</si>
  <si>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</si>
  <si>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</si>
  <si>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</si>
  <si>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</si>
  <si>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</si>
  <si>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</si>
  <si>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</si>
  <si>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</si>
  <si>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</si>
  <si>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</si>
  <si>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</si>
  <si>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</si>
  <si>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</si>
  <si>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</si>
  <si>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</si>
  <si>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</si>
  <si>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</si>
  <si>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</si>
  <si>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</si>
  <si>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</si>
  <si>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</si>
  <si>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</si>
  <si>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</si>
  <si>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</si>
  <si>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</si>
  <si>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</si>
  <si>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</si>
  <si>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</si>
  <si>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</si>
  <si>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</si>
  <si>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</si>
  <si>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</si>
  <si>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</si>
  <si>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</si>
  <si>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</si>
  <si>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</si>
  <si>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</si>
  <si>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</si>
  <si>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</si>
  <si>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</si>
  <si>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</si>
  <si>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</si>
  <si>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</si>
  <si>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</si>
  <si>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</si>
  <si>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</si>
  <si>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</si>
  <si>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</si>
  <si>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</si>
  <si>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</si>
  <si>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</si>
  <si>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</si>
  <si>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</si>
  <si>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</si>
  <si>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</si>
  <si>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</si>
  <si>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</si>
  <si>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</si>
  <si>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</si>
  <si>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</si>
  <si>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</si>
  <si>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</si>
  <si>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</si>
  <si>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</si>
  <si>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</si>
  <si>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</si>
  <si>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</si>
  <si>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</si>
  <si>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</si>
  <si>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</si>
  <si>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</si>
  <si>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</si>
  <si>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</si>
  <si>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</si>
  <si>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</si>
  <si>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</si>
  <si>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</si>
  <si>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</si>
  <si>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</si>
  <si>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</si>
  <si>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</si>
  <si>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</si>
  <si>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</si>
  <si>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</si>
  <si>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</si>
  <si>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</si>
  <si>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</si>
  <si>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</si>
  <si>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</si>
  <si>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</si>
  <si>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</si>
  <si>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</si>
  <si>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</si>
  <si>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</si>
  <si>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</si>
  <si>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</si>
  <si>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</si>
  <si>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</si>
  <si>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</si>
  <si>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</si>
  <si>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</si>
  <si>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</si>
  <si>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</si>
  <si>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</si>
  <si>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</si>
  <si>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</si>
  <si>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</si>
  <si>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</si>
  <si>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</si>
  <si>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</si>
  <si>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</si>
  <si>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</si>
  <si>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</si>
  <si>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</si>
  <si>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</si>
  <si>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</si>
  <si>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</si>
  <si>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</si>
  <si>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</si>
  <si>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</si>
  <si>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</si>
  <si>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</si>
  <si>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</si>
  <si>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</si>
  <si>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</si>
  <si>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</si>
  <si>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</si>
  <si>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</si>
  <si>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</si>
  <si>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</si>
  <si>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</si>
  <si>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</si>
  <si>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</si>
  <si>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</si>
  <si>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</si>
  <si>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</si>
  <si>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</si>
  <si>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</si>
  <si>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</si>
  <si>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</si>
  <si>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</si>
  <si>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</si>
  <si>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</si>
  <si>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</si>
  <si>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</si>
  <si>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</si>
  <si>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</si>
  <si>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</si>
  <si>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</si>
  <si>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</si>
  <si>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</si>
  <si>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</si>
  <si>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</si>
  <si>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</si>
  <si>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</si>
  <si>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</si>
  <si>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</si>
  <si>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</si>
  <si>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</si>
  <si>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</si>
  <si>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</si>
  <si>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</si>
  <si>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</si>
  <si>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</si>
  <si>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</si>
  <si>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</si>
  <si>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</si>
  <si>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</si>
  <si>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</si>
  <si>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</si>
  <si>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</si>
  <si>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</si>
  <si>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</si>
  <si>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</si>
  <si>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</si>
  <si>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</si>
  <si>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</si>
  <si>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</si>
  <si>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</si>
  <si>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</si>
  <si>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</si>
  <si>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</si>
  <si>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</si>
  <si>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</si>
  <si>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</si>
  <si>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</si>
  <si>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</si>
  <si>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</si>
  <si>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</si>
  <si>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</si>
  <si>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</si>
  <si>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</si>
  <si>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</si>
  <si>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</si>
  <si>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</si>
  <si>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</si>
  <si>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</si>
  <si>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</si>
  <si>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</si>
  <si>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</si>
  <si>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</si>
  <si>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</si>
  <si>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</si>
  <si>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</si>
  <si>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</si>
  <si>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</si>
  <si>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</si>
  <si>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</si>
  <si>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</si>
  <si>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</si>
  <si>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</si>
  <si>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</si>
  <si>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</si>
  <si>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</si>
  <si>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</si>
  <si>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</si>
  <si>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</si>
  <si>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</si>
  <si>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</si>
  <si>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</si>
  <si>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</si>
  <si>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</si>
  <si>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</si>
  <si>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</si>
  <si>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</si>
  <si>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</si>
  <si>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</si>
  <si>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</si>
  <si>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</si>
  <si>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</si>
  <si>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</si>
  <si>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</si>
  <si>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</si>
  <si>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</si>
  <si>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</si>
  <si>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</si>
  <si>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</si>
  <si>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</si>
  <si>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</si>
  <si>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</si>
  <si>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</si>
  <si>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</si>
  <si>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</si>
  <si>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</si>
  <si>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</si>
  <si>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</si>
  <si>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</si>
  <si>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</si>
  <si>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</si>
  <si>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</si>
  <si>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</si>
  <si>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</si>
  <si>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</si>
  <si>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</si>
  <si>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</si>
  <si>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</si>
  <si>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</si>
  <si>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</si>
  <si>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</si>
  <si>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</si>
  <si>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</si>
  <si>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</si>
  <si>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</si>
  <si>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</si>
  <si>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</si>
  <si>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</si>
  <si>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</si>
  <si>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</si>
  <si>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</si>
  <si>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</si>
  <si>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</si>
  <si>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</si>
  <si>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</si>
  <si>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</si>
  <si>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</si>
  <si>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</si>
  <si>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</si>
  <si>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</si>
  <si>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</si>
  <si>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</si>
  <si>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</si>
  <si>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</si>
  <si>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</si>
  <si>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</si>
  <si>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</si>
  <si>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</si>
  <si>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</si>
  <si>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</si>
  <si>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</si>
  <si>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</si>
  <si>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</si>
  <si>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</si>
  <si>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</si>
  <si>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</si>
  <si>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</si>
  <si>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</si>
  <si>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</si>
  <si>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</si>
  <si>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</si>
  <si>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</si>
  <si>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</si>
  <si>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</si>
  <si>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</si>
  <si>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</si>
  <si>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</si>
  <si>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</si>
  <si>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</si>
  <si>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</si>
  <si>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</si>
  <si>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</si>
  <si>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</si>
  <si>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</si>
  <si>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</si>
  <si>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</si>
  <si>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</si>
  <si>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</si>
  <si>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</si>
  <si>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</si>
  <si>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</si>
  <si>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</si>
  <si>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</si>
  <si>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</si>
  <si>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</si>
  <si>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</si>
  <si>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</si>
  <si>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</si>
  <si>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</si>
  <si>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</si>
  <si>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</si>
  <si>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</si>
  <si>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</si>
  <si>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</si>
  <si>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</si>
  <si>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</si>
  <si>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</si>
  <si>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</si>
  <si>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</si>
  <si>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</si>
  <si>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</si>
  <si>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</si>
  <si>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</si>
  <si>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</si>
  <si>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</si>
  <si>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</si>
  <si>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</si>
  <si>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</si>
  <si>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</si>
  <si>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</si>
  <si>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</si>
  <si>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</si>
  <si>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</si>
  <si>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</si>
  <si>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</si>
  <si>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</si>
  <si>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</si>
  <si>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</si>
  <si>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</si>
  <si>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</si>
  <si>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</si>
  <si>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</si>
  <si>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</si>
  <si>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</si>
  <si>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</si>
  <si>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</si>
  <si>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</si>
  <si>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</si>
  <si>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</si>
  <si>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</si>
  <si>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</si>
  <si>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</si>
  <si>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</si>
  <si>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</si>
  <si>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</si>
  <si>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</si>
  <si>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</si>
  <si>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</si>
  <si>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</si>
  <si>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</si>
  <si>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</si>
  <si>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</si>
  <si>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</si>
  <si>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</si>
  <si>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</si>
  <si>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</si>
  <si>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</si>
  <si>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</si>
  <si>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</si>
  <si>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</si>
  <si>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</si>
  <si>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</si>
  <si>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</si>
  <si>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</si>
  <si>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</si>
  <si>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</si>
  <si>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</si>
  <si>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</si>
  <si>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</si>
  <si>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</si>
  <si>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</si>
  <si>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</si>
  <si>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</si>
  <si>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</si>
  <si>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</si>
  <si>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</si>
  <si>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</si>
  <si>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</si>
  <si>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</si>
  <si>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</si>
  <si>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</si>
  <si>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</si>
  <si>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</si>
  <si>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</si>
  <si>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</si>
  <si>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</si>
  <si>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</si>
  <si>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</si>
  <si>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</si>
  <si>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</si>
  <si>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</si>
  <si>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</si>
  <si>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</si>
  <si>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</si>
  <si>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</si>
  <si>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</si>
  <si>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</si>
  <si>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</si>
  <si>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</si>
  <si>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</si>
  <si>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</si>
  <si>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</si>
  <si>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</si>
  <si>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</si>
  <si>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</si>
  <si>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</si>
  <si>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</si>
  <si>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</si>
  <si>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</si>
  <si>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</si>
  <si>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</si>
  <si>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</si>
  <si>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</si>
  <si>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</si>
  <si>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</si>
  <si>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</si>
  <si>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</si>
  <si>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</si>
  <si>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</si>
  <si>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</si>
  <si>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</si>
  <si>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</si>
  <si>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</si>
  <si>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</si>
  <si>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</si>
  <si>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</si>
  <si>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</si>
  <si>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</si>
  <si>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</si>
  <si>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</si>
  <si>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</si>
  <si>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</si>
  <si>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</si>
  <si>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</si>
  <si>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</si>
  <si>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</si>
  <si>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</si>
  <si>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</si>
  <si>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</si>
  <si>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</si>
  <si>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</si>
  <si>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</si>
  <si>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</si>
  <si>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</si>
  <si>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</si>
  <si>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</si>
  <si>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</si>
  <si>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</si>
  <si>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</si>
  <si>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</si>
  <si>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</si>
  <si>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</si>
  <si>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</si>
  <si>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</si>
  <si>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</si>
  <si>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</si>
  <si>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</si>
  <si>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</si>
  <si>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</si>
  <si>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</si>
  <si>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</si>
  <si>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</si>
  <si>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</si>
  <si>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</si>
  <si>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</si>
  <si>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</si>
  <si>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</si>
  <si>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</si>
  <si>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</si>
  <si>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</si>
  <si>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</si>
  <si>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</si>
  <si>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</si>
  <si>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</si>
  <si>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</si>
  <si>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</si>
  <si>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</si>
  <si>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</si>
  <si>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</si>
  <si>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</si>
  <si>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</si>
  <si>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</si>
  <si>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</si>
  <si>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</si>
  <si>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</si>
  <si>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</si>
  <si>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</si>
  <si>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</si>
  <si>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</si>
  <si>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</si>
  <si>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</si>
  <si>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</si>
  <si>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</si>
  <si>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</si>
  <si>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</si>
  <si>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</si>
  <si>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</si>
  <si>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</si>
  <si>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</si>
  <si>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</si>
  <si>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</si>
  <si>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</si>
  <si>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</si>
  <si>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</si>
  <si>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</si>
  <si>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</si>
  <si>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</si>
  <si>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</si>
  <si>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</si>
  <si>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</si>
  <si>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</si>
  <si>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</si>
  <si>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</si>
  <si>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</si>
  <si>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</si>
  <si>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</si>
  <si>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</si>
  <si>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</si>
  <si>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</si>
  <si>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</si>
  <si>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</si>
  <si>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</si>
  <si>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</si>
  <si>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</si>
  <si>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</si>
  <si>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</si>
  <si>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</si>
  <si>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</si>
  <si>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</si>
  <si>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</si>
  <si>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</si>
  <si>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</si>
  <si>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</si>
  <si>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</si>
  <si>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</si>
  <si>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</si>
  <si>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</si>
  <si>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</si>
  <si>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</si>
  <si>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</si>
  <si>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</si>
  <si>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</si>
  <si>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</si>
  <si>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</si>
  <si>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</si>
  <si>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</si>
  <si>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</si>
  <si>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</si>
  <si>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</si>
  <si>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</si>
  <si>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</si>
  <si>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</si>
  <si>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</si>
  <si>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</si>
  <si>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</si>
  <si>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</si>
  <si>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</si>
  <si>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</si>
  <si>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</si>
  <si>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</si>
  <si>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</si>
  <si>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</si>
  <si>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</si>
  <si>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</si>
  <si>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</si>
  <si>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</si>
  <si>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</si>
  <si>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</si>
  <si>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</si>
  <si>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</si>
  <si>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</si>
  <si>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</si>
  <si>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</si>
  <si>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</si>
  <si>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</si>
  <si>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</si>
  <si>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</si>
  <si>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</si>
  <si>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</si>
  <si>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</si>
  <si>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</si>
  <si>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</si>
  <si>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</si>
  <si>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</si>
  <si>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</si>
  <si>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</si>
  <si>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</si>
  <si>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</si>
  <si>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</si>
  <si>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</si>
  <si>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</si>
  <si>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</si>
  <si>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</si>
  <si>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</si>
  <si>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</si>
  <si>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</si>
  <si>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</si>
  <si>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</si>
  <si>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</si>
  <si>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</si>
  <si>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</si>
  <si>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</si>
  <si>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</si>
  <si>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</si>
  <si>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</si>
  <si>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</si>
  <si>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</si>
  <si>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</si>
  <si>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</si>
  <si>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</si>
  <si>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</si>
  <si>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</si>
  <si>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</si>
  <si>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</si>
  <si>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</si>
  <si>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</si>
  <si>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</si>
  <si>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</si>
  <si>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</si>
  <si>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</si>
  <si>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</si>
  <si>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</si>
  <si>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</si>
  <si>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</si>
  <si>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</si>
  <si>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</si>
  <si>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</si>
  <si>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</si>
  <si>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</si>
  <si>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</si>
  <si>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</si>
  <si>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</si>
  <si>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</si>
  <si>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</si>
  <si>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</si>
  <si>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</si>
  <si>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</si>
  <si>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</si>
  <si>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</si>
  <si>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</si>
  <si>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</si>
  <si>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</si>
  <si>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</si>
  <si>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</si>
  <si>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</si>
  <si>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</si>
  <si>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</si>
  <si>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</si>
  <si>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</si>
  <si>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</si>
  <si>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</si>
  <si>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</si>
  <si>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</si>
  <si>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</si>
  <si>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</si>
  <si>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</si>
  <si>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</si>
  <si>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</si>
  <si>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</si>
  <si>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</si>
  <si>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</si>
  <si>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</si>
  <si>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</si>
  <si>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</si>
  <si>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</si>
  <si>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</si>
  <si>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</si>
  <si>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</si>
  <si>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</si>
  <si>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</si>
  <si>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</si>
  <si>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</si>
  <si>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</si>
  <si>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</si>
  <si>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</si>
  <si>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</si>
  <si>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</si>
  <si>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</si>
  <si>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</si>
  <si>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</si>
  <si>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</si>
  <si>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</si>
  <si>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</si>
  <si>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</si>
  <si>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</si>
  <si>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</si>
  <si>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</si>
  <si>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</si>
  <si>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</si>
  <si>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</si>
  <si>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</si>
  <si>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</si>
  <si>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</si>
  <si>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</si>
  <si>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</si>
  <si>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</si>
  <si>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</si>
  <si>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</si>
  <si>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</si>
  <si>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</si>
  <si>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</si>
  <si>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</si>
  <si>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</si>
  <si>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</si>
  <si>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</si>
  <si>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</si>
  <si>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</si>
  <si>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</si>
  <si>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</si>
  <si>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</si>
  <si>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</si>
  <si>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</si>
  <si>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</si>
  <si>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</si>
  <si>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</si>
  <si>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</si>
  <si>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</si>
  <si>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</si>
  <si>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</si>
  <si>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</si>
  <si>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</si>
  <si>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</si>
  <si>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</si>
  <si>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</si>
  <si>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</si>
  <si>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</si>
  <si>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</si>
  <si>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</si>
  <si>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</si>
  <si>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</si>
  <si>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</si>
  <si>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</si>
  <si>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</si>
  <si>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</si>
  <si>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</si>
  <si>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</si>
  <si>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</si>
  <si>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</si>
  <si>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</si>
  <si>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</si>
  <si>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</si>
  <si>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</si>
  <si>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</si>
  <si>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</si>
  <si>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</si>
  <si>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</si>
  <si>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</si>
  <si>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</si>
  <si>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</si>
  <si>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</si>
  <si>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</si>
  <si>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</si>
  <si>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</si>
  <si>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</si>
  <si>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</si>
  <si>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</si>
  <si>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</si>
  <si>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</si>
  <si>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</si>
  <si>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</si>
  <si>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</si>
  <si>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</si>
  <si>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</si>
  <si>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</si>
  <si>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</si>
  <si>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</si>
  <si>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</si>
  <si>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</si>
  <si>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</si>
  <si>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</si>
  <si>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</si>
  <si>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</si>
  <si>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</si>
  <si>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</si>
  <si>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</si>
  <si>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</si>
  <si>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</si>
  <si>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</si>
  <si>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</si>
  <si>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</si>
  <si>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</si>
  <si>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</si>
  <si>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</si>
  <si>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</si>
  <si>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</si>
  <si>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</si>
  <si>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</si>
  <si>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</si>
  <si>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</si>
  <si>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</si>
  <si>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</si>
  <si>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</si>
  <si>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</si>
  <si>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</si>
  <si>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</si>
  <si>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</si>
  <si>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</si>
  <si>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</si>
  <si>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</si>
  <si>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</si>
  <si>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</si>
  <si>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</si>
  <si>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</si>
  <si>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</si>
  <si>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</si>
  <si>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</si>
  <si>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</si>
  <si>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</si>
  <si>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</si>
  <si>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</si>
  <si>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</si>
  <si>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</si>
  <si>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</si>
  <si>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</si>
  <si>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</si>
  <si>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</si>
  <si>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</si>
  <si>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</si>
  <si>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</si>
  <si>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</si>
  <si>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</si>
  <si>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</si>
  <si>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</si>
  <si>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</si>
  <si>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</si>
  <si>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</si>
  <si>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</si>
  <si>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</si>
  <si>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</si>
  <si>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</si>
  <si>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</si>
  <si>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</si>
  <si>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</si>
  <si>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</si>
  <si>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</si>
  <si>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</si>
  <si>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</si>
  <si>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</si>
  <si>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</si>
  <si>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</si>
  <si>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</si>
  <si>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</si>
  <si>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</si>
  <si>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</si>
  <si>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</si>
  <si>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</si>
  <si>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</si>
  <si>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</si>
  <si>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</si>
  <si>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</si>
  <si>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</si>
  <si>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</si>
  <si>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</si>
  <si>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</si>
  <si>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</si>
  <si>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</si>
  <si>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</si>
  <si>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</si>
  <si>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</si>
  <si>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</si>
  <si>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</si>
  <si>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</si>
  <si>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</si>
  <si>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</si>
  <si>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</si>
  <si>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</si>
  <si>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</si>
  <si>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</si>
  <si>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</si>
  <si>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</si>
  <si>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</si>
  <si>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</si>
  <si>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</si>
  <si>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</si>
  <si>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</si>
  <si>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</si>
  <si>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</si>
  <si>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</si>
  <si>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</si>
  <si>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</si>
  <si>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</si>
  <si>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</si>
  <si>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</si>
  <si>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</si>
  <si>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</si>
  <si>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</si>
  <si>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</si>
  <si>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</si>
  <si>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</si>
  <si>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</si>
  <si>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</si>
  <si>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</si>
  <si>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</si>
  <si>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</si>
  <si>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</si>
  <si>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</si>
  <si>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</si>
  <si>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</si>
  <si>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</si>
  <si>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</si>
  <si>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</si>
  <si>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</si>
  <si>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</si>
  <si>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</si>
  <si>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</si>
  <si>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</si>
  <si>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</si>
  <si>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</si>
  <si>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</si>
  <si>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</si>
  <si>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</si>
  <si>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</si>
  <si>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</si>
  <si>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</si>
  <si>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</si>
  <si>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</si>
  <si>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</si>
  <si>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</si>
  <si>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</si>
  <si>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</si>
  <si>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</si>
  <si>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</si>
  <si>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</si>
  <si>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</si>
  <si>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</si>
  <si>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</si>
  <si>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</si>
  <si>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</si>
  <si>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</si>
  <si>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</si>
  <si>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</si>
  <si>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</si>
  <si>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</si>
  <si>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</si>
  <si>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</si>
  <si>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</si>
  <si>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</si>
  <si>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</si>
  <si>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</si>
  <si>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</si>
  <si>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</si>
  <si>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</si>
  <si>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</si>
  <si>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</si>
  <si>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</si>
  <si>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</si>
  <si>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</si>
  <si>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</si>
  <si>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</si>
  <si>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</si>
  <si>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</si>
  <si>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</si>
  <si>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</si>
  <si>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</si>
  <si>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</si>
  <si>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</si>
  <si>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</si>
  <si>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</si>
  <si>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</si>
  <si>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</si>
  <si>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</si>
  <si>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</si>
  <si>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</si>
  <si>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</si>
  <si>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</si>
  <si>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</si>
  <si>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</si>
  <si>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</si>
  <si>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</si>
  <si>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</si>
  <si>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</si>
  <si>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</si>
  <si>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</si>
  <si>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</si>
  <si>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</si>
  <si>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</si>
  <si>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</si>
  <si>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</si>
  <si>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</si>
  <si>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</si>
  <si>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</si>
  <si>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</si>
  <si>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</si>
  <si>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</si>
  <si>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</si>
  <si>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</si>
  <si>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</si>
  <si>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</si>
  <si>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</si>
  <si>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</si>
  <si>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</si>
  <si>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</si>
  <si>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</si>
  <si>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</si>
  <si>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</si>
  <si>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</si>
  <si>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</si>
  <si>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</si>
  <si>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</si>
  <si>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</si>
  <si>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</si>
  <si>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</si>
  <si>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</si>
  <si>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</si>
  <si>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</si>
  <si>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</si>
  <si>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</si>
  <si>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</si>
  <si>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</si>
  <si>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</si>
  <si>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</si>
  <si>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</si>
  <si>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</si>
  <si>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</si>
  <si>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</si>
  <si>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</si>
  <si>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</si>
  <si>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</si>
  <si>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</si>
  <si>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</si>
  <si>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</si>
  <si>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</si>
  <si>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</si>
  <si>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</si>
  <si>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</si>
  <si>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</si>
  <si>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</si>
  <si>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</si>
  <si>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</si>
  <si>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</si>
  <si>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</si>
  <si>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</si>
  <si>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</si>
  <si>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</si>
  <si>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</si>
  <si>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</si>
  <si>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</si>
  <si>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</si>
  <si>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</si>
  <si>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</si>
  <si>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</si>
  <si>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</si>
  <si>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</si>
  <si>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</si>
  <si>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</si>
  <si>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</si>
  <si>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</si>
  <si>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</si>
  <si>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</si>
  <si>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</si>
  <si>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</si>
  <si>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</si>
  <si>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</si>
  <si>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</si>
  <si>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</si>
  <si>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</si>
  <si>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</si>
  <si>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</si>
  <si>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</si>
  <si>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</si>
  <si>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</si>
  <si>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</si>
  <si>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</si>
  <si>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</si>
  <si>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</si>
  <si>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</si>
  <si>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</si>
  <si>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</si>
  <si>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</si>
  <si>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</si>
  <si>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</si>
  <si>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</si>
  <si>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</si>
  <si>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</si>
  <si>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</si>
  <si>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</si>
  <si>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</si>
  <si>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</si>
  <si>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</si>
  <si>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</si>
  <si>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</si>
  <si>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</si>
  <si>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</si>
  <si>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</si>
  <si>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</si>
  <si>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</si>
  <si>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</si>
  <si>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</si>
  <si>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</si>
  <si>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</si>
  <si>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</si>
  <si>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</si>
  <si>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</si>
  <si>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</si>
  <si>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</si>
  <si>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</si>
  <si>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</si>
  <si>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</si>
  <si>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</si>
  <si>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</si>
  <si>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</si>
  <si>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</si>
  <si>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</si>
  <si>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</si>
  <si>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</si>
  <si>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</si>
  <si>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</si>
  <si>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</si>
  <si>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</si>
  <si>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</si>
  <si>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</si>
  <si>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</si>
  <si>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</si>
  <si>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</si>
  <si>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</si>
  <si>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</si>
  <si>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</si>
  <si>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</si>
  <si>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</si>
  <si>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</si>
  <si>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</si>
  <si>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</si>
  <si>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</si>
  <si>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</si>
  <si>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</si>
  <si>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</si>
  <si>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</si>
  <si>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</si>
  <si>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</si>
  <si>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</si>
  <si>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</si>
  <si>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</si>
  <si>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</si>
  <si>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</si>
  <si>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</si>
  <si>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</si>
  <si>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</si>
  <si>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</si>
  <si>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</si>
  <si>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</si>
  <si>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</si>
  <si>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</si>
  <si>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</si>
  <si>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</si>
  <si>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</si>
  <si>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</si>
  <si>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</si>
  <si>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</si>
  <si>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</si>
  <si>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</si>
  <si>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</si>
  <si>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</si>
  <si>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</si>
  <si>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</si>
  <si>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</si>
  <si>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</si>
  <si>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</si>
  <si>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</si>
  <si>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</si>
  <si>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</si>
  <si>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</si>
  <si>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</si>
  <si>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</si>
  <si>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</si>
  <si>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</si>
  <si>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</si>
  <si>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</si>
  <si>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</si>
  <si>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</si>
  <si>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</si>
  <si>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</si>
  <si>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</si>
  <si>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</si>
  <si>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</si>
  <si>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</si>
  <si>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</si>
  <si>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</si>
  <si>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</si>
  <si>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</si>
  <si>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</si>
  <si>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</si>
  <si>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</si>
  <si>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</si>
  <si>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</si>
  <si>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</si>
  <si>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</si>
  <si>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</si>
  <si>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</si>
  <si>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</si>
  <si>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</si>
  <si>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</si>
  <si>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</si>
  <si>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</si>
  <si>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</si>
  <si>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</si>
  <si>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</si>
  <si>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</si>
  <si>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</si>
  <si>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</si>
  <si>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</si>
  <si>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</si>
  <si>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</si>
  <si>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</si>
  <si>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</si>
  <si>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</si>
  <si>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</si>
  <si>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</si>
  <si>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</si>
  <si>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</si>
  <si>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</si>
  <si>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</si>
  <si>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</si>
  <si>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</si>
  <si>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</si>
  <si>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</si>
  <si>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</si>
  <si>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</si>
  <si>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</si>
  <si>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</si>
  <si>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</si>
  <si>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</si>
  <si>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</si>
  <si>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</si>
  <si>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</si>
  <si>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</si>
  <si>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</si>
  <si>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</si>
  <si>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</si>
  <si>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</si>
  <si>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</si>
  <si>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</si>
  <si>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</si>
  <si>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</si>
  <si>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</si>
  <si>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</si>
  <si>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</si>
  <si>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</si>
  <si>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</si>
  <si>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</si>
  <si>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</si>
  <si>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</si>
  <si>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</si>
  <si>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</si>
  <si>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</si>
  <si>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</si>
  <si>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</si>
  <si>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</si>
  <si>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</si>
  <si>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</si>
  <si>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</si>
  <si>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</si>
  <si>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</si>
  <si>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</si>
  <si>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</si>
  <si>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</si>
  <si>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</si>
  <si>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</si>
  <si>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</si>
  <si>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</si>
  <si>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</si>
  <si>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</si>
  <si>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</si>
  <si>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</si>
  <si>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</si>
  <si>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</si>
  <si>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</si>
  <si>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</si>
  <si>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</si>
  <si>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</si>
  <si>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</si>
  <si>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</si>
  <si>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</si>
  <si>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</si>
  <si>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</si>
  <si>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</si>
  <si>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</si>
  <si>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</si>
  <si>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</si>
  <si>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</si>
  <si>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</si>
  <si>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</si>
  <si>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</si>
  <si>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</si>
  <si>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</si>
  <si>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</si>
  <si>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</si>
  <si>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</si>
  <si>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</si>
  <si>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</si>
  <si>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</si>
  <si>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</si>
  <si>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</si>
  <si>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</si>
  <si>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</si>
  <si>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</si>
  <si>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</si>
  <si>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</si>
  <si>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</si>
  <si>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</si>
  <si>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</si>
  <si>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</si>
  <si>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</si>
  <si>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</si>
  <si>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</si>
  <si>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</si>
  <si>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</si>
  <si>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</si>
  <si>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</si>
  <si>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</si>
  <si>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</si>
  <si>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</si>
  <si>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</si>
  <si>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</si>
  <si>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</si>
  <si>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</si>
  <si>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</si>
  <si>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</si>
  <si>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</si>
  <si>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</si>
  <si>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</si>
  <si>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</si>
  <si>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</si>
  <si>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</si>
  <si>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</si>
  <si>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</si>
  <si>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</si>
  <si>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</si>
  <si>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</si>
  <si>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</si>
  <si>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</si>
  <si>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</si>
  <si>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</si>
  <si>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</si>
  <si>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</si>
  <si>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</si>
  <si>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</si>
  <si>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</si>
  <si>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</si>
  <si>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</si>
  <si>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</si>
  <si>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</si>
  <si>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</si>
  <si>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</si>
  <si>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</si>
  <si>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</si>
  <si>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</si>
  <si>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</si>
  <si>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</si>
  <si>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</si>
  <si>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</si>
  <si>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</si>
  <si>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</si>
  <si>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</si>
  <si>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</si>
  <si>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</si>
  <si>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</si>
  <si>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</si>
  <si>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</si>
  <si>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</si>
  <si>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</si>
  <si>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</si>
  <si>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</si>
  <si>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</si>
  <si>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</si>
  <si>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</si>
  <si>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</si>
  <si>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</si>
  <si>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</si>
  <si>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</si>
  <si>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</si>
  <si>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</si>
  <si>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</si>
  <si>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</si>
  <si>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</si>
  <si>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</si>
  <si>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</si>
  <si>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</si>
  <si>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</si>
  <si>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</si>
  <si>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</si>
  <si>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</si>
  <si>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</si>
  <si>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</si>
  <si>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</si>
  <si>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</si>
  <si>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</si>
  <si>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</si>
  <si>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</si>
  <si>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</si>
  <si>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</si>
  <si>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</si>
  <si>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</si>
  <si>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</si>
  <si>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</si>
  <si>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</si>
  <si>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</si>
  <si>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</si>
  <si>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</si>
  <si>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</si>
  <si>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</si>
  <si>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</si>
  <si>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</si>
  <si>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</si>
  <si>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</si>
  <si>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</si>
  <si>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</si>
  <si>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</si>
  <si>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</si>
  <si>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</si>
  <si>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</si>
  <si>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</si>
  <si>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</si>
  <si>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</si>
  <si>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</si>
  <si>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</si>
  <si>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</si>
  <si>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</si>
  <si>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</si>
  <si>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</si>
  <si>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</si>
  <si>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</si>
  <si>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</si>
  <si>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</si>
  <si>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</si>
  <si>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</si>
  <si>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</si>
  <si>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</si>
  <si>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</si>
  <si>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</si>
  <si>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</si>
  <si>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</si>
  <si>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</si>
  <si>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</si>
  <si>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</si>
  <si>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</si>
  <si>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</si>
  <si>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</si>
  <si>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</si>
  <si>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</si>
  <si>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</si>
  <si>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</si>
  <si>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</si>
  <si>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</si>
  <si>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</si>
  <si>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</si>
  <si>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</si>
  <si>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</si>
  <si>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</si>
  <si>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</si>
  <si>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</si>
  <si>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</si>
  <si>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</si>
  <si>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</si>
  <si>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</si>
  <si>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</si>
  <si>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</si>
  <si>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</si>
  <si>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</si>
  <si>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</si>
  <si>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</si>
  <si>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</si>
  <si>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</si>
  <si>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</si>
  <si>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</si>
  <si>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</si>
  <si>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</si>
  <si>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</si>
  <si>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</si>
  <si>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</si>
  <si>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</si>
  <si>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</si>
  <si>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</si>
  <si>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</si>
  <si>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</si>
  <si>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</si>
  <si>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</si>
  <si>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</si>
  <si>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</si>
  <si>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</si>
  <si>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</si>
  <si>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</si>
  <si>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</si>
  <si>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</si>
  <si>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</si>
  <si>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</si>
  <si>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</si>
  <si>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</si>
  <si>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</si>
  <si>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</si>
  <si>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</si>
  <si>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</si>
  <si>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</si>
  <si>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</si>
  <si>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</si>
  <si>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</si>
  <si>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</si>
  <si>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</si>
  <si>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</si>
  <si>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</si>
  <si>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</si>
  <si>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</si>
  <si>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</si>
  <si>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</si>
  <si>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</si>
  <si>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</si>
  <si>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</si>
  <si>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</si>
  <si>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</si>
  <si>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</si>
  <si>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</si>
  <si>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</si>
  <si>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</si>
  <si>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</si>
  <si>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</si>
  <si>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</si>
  <si>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</si>
  <si>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</si>
  <si>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</si>
  <si>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</si>
  <si>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</si>
  <si>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</si>
  <si>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</si>
  <si>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</si>
  <si>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</si>
  <si>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</si>
  <si>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</si>
  <si>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</si>
  <si>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</si>
  <si>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</si>
  <si>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</si>
  <si>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</si>
  <si>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</si>
  <si>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</si>
  <si>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</si>
  <si>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</si>
  <si>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</si>
  <si>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</si>
  <si>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</si>
  <si>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</si>
  <si>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</si>
  <si>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</si>
  <si>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</si>
  <si>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</si>
  <si>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</si>
  <si>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</si>
  <si>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</si>
  <si>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</si>
  <si>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</si>
  <si>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</si>
  <si>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</si>
  <si>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</si>
  <si>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</si>
  <si>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</si>
  <si>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</si>
  <si>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</si>
  <si>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</si>
  <si>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</si>
  <si>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</si>
  <si>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</si>
  <si>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</si>
  <si>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</si>
  <si>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</si>
  <si>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</si>
  <si>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</si>
  <si>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</si>
  <si>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</si>
  <si>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</si>
  <si>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</si>
  <si>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</si>
  <si>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</si>
  <si>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</si>
  <si>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</si>
  <si>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</si>
  <si>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</si>
  <si>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</si>
  <si>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</si>
  <si>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</si>
  <si>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</si>
  <si>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</si>
  <si>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</si>
  <si>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</si>
  <si>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</si>
  <si>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</si>
  <si>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</si>
  <si>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</si>
  <si>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</si>
  <si>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</si>
  <si>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</si>
  <si>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</si>
  <si>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</si>
  <si>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</si>
  <si>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</si>
  <si>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</si>
  <si>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</si>
  <si>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</si>
  <si>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</si>
  <si>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</si>
  <si>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</si>
  <si>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</si>
  <si>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</si>
  <si>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</si>
  <si>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</si>
  <si>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</si>
  <si>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</si>
  <si>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</si>
  <si>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</si>
  <si>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</si>
  <si>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</si>
  <si>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</si>
  <si>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</si>
  <si>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</si>
  <si>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</si>
  <si>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</si>
  <si>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</si>
  <si>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</si>
  <si>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</si>
  <si>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</si>
  <si>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</si>
  <si>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</si>
  <si>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</si>
  <si>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</si>
  <si>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</si>
  <si>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</si>
  <si>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</si>
  <si>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</si>
  <si>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</si>
  <si>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</si>
  <si>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</si>
  <si>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</si>
  <si>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</si>
  <si>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</si>
  <si>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</si>
  <si>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</si>
  <si>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</si>
  <si>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</si>
  <si>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</si>
  <si>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</si>
  <si>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</si>
  <si>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</si>
  <si>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</si>
  <si>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</si>
  <si>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</si>
  <si>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</si>
  <si>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</si>
  <si>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</si>
  <si>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</si>
  <si>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</si>
  <si>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</si>
  <si>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</si>
  <si>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</si>
  <si>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</si>
  <si>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</si>
  <si>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</si>
  <si>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</si>
  <si>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</si>
  <si>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</si>
  <si>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</si>
  <si>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</si>
  <si>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</si>
  <si>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</si>
  <si>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</si>
  <si>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</si>
  <si>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</si>
  <si>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</si>
  <si>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</si>
  <si>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</si>
  <si>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</si>
  <si>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</si>
  <si>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</si>
  <si>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</si>
  <si>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</si>
  <si>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</si>
  <si>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</si>
  <si>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</si>
  <si>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</si>
  <si>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</si>
  <si>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</si>
  <si>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</si>
  <si>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</si>
  <si>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</si>
  <si>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</si>
  <si>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</si>
  <si>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</si>
  <si>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</si>
  <si>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</si>
  <si>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</si>
  <si>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</si>
  <si>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</si>
  <si>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</si>
  <si>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</si>
  <si>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</si>
  <si>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</si>
  <si>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</si>
  <si>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</si>
  <si>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</si>
  <si>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</si>
  <si>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</si>
  <si>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</si>
  <si>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</si>
  <si>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</si>
  <si>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</si>
  <si>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</si>
  <si>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</si>
  <si>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</si>
  <si>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</si>
  <si>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</si>
  <si>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</si>
  <si>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</si>
  <si>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</si>
  <si>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</si>
  <si>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</si>
  <si>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</si>
  <si>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</si>
  <si>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</si>
  <si>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</si>
  <si>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</si>
  <si>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</si>
  <si>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</si>
  <si>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</si>
  <si>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</si>
  <si>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</si>
  <si>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</si>
  <si>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</si>
  <si>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</si>
  <si>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</si>
  <si>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</si>
  <si>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</si>
  <si>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</si>
  <si>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</si>
  <si>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</si>
  <si>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</si>
  <si>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</si>
  <si>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</si>
  <si>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</si>
  <si>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</si>
  <si>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</si>
  <si>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</si>
  <si>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</si>
  <si>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</si>
  <si>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</si>
  <si>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</si>
  <si>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</si>
  <si>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</si>
  <si>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</si>
  <si>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</si>
  <si>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</si>
  <si>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</si>
  <si>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</si>
  <si>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</si>
  <si>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</si>
  <si>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</si>
  <si>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</si>
  <si>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</si>
  <si>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</si>
  <si>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</si>
  <si>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</si>
  <si>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</si>
  <si>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</si>
  <si>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</si>
  <si>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</si>
  <si>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</si>
  <si>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</si>
  <si>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</si>
  <si>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</si>
  <si>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</si>
  <si>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</si>
  <si>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</si>
  <si>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</si>
  <si>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0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</si>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</sst>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ARAUCA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383</v>
      </c>
      <c r="B9" s="5">
        <v>81</v>
      </c>
      <c r="C9" s="3" t="s">
        <v>383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81</v>
      </c>
      <c r="B11" s="6"/>
      <c r="C11" s="11" t="str">
        <f>+C9</f>
        <v>ARAUCA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ARAUCA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2495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2438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57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8.895537636370271E-2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0.32700603968938741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0.12683831275546753</v>
      </c>
      <c r="D25" s="190">
        <v>0.14945427484703158</v>
      </c>
      <c r="E25" s="190">
        <v>0.16280203045685279</v>
      </c>
      <c r="F25" s="190">
        <v>0.13550525012975606</v>
      </c>
      <c r="G25" s="190">
        <v>0.11633566213988539</v>
      </c>
      <c r="H25" s="191">
        <v>0.10997955483547429</v>
      </c>
      <c r="I25" s="191">
        <v>0.10682515047128743</v>
      </c>
      <c r="J25" s="192">
        <v>0.10546062407132244</v>
      </c>
      <c r="K25" s="75">
        <v>8.895537636370271E-2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2262</v>
      </c>
      <c r="D33" s="74">
        <v>882</v>
      </c>
      <c r="E33" s="75">
        <v>0.38992042440318303</v>
      </c>
      <c r="F33" s="73">
        <v>2294</v>
      </c>
      <c r="G33" s="74">
        <v>835</v>
      </c>
      <c r="H33" s="75">
        <v>0.36399302528334787</v>
      </c>
      <c r="I33" s="73">
        <v>2318</v>
      </c>
      <c r="J33" s="74">
        <v>758</v>
      </c>
      <c r="K33" s="75">
        <v>0.32700603968938741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2068</v>
      </c>
      <c r="D40" s="85">
        <v>1474</v>
      </c>
      <c r="E40" s="85">
        <v>1750</v>
      </c>
      <c r="F40" s="85">
        <v>1163</v>
      </c>
      <c r="G40" s="85">
        <v>959</v>
      </c>
      <c r="H40" s="86">
        <v>1043</v>
      </c>
      <c r="I40" s="86">
        <v>1129</v>
      </c>
      <c r="J40" s="87">
        <v>1170</v>
      </c>
      <c r="K40" s="88">
        <v>1051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1000</v>
      </c>
      <c r="D41" s="21">
        <v>2179</v>
      </c>
      <c r="E41" s="21">
        <v>2259</v>
      </c>
      <c r="F41" s="21">
        <v>2316</v>
      </c>
      <c r="G41" s="21">
        <v>2042</v>
      </c>
      <c r="H41" s="22">
        <v>1827</v>
      </c>
      <c r="I41" s="22">
        <v>1744</v>
      </c>
      <c r="J41" s="59">
        <v>1694</v>
      </c>
      <c r="K41" s="89">
        <v>1444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3068</v>
      </c>
      <c r="D42" s="91">
        <f t="shared" ref="D42:K42" si="0">+SUM(D40:D41)</f>
        <v>3653</v>
      </c>
      <c r="E42" s="91">
        <f t="shared" si="0"/>
        <v>4009</v>
      </c>
      <c r="F42" s="91">
        <f t="shared" si="0"/>
        <v>3479</v>
      </c>
      <c r="G42" s="91">
        <f t="shared" si="0"/>
        <v>3001</v>
      </c>
      <c r="H42" s="92">
        <f t="shared" si="0"/>
        <v>2870</v>
      </c>
      <c r="I42" s="92">
        <f t="shared" si="0"/>
        <v>2873</v>
      </c>
      <c r="J42" s="93">
        <f t="shared" ref="J42" si="1">+SUM(J40:J41)</f>
        <v>2864</v>
      </c>
      <c r="K42" s="94">
        <f t="shared" si="0"/>
        <v>2495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3010</v>
      </c>
      <c r="D47" s="85">
        <f t="shared" ref="D47:K47" si="2">+SUM(D54:D56)</f>
        <v>3615</v>
      </c>
      <c r="E47" s="85">
        <f t="shared" si="2"/>
        <v>4009</v>
      </c>
      <c r="F47" s="85">
        <f t="shared" si="2"/>
        <v>3394</v>
      </c>
      <c r="G47" s="85">
        <f t="shared" si="2"/>
        <v>2964</v>
      </c>
      <c r="H47" s="86">
        <f t="shared" si="2"/>
        <v>2851</v>
      </c>
      <c r="I47" s="86">
        <f t="shared" si="2"/>
        <v>2822</v>
      </c>
      <c r="J47" s="87">
        <f t="shared" ref="J47" si="3">+SUM(J54:J56)</f>
        <v>2839</v>
      </c>
      <c r="K47" s="88">
        <f t="shared" si="2"/>
        <v>2438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58</v>
      </c>
      <c r="D48" s="21">
        <f t="shared" ref="D48:K48" si="4">+SUM(D57:D59)</f>
        <v>38</v>
      </c>
      <c r="E48" s="21">
        <f t="shared" si="4"/>
        <v>0</v>
      </c>
      <c r="F48" s="21">
        <f t="shared" si="4"/>
        <v>85</v>
      </c>
      <c r="G48" s="21">
        <f t="shared" si="4"/>
        <v>37</v>
      </c>
      <c r="H48" s="22">
        <f t="shared" si="4"/>
        <v>19</v>
      </c>
      <c r="I48" s="22">
        <f t="shared" si="4"/>
        <v>51</v>
      </c>
      <c r="J48" s="59">
        <f t="shared" ref="J48" si="5">+SUM(J57:J59)</f>
        <v>25</v>
      </c>
      <c r="K48" s="89">
        <f t="shared" si="4"/>
        <v>57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3068</v>
      </c>
      <c r="D49" s="91">
        <f t="shared" ref="D49:K49" si="6">+SUM(D47:D48)</f>
        <v>3653</v>
      </c>
      <c r="E49" s="91">
        <f t="shared" si="6"/>
        <v>4009</v>
      </c>
      <c r="F49" s="91">
        <f t="shared" si="6"/>
        <v>3479</v>
      </c>
      <c r="G49" s="91">
        <f t="shared" si="6"/>
        <v>3001</v>
      </c>
      <c r="H49" s="92">
        <f t="shared" si="6"/>
        <v>2870</v>
      </c>
      <c r="I49" s="92">
        <f t="shared" si="6"/>
        <v>2873</v>
      </c>
      <c r="J49" s="93">
        <f t="shared" ref="J49" si="7">+SUM(J47:J48)</f>
        <v>2864</v>
      </c>
      <c r="K49" s="94">
        <f t="shared" si="6"/>
        <v>2495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535</v>
      </c>
      <c r="D54" s="96">
        <v>93</v>
      </c>
      <c r="E54" s="96">
        <v>11</v>
      </c>
      <c r="F54" s="96">
        <v>7</v>
      </c>
      <c r="G54" s="96">
        <v>0</v>
      </c>
      <c r="H54" s="97">
        <v>1</v>
      </c>
      <c r="I54" s="97">
        <v>4</v>
      </c>
      <c r="J54" s="98">
        <v>0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1045</v>
      </c>
      <c r="D55" s="25">
        <v>1211</v>
      </c>
      <c r="E55" s="25">
        <v>1532</v>
      </c>
      <c r="F55" s="25">
        <v>1148</v>
      </c>
      <c r="G55" s="25">
        <v>814</v>
      </c>
      <c r="H55" s="26">
        <v>898</v>
      </c>
      <c r="I55" s="26">
        <v>971</v>
      </c>
      <c r="J55" s="60">
        <v>1024</v>
      </c>
      <c r="K55" s="101">
        <v>751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1430</v>
      </c>
      <c r="D56" s="25">
        <v>2311</v>
      </c>
      <c r="E56" s="25">
        <v>2466</v>
      </c>
      <c r="F56" s="25">
        <v>2239</v>
      </c>
      <c r="G56" s="25">
        <v>2150</v>
      </c>
      <c r="H56" s="26">
        <v>1952</v>
      </c>
      <c r="I56" s="26">
        <v>1847</v>
      </c>
      <c r="J56" s="60">
        <v>1815</v>
      </c>
      <c r="K56" s="101">
        <v>1687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58</v>
      </c>
      <c r="D57" s="25">
        <v>38</v>
      </c>
      <c r="E57" s="25">
        <v>0</v>
      </c>
      <c r="F57" s="25">
        <v>85</v>
      </c>
      <c r="G57" s="25">
        <v>37</v>
      </c>
      <c r="H57" s="26">
        <v>19</v>
      </c>
      <c r="I57" s="26">
        <v>51</v>
      </c>
      <c r="J57" s="60">
        <v>25</v>
      </c>
      <c r="K57" s="101">
        <v>57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0</v>
      </c>
      <c r="F58" s="25">
        <v>0</v>
      </c>
      <c r="G58" s="25">
        <v>0</v>
      </c>
      <c r="H58" s="26">
        <v>0</v>
      </c>
      <c r="I58" s="26">
        <v>0</v>
      </c>
      <c r="J58" s="60">
        <v>0</v>
      </c>
      <c r="K58" s="101">
        <v>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3068</v>
      </c>
      <c r="D60" s="103">
        <f t="shared" ref="D60:I60" si="8">+SUM(D54:D59)</f>
        <v>3653</v>
      </c>
      <c r="E60" s="103">
        <f t="shared" si="8"/>
        <v>4009</v>
      </c>
      <c r="F60" s="103">
        <f t="shared" si="8"/>
        <v>3479</v>
      </c>
      <c r="G60" s="103">
        <f t="shared" si="8"/>
        <v>3001</v>
      </c>
      <c r="H60" s="104">
        <f t="shared" si="8"/>
        <v>2870</v>
      </c>
      <c r="I60" s="104">
        <f t="shared" si="8"/>
        <v>2873</v>
      </c>
      <c r="J60" s="105">
        <f t="shared" ref="J60" si="9">+SUM(J54:J59)</f>
        <v>2864</v>
      </c>
      <c r="K60" s="106">
        <f t="shared" ref="K60" si="10">+SUM(K54:K59)</f>
        <v>2495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177</v>
      </c>
      <c r="D65" s="96">
        <v>246</v>
      </c>
      <c r="E65" s="96">
        <v>355</v>
      </c>
      <c r="F65" s="96">
        <v>336</v>
      </c>
      <c r="G65" s="96">
        <v>277</v>
      </c>
      <c r="H65" s="97">
        <v>222</v>
      </c>
      <c r="I65" s="97">
        <v>227</v>
      </c>
      <c r="J65" s="98">
        <v>280</v>
      </c>
      <c r="K65" s="99">
        <v>252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1</v>
      </c>
      <c r="I66" s="26">
        <v>1</v>
      </c>
      <c r="J66" s="60">
        <v>0</v>
      </c>
      <c r="K66" s="101">
        <v>0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105</v>
      </c>
      <c r="D67" s="25">
        <v>185</v>
      </c>
      <c r="E67" s="25">
        <v>109</v>
      </c>
      <c r="F67" s="25">
        <v>75</v>
      </c>
      <c r="G67" s="25">
        <v>31</v>
      </c>
      <c r="H67" s="26">
        <v>14</v>
      </c>
      <c r="I67" s="26">
        <v>1</v>
      </c>
      <c r="J67" s="60">
        <v>4</v>
      </c>
      <c r="K67" s="101">
        <v>6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177</v>
      </c>
      <c r="D68" s="25">
        <v>143</v>
      </c>
      <c r="E68" s="25">
        <v>60</v>
      </c>
      <c r="F68" s="25">
        <v>39</v>
      </c>
      <c r="G68" s="25">
        <v>0</v>
      </c>
      <c r="H68" s="26">
        <v>0</v>
      </c>
      <c r="I68" s="26">
        <v>0</v>
      </c>
      <c r="J68" s="60">
        <v>59</v>
      </c>
      <c r="K68" s="101">
        <v>89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415</v>
      </c>
      <c r="D69" s="25">
        <v>673</v>
      </c>
      <c r="E69" s="25">
        <v>708</v>
      </c>
      <c r="F69" s="25">
        <v>746</v>
      </c>
      <c r="G69" s="25">
        <v>725</v>
      </c>
      <c r="H69" s="26">
        <v>747</v>
      </c>
      <c r="I69" s="26">
        <v>793</v>
      </c>
      <c r="J69" s="60">
        <v>732</v>
      </c>
      <c r="K69" s="101">
        <v>680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1665</v>
      </c>
      <c r="D70" s="25">
        <v>1833</v>
      </c>
      <c r="E70" s="25">
        <v>2024</v>
      </c>
      <c r="F70" s="25">
        <v>1573</v>
      </c>
      <c r="G70" s="25">
        <v>1285</v>
      </c>
      <c r="H70" s="26">
        <v>1253</v>
      </c>
      <c r="I70" s="26">
        <v>1272</v>
      </c>
      <c r="J70" s="60">
        <v>1236</v>
      </c>
      <c r="K70" s="101">
        <v>1041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500</v>
      </c>
      <c r="D71" s="25">
        <v>573</v>
      </c>
      <c r="E71" s="25">
        <v>753</v>
      </c>
      <c r="F71" s="25">
        <v>710</v>
      </c>
      <c r="G71" s="25">
        <v>683</v>
      </c>
      <c r="H71" s="26">
        <v>633</v>
      </c>
      <c r="I71" s="26">
        <v>579</v>
      </c>
      <c r="J71" s="60">
        <v>553</v>
      </c>
      <c r="K71" s="101">
        <v>427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29</v>
      </c>
      <c r="D72" s="25">
        <v>0</v>
      </c>
      <c r="E72" s="25">
        <v>0</v>
      </c>
      <c r="F72" s="25">
        <v>0</v>
      </c>
      <c r="G72" s="25">
        <v>0</v>
      </c>
      <c r="H72" s="26">
        <v>0</v>
      </c>
      <c r="I72" s="26">
        <v>0</v>
      </c>
      <c r="J72" s="60">
        <v>0</v>
      </c>
      <c r="K72" s="101">
        <v>0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3068</v>
      </c>
      <c r="D73" s="103">
        <f t="shared" ref="D73:K73" si="11">+SUM(D65:D72)</f>
        <v>3653</v>
      </c>
      <c r="E73" s="103">
        <f t="shared" si="11"/>
        <v>4009</v>
      </c>
      <c r="F73" s="103">
        <f t="shared" si="11"/>
        <v>3479</v>
      </c>
      <c r="G73" s="103">
        <f t="shared" si="11"/>
        <v>3001</v>
      </c>
      <c r="H73" s="104">
        <f t="shared" si="11"/>
        <v>2870</v>
      </c>
      <c r="I73" s="104">
        <f t="shared" si="11"/>
        <v>2873</v>
      </c>
      <c r="J73" s="105">
        <f t="shared" ref="J73" si="12">+SUM(J65:J72)</f>
        <v>2864</v>
      </c>
      <c r="K73" s="106">
        <f t="shared" si="11"/>
        <v>2495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2517</v>
      </c>
      <c r="D78" s="96">
        <v>2506</v>
      </c>
      <c r="E78" s="96">
        <v>2819</v>
      </c>
      <c r="F78" s="96">
        <v>2482</v>
      </c>
      <c r="G78" s="96">
        <v>2156</v>
      </c>
      <c r="H78" s="97">
        <v>2188</v>
      </c>
      <c r="I78" s="97">
        <v>2098</v>
      </c>
      <c r="J78" s="97">
        <v>2156</v>
      </c>
      <c r="K78" s="99">
        <v>1751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536</v>
      </c>
      <c r="D79" s="25">
        <v>1147</v>
      </c>
      <c r="E79" s="25">
        <v>1168</v>
      </c>
      <c r="F79" s="25">
        <v>979</v>
      </c>
      <c r="G79" s="25">
        <v>845</v>
      </c>
      <c r="H79" s="26">
        <v>681</v>
      </c>
      <c r="I79" s="26">
        <v>774</v>
      </c>
      <c r="J79" s="26">
        <v>708</v>
      </c>
      <c r="K79" s="101">
        <v>744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15</v>
      </c>
      <c r="D80" s="25">
        <v>0</v>
      </c>
      <c r="E80" s="25">
        <v>22</v>
      </c>
      <c r="F80" s="25">
        <v>18</v>
      </c>
      <c r="G80" s="25">
        <v>0</v>
      </c>
      <c r="H80" s="26">
        <v>1</v>
      </c>
      <c r="I80" s="26">
        <v>1</v>
      </c>
      <c r="J80" s="26">
        <v>0</v>
      </c>
      <c r="K80" s="101" t="s">
        <v>2539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3068</v>
      </c>
      <c r="D81" s="103">
        <f t="shared" ref="D81:K81" si="13">+SUM(D78:D80)</f>
        <v>3653</v>
      </c>
      <c r="E81" s="103">
        <f t="shared" si="13"/>
        <v>4009</v>
      </c>
      <c r="F81" s="103">
        <f t="shared" si="13"/>
        <v>3479</v>
      </c>
      <c r="G81" s="103">
        <f t="shared" si="13"/>
        <v>3001</v>
      </c>
      <c r="H81" s="104">
        <f t="shared" si="13"/>
        <v>2870</v>
      </c>
      <c r="I81" s="104">
        <f t="shared" si="13"/>
        <v>2873</v>
      </c>
      <c r="J81" s="104">
        <f t="shared" ref="J81" si="14">+SUM(J78:J80)</f>
        <v>2864</v>
      </c>
      <c r="K81" s="106">
        <f t="shared" si="13"/>
        <v>2495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1298</v>
      </c>
      <c r="D86" s="85">
        <v>1499</v>
      </c>
      <c r="E86" s="85">
        <v>1707</v>
      </c>
      <c r="F86" s="85">
        <v>1463</v>
      </c>
      <c r="G86" s="85">
        <v>1248</v>
      </c>
      <c r="H86" s="86">
        <v>1234</v>
      </c>
      <c r="I86" s="86">
        <v>1225</v>
      </c>
      <c r="J86" s="87">
        <v>1230</v>
      </c>
      <c r="K86" s="88">
        <v>1080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1770</v>
      </c>
      <c r="D87" s="21">
        <v>2154</v>
      </c>
      <c r="E87" s="21">
        <v>2302</v>
      </c>
      <c r="F87" s="21">
        <v>2016</v>
      </c>
      <c r="G87" s="21">
        <v>1753</v>
      </c>
      <c r="H87" s="22">
        <v>1636</v>
      </c>
      <c r="I87" s="22">
        <v>1648</v>
      </c>
      <c r="J87" s="59">
        <v>1634</v>
      </c>
      <c r="K87" s="89">
        <v>1415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3068</v>
      </c>
      <c r="D88" s="91">
        <f t="shared" ref="D88:K88" si="15">+SUM(D86:D87)</f>
        <v>3653</v>
      </c>
      <c r="E88" s="91">
        <f t="shared" si="15"/>
        <v>4009</v>
      </c>
      <c r="F88" s="91">
        <f t="shared" si="15"/>
        <v>3479</v>
      </c>
      <c r="G88" s="91">
        <f t="shared" si="15"/>
        <v>3001</v>
      </c>
      <c r="H88" s="92">
        <f t="shared" si="15"/>
        <v>2870</v>
      </c>
      <c r="I88" s="92">
        <f t="shared" si="15"/>
        <v>2873</v>
      </c>
      <c r="J88" s="93">
        <f t="shared" ref="J88" si="16">+SUM(J86:J87)</f>
        <v>2864</v>
      </c>
      <c r="K88" s="94">
        <f t="shared" si="15"/>
        <v>2495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751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15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1687</v>
      </c>
      <c r="D95" s="112">
        <v>355</v>
      </c>
      <c r="E95" s="113">
        <f t="shared" si="18"/>
        <v>0.21043272080616479</v>
      </c>
      <c r="F95" s="2"/>
      <c r="G95" s="256" t="s">
        <v>36</v>
      </c>
      <c r="H95" s="258"/>
      <c r="I95" s="117">
        <v>18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57</v>
      </c>
      <c r="D96" s="112">
        <v>0</v>
      </c>
      <c r="E96" s="113">
        <f t="shared" si="18"/>
        <v>0</v>
      </c>
      <c r="F96" s="2"/>
      <c r="G96" s="256" t="s">
        <v>37</v>
      </c>
      <c r="H96" s="258"/>
      <c r="I96" s="117">
        <v>3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0</v>
      </c>
      <c r="D97" s="112">
        <v>0</v>
      </c>
      <c r="E97" s="113" t="str">
        <f t="shared" si="18"/>
        <v/>
      </c>
      <c r="F97" s="2"/>
      <c r="G97" s="256" t="s">
        <v>38</v>
      </c>
      <c r="H97" s="258"/>
      <c r="I97" s="117">
        <v>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2495</v>
      </c>
      <c r="D99" s="114">
        <f>+SUM(D93:D98)</f>
        <v>355</v>
      </c>
      <c r="E99" s="115">
        <f t="shared" si="18"/>
        <v>0.14228456913827656</v>
      </c>
      <c r="F99" s="2"/>
      <c r="G99" s="259" t="s">
        <v>26</v>
      </c>
      <c r="H99" s="261"/>
      <c r="I99" s="118">
        <f>+SUM(I93:I98)</f>
        <v>36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45</v>
      </c>
      <c r="D104" s="96">
        <v>130</v>
      </c>
      <c r="E104" s="96">
        <v>16</v>
      </c>
      <c r="F104" s="96">
        <v>15</v>
      </c>
      <c r="G104" s="97">
        <v>3</v>
      </c>
      <c r="H104" s="97">
        <v>1</v>
      </c>
      <c r="I104" s="98">
        <v>2</v>
      </c>
      <c r="J104" s="128">
        <v>0</v>
      </c>
      <c r="K104" s="99">
        <v>0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0</v>
      </c>
      <c r="D105" s="25">
        <v>142</v>
      </c>
      <c r="E105" s="25">
        <v>173</v>
      </c>
      <c r="F105" s="25">
        <v>219</v>
      </c>
      <c r="G105" s="26">
        <v>279</v>
      </c>
      <c r="H105" s="26">
        <v>135</v>
      </c>
      <c r="I105" s="60">
        <v>69</v>
      </c>
      <c r="J105" s="129">
        <v>112</v>
      </c>
      <c r="K105" s="101">
        <v>131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65</v>
      </c>
      <c r="D106" s="25">
        <v>71</v>
      </c>
      <c r="E106" s="25">
        <v>159</v>
      </c>
      <c r="F106" s="25">
        <v>170</v>
      </c>
      <c r="G106" s="26">
        <v>281</v>
      </c>
      <c r="H106" s="26">
        <v>329</v>
      </c>
      <c r="I106" s="60">
        <v>334</v>
      </c>
      <c r="J106" s="129">
        <v>297</v>
      </c>
      <c r="K106" s="101">
        <v>332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0</v>
      </c>
      <c r="D107" s="25">
        <v>0</v>
      </c>
      <c r="E107" s="25">
        <v>0</v>
      </c>
      <c r="F107" s="25">
        <v>1</v>
      </c>
      <c r="G107" s="26">
        <v>40</v>
      </c>
      <c r="H107" s="26">
        <v>46</v>
      </c>
      <c r="I107" s="60">
        <v>12</v>
      </c>
      <c r="J107" s="129">
        <v>27</v>
      </c>
      <c r="K107" s="101">
        <v>49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  <c r="I108" s="60">
        <v>0</v>
      </c>
      <c r="J108" s="129">
        <v>0</v>
      </c>
      <c r="K108" s="101">
        <v>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110</v>
      </c>
      <c r="D110" s="103">
        <f t="shared" ref="D110:I110" si="19">+SUM(D104:D109)</f>
        <v>343</v>
      </c>
      <c r="E110" s="103">
        <f t="shared" si="19"/>
        <v>348</v>
      </c>
      <c r="F110" s="103">
        <f t="shared" si="19"/>
        <v>405</v>
      </c>
      <c r="G110" s="104">
        <f t="shared" si="19"/>
        <v>603</v>
      </c>
      <c r="H110" s="104">
        <f t="shared" si="19"/>
        <v>511</v>
      </c>
      <c r="I110" s="105">
        <f t="shared" si="19"/>
        <v>417</v>
      </c>
      <c r="J110" s="130">
        <f>+SUM(J104:J109)</f>
        <v>436</v>
      </c>
      <c r="K110" s="106">
        <f t="shared" ref="K110" si="20">+SUM(K104:K109)</f>
        <v>512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2540</v>
      </c>
      <c r="D115" s="67" t="s">
        <v>2540</v>
      </c>
      <c r="E115" s="67" t="s">
        <v>2540</v>
      </c>
      <c r="F115" s="67" t="s">
        <v>2540</v>
      </c>
      <c r="G115" s="67" t="s">
        <v>2540</v>
      </c>
      <c r="H115" s="68" t="s">
        <v>2540</v>
      </c>
      <c r="I115" s="68" t="s">
        <v>2540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ARAUCA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1209</v>
      </c>
      <c r="C12" s="33">
        <f>+IFERROR((VLOOKUP(A12,Hoja3!$A$2:$J$841,5,FALSE)),"")</f>
        <v>1209</v>
      </c>
      <c r="D12" s="34" t="str">
        <f>+IFERROR((VLOOKUP(A12,Hoja3!$A$2:$J$841,6,FALSE)),"")</f>
        <v>UNIVERSIDAD FRANCISCO DE PAULA SANTANDER</v>
      </c>
      <c r="E12" s="35"/>
      <c r="F12" s="36"/>
      <c r="G12" s="33" t="str">
        <f>+IFERROR((VLOOKUP(A12,Hoja3!$A$2:$J$841,7,FALSE)),"")</f>
        <v>NORTE DE SANTANDER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29</v>
      </c>
    </row>
    <row r="13" spans="1:10" x14ac:dyDescent="0.25">
      <c r="A13" s="134">
        <v>2</v>
      </c>
      <c r="B13" s="32">
        <f>+IFERROR((VLOOKUP(A13,Hoja3!$A$2:$J$841,4,FALSE)),"")</f>
        <v>1704</v>
      </c>
      <c r="C13" s="33">
        <f>+IFERROR((VLOOKUP(A13,Hoja3!$A$2:$J$841,5,FALSE)),"")</f>
        <v>1704</v>
      </c>
      <c r="D13" s="34" t="str">
        <f>+IFERROR((VLOOKUP(A13,Hoja3!$A$2:$J$841,6,FALSE)),"")</f>
        <v>UNIVERSIDAD SANTO TOMAS</v>
      </c>
      <c r="E13" s="35"/>
      <c r="F13" s="36"/>
      <c r="G13" s="33" t="str">
        <f>+IFERROR((VLOOKUP(A13,Hoja3!$A$2:$J$841,7,FALSE)),"")</f>
        <v>BOGOTA D.C</v>
      </c>
      <c r="H13" s="33" t="str">
        <f>+IFERROR((VLOOKUP(A13,Hoja3!$A$2:$J$841,8,FALSE)),"")</f>
        <v>PRIVADA</v>
      </c>
      <c r="I13" s="37" t="str">
        <f>+IFERROR((VLOOKUP(A13,Hoja3!$A$2:$J$841,9,FALSE)),"")</f>
        <v>Universidad</v>
      </c>
      <c r="J13" s="135">
        <f>+IFERROR((VLOOKUP(A13,Hoja3!$A$2:$J$841,10,FALSE)),"")</f>
        <v>26</v>
      </c>
    </row>
    <row r="14" spans="1:10" x14ac:dyDescent="0.25">
      <c r="A14" s="134">
        <v>3</v>
      </c>
      <c r="B14" s="32">
        <f>+IFERROR((VLOOKUP(A14,Hoja3!$A$2:$J$841,4,FALSE)),"")</f>
        <v>1818</v>
      </c>
      <c r="C14" s="33">
        <f>+IFERROR((VLOOKUP(A14,Hoja3!$A$2:$J$841,5,FALSE)),"")</f>
        <v>1818</v>
      </c>
      <c r="D14" s="34" t="str">
        <f>+IFERROR((VLOOKUP(A14,Hoja3!$A$2:$J$841,6,FALSE)),"")</f>
        <v>UNIVERSIDAD COOPERATIVA DE COLOMBIA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1106</v>
      </c>
    </row>
    <row r="15" spans="1:10" x14ac:dyDescent="0.25">
      <c r="A15" s="134">
        <v>4</v>
      </c>
      <c r="B15" s="32">
        <f>+IFERROR((VLOOKUP(A15,Hoja3!$A$2:$J$841,4,FALSE)),"")</f>
        <v>2104</v>
      </c>
      <c r="C15" s="33">
        <f>+IFERROR((VLOOKUP(A15,Hoja3!$A$2:$J$841,5,FALSE)),"")</f>
        <v>2104</v>
      </c>
      <c r="D15" s="34" t="str">
        <f>+IFERROR((VLOOKUP(A15,Hoja3!$A$2:$J$841,6,FALSE)),"")</f>
        <v>ESCUELA SUPERIOR DE ADMINISTRACION PUBLICA-ESAP-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OFICIAL</v>
      </c>
      <c r="I15" s="37" t="str">
        <f>+IFERROR((VLOOKUP(A15,Hoja3!$A$2:$J$841,9,FALSE)),"")</f>
        <v>Institución Universitaria/Escuela Tecnológica</v>
      </c>
      <c r="J15" s="135">
        <f>+IFERROR((VLOOKUP(A15,Hoja3!$A$2:$J$841,10,FALSE)),"")</f>
        <v>377</v>
      </c>
    </row>
    <row r="16" spans="1:10" x14ac:dyDescent="0.25">
      <c r="A16" s="134">
        <v>5</v>
      </c>
      <c r="B16" s="32">
        <f>+IFERROR((VLOOKUP(A16,Hoja3!$A$2:$J$841,4,FALSE)),"")</f>
        <v>2833</v>
      </c>
      <c r="C16" s="33">
        <f>+IFERROR((VLOOKUP(A16,Hoja3!$A$2:$J$841,5,FALSE)),"")</f>
        <v>2833</v>
      </c>
      <c r="D16" s="34" t="str">
        <f>+IFERROR((VLOOKUP(A16,Hoja3!$A$2:$J$841,6,FALSE)),"")</f>
        <v>CORPORACION UNIVERSITARIA REMINGTON</v>
      </c>
      <c r="E16" s="35"/>
      <c r="F16" s="36"/>
      <c r="G16" s="33" t="str">
        <f>+IFERROR((VLOOKUP(A16,Hoja3!$A$2:$J$841,7,FALSE)),"")</f>
        <v>ANTIOQUIA</v>
      </c>
      <c r="H16" s="33" t="str">
        <f>+IFERROR((VLOOKUP(A16,Hoja3!$A$2:$J$841,8,FALSE)),"")</f>
        <v>PRIVADA</v>
      </c>
      <c r="I16" s="37" t="str">
        <f>+IFERROR((VLOOKUP(A16,Hoja3!$A$2:$J$841,9,FALSE)),"")</f>
        <v>Institución Universitaria/Escuela Tecnológica</v>
      </c>
      <c r="J16" s="135">
        <f>+IFERROR((VLOOKUP(A16,Hoja3!$A$2:$J$841,10,FALSE)),"")</f>
        <v>312</v>
      </c>
    </row>
    <row r="17" spans="1:10" x14ac:dyDescent="0.25">
      <c r="A17" s="134">
        <v>6</v>
      </c>
      <c r="B17" s="32">
        <f>+IFERROR((VLOOKUP(A17,Hoja3!$A$2:$J$841,4,FALSE)),"")</f>
        <v>9110</v>
      </c>
      <c r="C17" s="33">
        <f>+IFERROR((VLOOKUP(A17,Hoja3!$A$2:$J$841,5,FALSE)),"")</f>
        <v>9110</v>
      </c>
      <c r="D17" s="35" t="str">
        <f>+IFERROR((VLOOKUP(A17,Hoja3!$A$2:$J$841,6,FALSE)),"")</f>
        <v>SERVICIO NACIONAL DE APRENDIZAJE-SENA-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OFICIAL</v>
      </c>
      <c r="I17" s="37" t="str">
        <f>+IFERROR((VLOOKUP(A17,Hoja3!$A$2:$J$841,9,FALSE)),"")</f>
        <v>Institución Tecnológica</v>
      </c>
      <c r="J17" s="135">
        <f>+IFERROR((VLOOKUP(A17,Hoja3!$A$2:$J$841,10,FALSE)),"")</f>
        <v>645</v>
      </c>
    </row>
    <row r="18" spans="1:10" x14ac:dyDescent="0.25">
      <c r="A18" s="134">
        <v>7</v>
      </c>
      <c r="B18" s="32" t="str">
        <f>+IFERROR((VLOOKUP(A18,Hoja3!$A$2:$J$841,4,FALSE)),"")</f>
        <v/>
      </c>
      <c r="C18" s="33" t="str">
        <f>+IFERROR((VLOOKUP(A18,Hoja3!$A$2:$J$841,5,FALSE)),"")</f>
        <v/>
      </c>
      <c r="D18" s="35" t="str">
        <f>+IFERROR((VLOOKUP(A18,Hoja3!$A$2:$J$841,6,FALSE)),"")</f>
        <v/>
      </c>
      <c r="E18" s="35"/>
      <c r="F18" s="36"/>
      <c r="G18" s="33" t="str">
        <f>+IFERROR((VLOOKUP(A18,Hoja3!$A$2:$J$841,7,FALSE)),"")</f>
        <v/>
      </c>
      <c r="H18" s="33" t="str">
        <f>+IFERROR((VLOOKUP(A18,Hoja3!$A$2:$J$841,8,FALSE)),"")</f>
        <v/>
      </c>
      <c r="I18" s="37" t="str">
        <f>+IFERROR((VLOOKUP(A18,Hoja3!$A$2:$J$841,9,FALSE)),"")</f>
        <v/>
      </c>
      <c r="J18" s="135" t="str">
        <f>+IFERROR((VLOOKUP(A18,Hoja3!$A$2:$J$841,10,FALSE)),"")</f>
        <v/>
      </c>
    </row>
    <row r="19" spans="1:10" x14ac:dyDescent="0.25">
      <c r="A19" s="134">
        <v>8</v>
      </c>
      <c r="B19" s="32" t="str">
        <f>+IFERROR((VLOOKUP(A19,Hoja3!$A$2:$J$841,4,FALSE)),"")</f>
        <v/>
      </c>
      <c r="C19" s="33" t="str">
        <f>+IFERROR((VLOOKUP(A19,Hoja3!$A$2:$J$841,5,FALSE)),"")</f>
        <v/>
      </c>
      <c r="D19" s="35" t="str">
        <f>+IFERROR((VLOOKUP(A19,Hoja3!$A$2:$J$841,6,FALSE)),"")</f>
        <v/>
      </c>
      <c r="E19" s="35"/>
      <c r="F19" s="36"/>
      <c r="G19" s="33" t="str">
        <f>+IFERROR((VLOOKUP(A19,Hoja3!$A$2:$J$841,7,FALSE)),"")</f>
        <v/>
      </c>
      <c r="H19" s="33" t="str">
        <f>+IFERROR((VLOOKUP(A19,Hoja3!$A$2:$J$841,8,FALSE)),"")</f>
        <v/>
      </c>
      <c r="I19" s="37" t="str">
        <f>+IFERROR((VLOOKUP(A19,Hoja3!$A$2:$J$841,9,FALSE)),"")</f>
        <v/>
      </c>
      <c r="J19" s="135" t="str">
        <f>+IFERROR((VLOOKUP(A19,Hoja3!$A$2:$J$841,10,FALSE)),"")</f>
        <v/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ARAUCA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81001</v>
      </c>
      <c r="C12" s="39" t="str">
        <f>+IFERROR((VLOOKUP(A12,Hoja4!$A$2:$M$1051,5,FALSE)),"")</f>
        <v>ARAUCA</v>
      </c>
      <c r="D12" s="40">
        <f>+IFERROR((VLOOKUP(A12,Hoja4!$A$2:$AA$1051,6,FALSE)),"")</f>
        <v>2084</v>
      </c>
      <c r="E12" s="40">
        <f>+IFERROR((VLOOKUP(A12,Hoja4!$A$2:$AA$1051,7,FALSE)),"")</f>
        <v>2668</v>
      </c>
      <c r="F12" s="40">
        <f>+IFERROR((VLOOKUP(A12,Hoja4!$A$2:$AA$1051,8,FALSE)),"")</f>
        <v>2855</v>
      </c>
      <c r="G12" s="40">
        <f>+IFERROR((VLOOKUP(A12,Hoja4!$A$2:$AA$1051,9,FALSE)),"")</f>
        <v>2694</v>
      </c>
      <c r="H12" s="40">
        <f>+IFERROR((VLOOKUP(A12,Hoja4!$A$2:$AA$1051,10,FALSE)),"")</f>
        <v>2451</v>
      </c>
      <c r="I12" s="40">
        <f>+IFERROR((VLOOKUP(A12,Hoja4!$A$2:$AA$1051,11,FALSE)),"")</f>
        <v>2595</v>
      </c>
      <c r="J12" s="40">
        <f>+IFERROR((VLOOKUP(A12,Hoja4!$A$2:$AA$1051,12,FALSE)),"")</f>
        <v>2631</v>
      </c>
      <c r="K12" s="149">
        <f>+IFERROR((VLOOKUP(A12,Hoja4!$A$2:$AA$1051,13,FALSE)),"")</f>
        <v>2639</v>
      </c>
      <c r="L12" s="144">
        <f>+IFERROR((VLOOKUP(A12,Hoja4!$A$2:$AA$1051,14,FALSE)),"")</f>
        <v>2208</v>
      </c>
    </row>
    <row r="13" spans="1:12" x14ac:dyDescent="0.25">
      <c r="A13" s="145">
        <v>2</v>
      </c>
      <c r="B13" s="41">
        <f>+IFERROR((VLOOKUP(A13,Hoja4!$A$2:$M$1051,4,FALSE)),"")</f>
        <v>81065</v>
      </c>
      <c r="C13" s="41" t="str">
        <f>+IFERROR((VLOOKUP(A13,Hoja4!$A$2:$M$1051,5,FALSE)),"")</f>
        <v>ARAUQUITA</v>
      </c>
      <c r="D13" s="42">
        <f>+IFERROR((VLOOKUP(A13,Hoja4!$A$2:$AA$1051,6,FALSE)),"")</f>
        <v>206</v>
      </c>
      <c r="E13" s="42">
        <f>+IFERROR((VLOOKUP(A13,Hoja4!$A$2:$AA$1051,7,FALSE)),"")</f>
        <v>130</v>
      </c>
      <c r="F13" s="42">
        <f>+IFERROR((VLOOKUP(A13,Hoja4!$A$2:$AA$1051,8,FALSE)),"")</f>
        <v>147</v>
      </c>
      <c r="G13" s="42">
        <f>+IFERROR((VLOOKUP(A13,Hoja4!$A$2:$AA$1051,9,FALSE)),"")</f>
        <v>151</v>
      </c>
      <c r="H13" s="42">
        <f>+IFERROR((VLOOKUP(A13,Hoja4!$A$2:$AA$1051,10,FALSE)),"")</f>
        <v>52</v>
      </c>
      <c r="I13" s="42">
        <f>+IFERROR((VLOOKUP(A13,Hoja4!$A$2:$AA$1051,11,FALSE)),"")</f>
        <v>20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81220</v>
      </c>
      <c r="C14" s="41" t="str">
        <f>+IFERROR((VLOOKUP(A14,Hoja4!$A$2:$M$1051,5,FALSE)),"")</f>
        <v>CRAVO NORTE</v>
      </c>
      <c r="D14" s="42">
        <f>+IFERROR((VLOOKUP(A14,Hoja4!$A$2:$AA$1051,6,FALSE)),"")</f>
        <v>58</v>
      </c>
      <c r="E14" s="42">
        <f>+IFERROR((VLOOKUP(A14,Hoja4!$A$2:$AA$1051,7,FALSE)),"")</f>
        <v>76</v>
      </c>
      <c r="F14" s="42">
        <f>+IFERROR((VLOOKUP(A14,Hoja4!$A$2:$AA$1051,8,FALSE)),"")</f>
        <v>47</v>
      </c>
      <c r="G14" s="42" t="str">
        <f>+IFERROR((VLOOKUP(A14,Hoja4!$A$2:$AA$1051,9,FALSE)),"")</f>
        <v>-</v>
      </c>
      <c r="H14" s="42" t="str">
        <f>+IFERROR((VLOOKUP(A14,Hoja4!$A$2:$AA$1051,10,FALSE)),"")</f>
        <v>-</v>
      </c>
      <c r="I14" s="42">
        <f>+IFERROR((VLOOKUP(A14,Hoja4!$A$2:$AA$1051,11,FALSE)),"")</f>
        <v>3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81300</v>
      </c>
      <c r="C15" s="41" t="str">
        <f>+IFERROR((VLOOKUP(A15,Hoja4!$A$2:$M$1051,5,FALSE)),"")</f>
        <v>FORTUL</v>
      </c>
      <c r="D15" s="42" t="str">
        <f>+IFERROR((VLOOKUP(A15,Hoja4!$A$2:$AA$1051,6,FALSE)),"")</f>
        <v>-</v>
      </c>
      <c r="E15" s="42">
        <f>+IFERROR((VLOOKUP(A15,Hoja4!$A$2:$AA$1051,7,FALSE)),"")</f>
        <v>24</v>
      </c>
      <c r="F15" s="42">
        <f>+IFERROR((VLOOKUP(A15,Hoja4!$A$2:$AA$1051,8,FALSE)),"")</f>
        <v>22</v>
      </c>
      <c r="G15" s="42">
        <f>+IFERROR((VLOOKUP(A15,Hoja4!$A$2:$AA$1051,9,FALSE)),"")</f>
        <v>14</v>
      </c>
      <c r="H15" s="42" t="str">
        <f>+IFERROR((VLOOKUP(A15,Hoja4!$A$2:$AA$1051,10,FALSE)),"")</f>
        <v>-</v>
      </c>
      <c r="I15" s="42">
        <f>+IFERROR((VLOOKUP(A15,Hoja4!$A$2:$AA$1051,11,FALSE)),"")</f>
        <v>8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81591</v>
      </c>
      <c r="C16" s="41" t="str">
        <f>+IFERROR((VLOOKUP(A16,Hoja4!$A$2:$M$1051,5,FALSE)),"")</f>
        <v>PUERTO RONDON</v>
      </c>
      <c r="D16" s="42" t="str">
        <f>+IFERROR((VLOOKUP(A16,Hoja4!$A$2:$AA$1051,6,FALSE)),"")</f>
        <v>-</v>
      </c>
      <c r="E16" s="42">
        <f>+IFERROR((VLOOKUP(A16,Hoja4!$A$2:$AA$1051,7,FALSE)),"")</f>
        <v>33</v>
      </c>
      <c r="F16" s="42">
        <f>+IFERROR((VLOOKUP(A16,Hoja4!$A$2:$AA$1051,8,FALSE)),"")</f>
        <v>16</v>
      </c>
      <c r="G16" s="42">
        <f>+IFERROR((VLOOKUP(A16,Hoja4!$A$2:$AA$1051,9,FALSE)),"")</f>
        <v>9</v>
      </c>
      <c r="H16" s="42" t="str">
        <f>+IFERROR((VLOOKUP(A16,Hoja4!$A$2:$AA$1051,10,FALSE)),"")</f>
        <v>-</v>
      </c>
      <c r="I16" s="42">
        <f>+IFERROR((VLOOKUP(A16,Hoja4!$A$2:$AA$1051,11,FALSE)),"")</f>
        <v>1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81736</v>
      </c>
      <c r="C17" s="41" t="str">
        <f>+IFERROR((VLOOKUP(A17,Hoja4!$A$2:$M$1051,5,FALSE)),"")</f>
        <v>SARAVENA</v>
      </c>
      <c r="D17" s="42">
        <f>+IFERROR((VLOOKUP(A17,Hoja4!$A$2:$AA$1051,6,FALSE)),"")</f>
        <v>454</v>
      </c>
      <c r="E17" s="42">
        <f>+IFERROR((VLOOKUP(A17,Hoja4!$A$2:$AA$1051,7,FALSE)),"")</f>
        <v>414</v>
      </c>
      <c r="F17" s="42">
        <f>+IFERROR((VLOOKUP(A17,Hoja4!$A$2:$AA$1051,8,FALSE)),"")</f>
        <v>468</v>
      </c>
      <c r="G17" s="42">
        <f>+IFERROR((VLOOKUP(A17,Hoja4!$A$2:$AA$1051,9,FALSE)),"")</f>
        <v>272</v>
      </c>
      <c r="H17" s="42">
        <f>+IFERROR((VLOOKUP(A17,Hoja4!$A$2:$AA$1051,10,FALSE)),"")</f>
        <v>239</v>
      </c>
      <c r="I17" s="42">
        <f>+IFERROR((VLOOKUP(A17,Hoja4!$A$2:$AA$1051,11,FALSE)),"")</f>
        <v>146</v>
      </c>
      <c r="J17" s="42">
        <f>+IFERROR((VLOOKUP(A17,Hoja4!$A$2:$AA$1051,12,FALSE)),"")</f>
        <v>155</v>
      </c>
      <c r="K17" s="149">
        <f>+IFERROR((VLOOKUP(A17,Hoja4!$A$2:$AA$1051,13,FALSE)),"")</f>
        <v>114</v>
      </c>
      <c r="L17" s="144">
        <f>+IFERROR((VLOOKUP(A17,Hoja4!$A$2:$AA$1051,14,FALSE)),"")</f>
        <v>153</v>
      </c>
    </row>
    <row r="18" spans="1:12" x14ac:dyDescent="0.25">
      <c r="A18" s="145">
        <v>7</v>
      </c>
      <c r="B18" s="41">
        <f>+IFERROR((VLOOKUP(A18,Hoja4!$A$2:$M$1051,4,FALSE)),"")</f>
        <v>81794</v>
      </c>
      <c r="C18" s="41" t="str">
        <f>+IFERROR((VLOOKUP(A18,Hoja4!$A$2:$M$1051,5,FALSE)),"")</f>
        <v>TAME</v>
      </c>
      <c r="D18" s="42">
        <f>+IFERROR((VLOOKUP(A18,Hoja4!$A$2:$AA$1051,6,FALSE)),"")</f>
        <v>266</v>
      </c>
      <c r="E18" s="42">
        <f>+IFERROR((VLOOKUP(A18,Hoja4!$A$2:$AA$1051,7,FALSE)),"")</f>
        <v>308</v>
      </c>
      <c r="F18" s="42">
        <f>+IFERROR((VLOOKUP(A18,Hoja4!$A$2:$AA$1051,8,FALSE)),"")</f>
        <v>454</v>
      </c>
      <c r="G18" s="42">
        <f>+IFERROR((VLOOKUP(A18,Hoja4!$A$2:$AA$1051,9,FALSE)),"")</f>
        <v>339</v>
      </c>
      <c r="H18" s="42">
        <f>+IFERROR((VLOOKUP(A18,Hoja4!$A$2:$AA$1051,10,FALSE)),"")</f>
        <v>259</v>
      </c>
      <c r="I18" s="42">
        <f>+IFERROR((VLOOKUP(A18,Hoja4!$A$2:$AA$1051,11,FALSE)),"")</f>
        <v>97</v>
      </c>
      <c r="J18" s="42">
        <f>+IFERROR((VLOOKUP(A18,Hoja4!$A$2:$AA$1051,12,FALSE)),"")</f>
        <v>87</v>
      </c>
      <c r="K18" s="149">
        <f>+IFERROR((VLOOKUP(A18,Hoja4!$A$2:$AA$1051,13,FALSE)),"")</f>
        <v>111</v>
      </c>
      <c r="L18" s="144">
        <f>+IFERROR((VLOOKUP(A18,Hoja4!$A$2:$AA$1051,14,FALSE)),"")</f>
        <v>134</v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ARAUCA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81001</v>
      </c>
      <c r="C12" s="39" t="str">
        <f>+IFERROR(VLOOKUP($A12,Hoja5!$A$2:$M$2116,4,FALSE),"")</f>
        <v>ARAUCA</v>
      </c>
      <c r="D12" s="163">
        <f>+IFERROR(VLOOKUP($A12,Hoja5!$A$2:$M$2116,5,FALSE),"")</f>
        <v>0.27726837279321198</v>
      </c>
      <c r="E12" s="163">
        <f>+IFERROR(VLOOKUP($A12,Hoja5!$A$2:$M$2116,6,FALSE),"")</f>
        <v>0.36205726692902701</v>
      </c>
      <c r="F12" s="163">
        <f>+IFERROR(VLOOKUP($A12,Hoja5!$A$2:$M$2116,7,FALSE),"")</f>
        <v>0.38648977934208745</v>
      </c>
      <c r="G12" s="163">
        <f>+IFERROR(VLOOKUP($A12,Hoja5!$A$2:$M$2116,8,FALSE),"")</f>
        <v>0.35839632829373652</v>
      </c>
      <c r="H12" s="163">
        <f>+IFERROR(VLOOKUP($A12,Hoja5!$A$2:$M$2116,9,FALSE),"")</f>
        <v>0.32681489418698095</v>
      </c>
      <c r="I12" s="163">
        <f>+IFERROR(VLOOKUP($A12,Hoja5!$A$2:$M$2116,10,FALSE),"")</f>
        <v>0.33948339483394835</v>
      </c>
      <c r="J12" s="163">
        <f>+IFERROR(VLOOKUP($A12,Hoja5!$A$2:$M$2116,11,FALSE),"")</f>
        <v>0.32950191570881227</v>
      </c>
      <c r="K12" s="164">
        <f>+IFERROR(VLOOKUP($A12,Hoja5!$A$2:$M$2116,12,FALSE),"")</f>
        <v>0.32287936782318805</v>
      </c>
      <c r="L12" s="165">
        <f>+IFERROR(VLOOKUP($A12,Hoja5!$A$2:$M$2116,13,FALSE),"")</f>
        <v>0.25503912734171214</v>
      </c>
    </row>
    <row r="13" spans="1:12" x14ac:dyDescent="0.25">
      <c r="A13" s="145">
        <v>2</v>
      </c>
      <c r="B13" s="41">
        <f>+IFERROR(VLOOKUP($A13,Hoja5!$A$2:$M$2116,3,FALSE),"")</f>
        <v>81065</v>
      </c>
      <c r="C13" s="41" t="str">
        <f>+IFERROR(VLOOKUP($A13,Hoja5!$A$2:$M$2116,4,FALSE),"")</f>
        <v>ARAUQUITA</v>
      </c>
      <c r="D13" s="166">
        <f>+IFERROR(VLOOKUP($A13,Hoja5!$A$2:$M$2116,5,FALSE),"")</f>
        <v>5.6764949021769082E-2</v>
      </c>
      <c r="E13" s="166">
        <f>+IFERROR(VLOOKUP($A13,Hoja5!$A$2:$M$2116,6,FALSE),"")</f>
        <v>2.8709417762275289E-2</v>
      </c>
      <c r="F13" s="166">
        <f>+IFERROR(VLOOKUP($A13,Hoja5!$A$2:$M$2116,7,FALSE),"")</f>
        <v>3.8421327757449032E-2</v>
      </c>
      <c r="G13" s="166">
        <f>+IFERROR(VLOOKUP($A13,Hoja5!$A$2:$M$2116,8,FALSE),"")</f>
        <v>3.8471337579617834E-2</v>
      </c>
      <c r="H13" s="166">
        <f>+IFERROR(VLOOKUP($A13,Hoja5!$A$2:$M$2116,9,FALSE),"")</f>
        <v>1.2944983818770227E-2</v>
      </c>
      <c r="I13" s="166">
        <f>+IFERROR(VLOOKUP($A13,Hoja5!$A$2:$M$2116,10,FALSE),"")</f>
        <v>4.870920603994155E-3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81220</v>
      </c>
      <c r="C14" s="41" t="str">
        <f>+IFERROR(VLOOKUP($A14,Hoja5!$A$2:$M$2116,4,FALSE),"")</f>
        <v>CRAVO NORTE</v>
      </c>
      <c r="D14" s="166">
        <f>+IFERROR(VLOOKUP($A14,Hoja5!$A$2:$M$2116,5,FALSE),"")</f>
        <v>0.17846153846153845</v>
      </c>
      <c r="E14" s="166">
        <f>+IFERROR(VLOOKUP($A14,Hoja5!$A$2:$M$2116,6,FALSE),"")</f>
        <v>0.23030303030303031</v>
      </c>
      <c r="F14" s="166">
        <f>+IFERROR(VLOOKUP($A14,Hoja5!$A$2:$M$2116,7,FALSE),"")</f>
        <v>0.14029850746268657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8.8757396449704144E-3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81300</v>
      </c>
      <c r="C15" s="41" t="str">
        <f>+IFERROR(VLOOKUP($A15,Hoja5!$A$2:$M$2116,4,FALSE),"")</f>
        <v>FORTUL</v>
      </c>
      <c r="D15" s="166">
        <f>+IFERROR(VLOOKUP($A15,Hoja5!$A$2:$M$2116,5,FALSE),"")</f>
        <v>0</v>
      </c>
      <c r="E15" s="166">
        <f>+IFERROR(VLOOKUP($A15,Hoja5!$A$2:$M$2116,6,FALSE),"")</f>
        <v>1.0709504685408299E-2</v>
      </c>
      <c r="F15" s="166">
        <f>+IFERROR(VLOOKUP($A15,Hoja5!$A$2:$M$2116,7,FALSE),"")</f>
        <v>9.5361941915908105E-3</v>
      </c>
      <c r="G15" s="166">
        <f>+IFERROR(VLOOKUP($A15,Hoja5!$A$2:$M$2116,8,FALSE),"")</f>
        <v>5.8897770298695839E-3</v>
      </c>
      <c r="H15" s="166">
        <f>+IFERROR(VLOOKUP($A15,Hoja5!$A$2:$M$2116,9,FALSE),"")</f>
        <v>0</v>
      </c>
      <c r="I15" s="166">
        <f>+IFERROR(VLOOKUP($A15,Hoja5!$A$2:$M$2116,10,FALSE),"")</f>
        <v>3.1961646024770275E-3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81591</v>
      </c>
      <c r="C16" s="41" t="str">
        <f>+IFERROR(VLOOKUP($A16,Hoja5!$A$2:$M$2116,4,FALSE),"")</f>
        <v>PUERTO RONDON</v>
      </c>
      <c r="D16" s="166">
        <f>+IFERROR(VLOOKUP($A16,Hoja5!$A$2:$M$2116,5,FALSE),"")</f>
        <v>0</v>
      </c>
      <c r="E16" s="166">
        <f>+IFERROR(VLOOKUP($A16,Hoja5!$A$2:$M$2116,6,FALSE),"")</f>
        <v>4.3956043956043959E-2</v>
      </c>
      <c r="F16" s="166">
        <f>+IFERROR(VLOOKUP($A16,Hoja5!$A$2:$M$2116,7,FALSE),"")</f>
        <v>3.4557235421166309E-2</v>
      </c>
      <c r="G16" s="166">
        <f>+IFERROR(VLOOKUP($A16,Hoja5!$A$2:$M$2116,8,FALSE),"")</f>
        <v>1.9189765458422176E-2</v>
      </c>
      <c r="H16" s="166">
        <f>+IFERROR(VLOOKUP($A16,Hoja5!$A$2:$M$2116,9,FALSE),"")</f>
        <v>0</v>
      </c>
      <c r="I16" s="166">
        <f>+IFERROR(VLOOKUP($A16,Hoja5!$A$2:$M$2116,10,FALSE),"")</f>
        <v>2.0876826722338203E-3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81736</v>
      </c>
      <c r="C17" s="41" t="str">
        <f>+IFERROR(VLOOKUP($A17,Hoja5!$A$2:$M$2116,4,FALSE),"")</f>
        <v>SARAVENA</v>
      </c>
      <c r="D17" s="166">
        <f>+IFERROR(VLOOKUP($A17,Hoja5!$A$2:$M$2116,5,FALSE),"")</f>
        <v>9.2671973872218816E-2</v>
      </c>
      <c r="E17" s="166">
        <f>+IFERROR(VLOOKUP($A17,Hoja5!$A$2:$M$2116,6,FALSE),"")</f>
        <v>8.2535885167464115E-2</v>
      </c>
      <c r="F17" s="166">
        <f>+IFERROR(VLOOKUP($A17,Hoja5!$A$2:$M$2116,7,FALSE),"")</f>
        <v>9.0715254894359373E-2</v>
      </c>
      <c r="G17" s="166">
        <f>+IFERROR(VLOOKUP($A17,Hoja5!$A$2:$M$2116,8,FALSE),"")</f>
        <v>4.5360045360045363E-2</v>
      </c>
      <c r="H17" s="166">
        <f>+IFERROR(VLOOKUP($A17,Hoja5!$A$2:$M$2116,9,FALSE),"")</f>
        <v>4.4017014980580728E-2</v>
      </c>
      <c r="I17" s="166">
        <f>+IFERROR(VLOOKUP($A17,Hoja5!$A$2:$M$2116,10,FALSE),"")</f>
        <v>2.6584122359796066E-2</v>
      </c>
      <c r="J17" s="166">
        <f>+IFERROR(VLOOKUP($A17,Hoja5!$A$2:$M$2116,11,FALSE),"")</f>
        <v>2.7907814187972634E-2</v>
      </c>
      <c r="K17" s="164">
        <f>+IFERROR(VLOOKUP($A17,Hoja5!$A$2:$M$2116,12,FALSE),"")</f>
        <v>2.0309994655264563E-2</v>
      </c>
      <c r="L17" s="165">
        <f>+IFERROR(VLOOKUP($A17,Hoja5!$A$2:$M$2116,13,FALSE),"")</f>
        <v>2.7113237639553429E-2</v>
      </c>
    </row>
    <row r="18" spans="1:12" x14ac:dyDescent="0.25">
      <c r="A18" s="145">
        <v>7</v>
      </c>
      <c r="B18" s="41">
        <f>+IFERROR(VLOOKUP($A18,Hoja5!$A$2:$M$2116,3,FALSE),"")</f>
        <v>81794</v>
      </c>
      <c r="C18" s="41" t="str">
        <f>+IFERROR(VLOOKUP($A18,Hoja5!$A$2:$M$2116,4,FALSE),"")</f>
        <v>TAME</v>
      </c>
      <c r="D18" s="166">
        <f>+IFERROR(VLOOKUP($A18,Hoja5!$A$2:$M$2116,5,FALSE),"")</f>
        <v>5.376996159288458E-2</v>
      </c>
      <c r="E18" s="166">
        <f>+IFERROR(VLOOKUP($A18,Hoja5!$A$2:$M$2116,6,FALSE),"")</f>
        <v>6.0594059405940592E-2</v>
      </c>
      <c r="F18" s="166">
        <f>+IFERROR(VLOOKUP($A18,Hoja5!$A$2:$M$2116,7,FALSE),"")</f>
        <v>8.8189588189588192E-2</v>
      </c>
      <c r="G18" s="166">
        <f>+IFERROR(VLOOKUP($A18,Hoja5!$A$2:$M$2116,8,FALSE),"")</f>
        <v>6.1987411787144765E-2</v>
      </c>
      <c r="H18" s="166">
        <f>+IFERROR(VLOOKUP($A18,Hoja5!$A$2:$M$2116,9,FALSE),"")</f>
        <v>4.386129334582943E-2</v>
      </c>
      <c r="I18" s="166">
        <f>+IFERROR(VLOOKUP($A18,Hoja5!$A$2:$M$2116,10,FALSE),"")</f>
        <v>1.7906590363669928E-2</v>
      </c>
      <c r="J18" s="166">
        <f>+IFERROR(VLOOKUP($A18,Hoja5!$A$2:$M$2116,11,FALSE),"")</f>
        <v>1.5861440291704648E-2</v>
      </c>
      <c r="K18" s="164">
        <f>+IFERROR(VLOOKUP($A18,Hoja5!$A$2:$M$2116,12,FALSE),"")</f>
        <v>1.9859180357465245E-2</v>
      </c>
      <c r="L18" s="165">
        <f>+IFERROR(VLOOKUP($A18,Hoja5!$A$2:$M$2116,13,FALSE),"")</f>
        <v>2.4031563845050216E-2</v>
      </c>
    </row>
    <row r="19" spans="1:12" x14ac:dyDescent="0.25">
      <c r="A19" s="145">
        <v>8</v>
      </c>
      <c r="B19" s="41" t="str">
        <f>+IFERROR(VLOOKUP($A19,Hoja5!$A$2:$M$2116,3,FALSE),"")</f>
        <v/>
      </c>
      <c r="C19" s="41" t="str">
        <f>+IFERROR(VLOOKUP($A19,Hoja5!$A$2:$M$2116,4,FALSE),"")</f>
        <v/>
      </c>
      <c r="D19" s="166" t="str">
        <f>+IFERROR(VLOOKUP($A19,Hoja5!$A$2:$M$2116,5,FALSE),"")</f>
        <v/>
      </c>
      <c r="E19" s="166" t="str">
        <f>+IFERROR(VLOOKUP($A19,Hoja5!$A$2:$M$2116,6,FALSE),"")</f>
        <v/>
      </c>
      <c r="F19" s="166" t="str">
        <f>+IFERROR(VLOOKUP($A19,Hoja5!$A$2:$M$2116,7,FALSE),"")</f>
        <v/>
      </c>
      <c r="G19" s="166" t="str">
        <f>+IFERROR(VLOOKUP($A19,Hoja5!$A$2:$M$2116,8,FALSE),"")</f>
        <v/>
      </c>
      <c r="H19" s="166" t="str">
        <f>+IFERROR(VLOOKUP($A19,Hoja5!$A$2:$M$2116,9,FALSE),"")</f>
        <v/>
      </c>
      <c r="I19" s="166" t="str">
        <f>+IFERROR(VLOOKUP($A19,Hoja5!$A$2:$M$2116,10,FALSE),"")</f>
        <v/>
      </c>
      <c r="J19" s="166" t="str">
        <f>+IFERROR(VLOOKUP($A19,Hoja5!$A$2:$M$2116,11,FALSE),"")</f>
        <v/>
      </c>
      <c r="K19" s="164" t="str">
        <f>+IFERROR(VLOOKUP($A19,Hoja5!$A$2:$M$2116,12,FALSE),"")</f>
        <v/>
      </c>
      <c r="L19" s="165" t="str">
        <f>+IFERROR(VLOOKUP($A19,Hoja5!$A$2:$M$2116,13,FALSE),"")</f>
        <v/>
      </c>
    </row>
    <row r="20" spans="1:12" x14ac:dyDescent="0.25">
      <c r="A20" s="145">
        <v>9</v>
      </c>
      <c r="B20" s="41" t="str">
        <f>+IFERROR(VLOOKUP($A20,Hoja5!$A$2:$M$2116,3,FALSE),"")</f>
        <v/>
      </c>
      <c r="C20" s="41" t="str">
        <f>+IFERROR(VLOOKUP($A20,Hoja5!$A$2:$M$2116,4,FALSE),"")</f>
        <v/>
      </c>
      <c r="D20" s="166" t="str">
        <f>+IFERROR(VLOOKUP($A20,Hoja5!$A$2:$M$2116,5,FALSE),"")</f>
        <v/>
      </c>
      <c r="E20" s="166" t="str">
        <f>+IFERROR(VLOOKUP($A20,Hoja5!$A$2:$M$2116,6,FALSE),"")</f>
        <v/>
      </c>
      <c r="F20" s="166" t="str">
        <f>+IFERROR(VLOOKUP($A20,Hoja5!$A$2:$M$2116,7,FALSE),"")</f>
        <v/>
      </c>
      <c r="G20" s="166" t="str">
        <f>+IFERROR(VLOOKUP($A20,Hoja5!$A$2:$M$2116,8,FALSE),"")</f>
        <v/>
      </c>
      <c r="H20" s="166" t="str">
        <f>+IFERROR(VLOOKUP($A20,Hoja5!$A$2:$M$2116,9,FALSE),"")</f>
        <v/>
      </c>
      <c r="I20" s="166" t="str">
        <f>+IFERROR(VLOOKUP($A20,Hoja5!$A$2:$M$2116,10,FALSE),"")</f>
        <v/>
      </c>
      <c r="J20" s="166" t="str">
        <f>+IFERROR(VLOOKUP($A20,Hoja5!$A$2:$M$2116,11,FALSE),"")</f>
        <v/>
      </c>
      <c r="K20" s="164" t="str">
        <f>+IFERROR(VLOOKUP($A20,Hoja5!$A$2:$M$2116,12,FALSE),"")</f>
        <v/>
      </c>
      <c r="L20" s="165" t="str">
        <f>+IFERROR(VLOOKUP($A20,Hoja5!$A$2:$M$2116,13,FALSE),"")</f>
        <v/>
      </c>
    </row>
    <row r="21" spans="1:12" x14ac:dyDescent="0.25">
      <c r="A21" s="145">
        <v>10</v>
      </c>
      <c r="B21" s="41" t="str">
        <f>+IFERROR(VLOOKUP($A21,Hoja5!$A$2:$M$2116,3,FALSE),"")</f>
        <v/>
      </c>
      <c r="C21" s="41" t="str">
        <f>+IFERROR(VLOOKUP($A21,Hoja5!$A$2:$M$2116,4,FALSE),"")</f>
        <v/>
      </c>
      <c r="D21" s="166" t="str">
        <f>+IFERROR(VLOOKUP($A21,Hoja5!$A$2:$M$2116,5,FALSE),"")</f>
        <v/>
      </c>
      <c r="E21" s="166" t="str">
        <f>+IFERROR(VLOOKUP($A21,Hoja5!$A$2:$M$2116,6,FALSE),"")</f>
        <v/>
      </c>
      <c r="F21" s="166" t="str">
        <f>+IFERROR(VLOOKUP($A21,Hoja5!$A$2:$M$2116,7,FALSE),"")</f>
        <v/>
      </c>
      <c r="G21" s="166" t="str">
        <f>+IFERROR(VLOOKUP($A21,Hoja5!$A$2:$M$2116,8,FALSE),"")</f>
        <v/>
      </c>
      <c r="H21" s="166" t="str">
        <f>+IFERROR(VLOOKUP($A21,Hoja5!$A$2:$M$2116,9,FALSE),"")</f>
        <v/>
      </c>
      <c r="I21" s="166" t="str">
        <f>+IFERROR(VLOOKUP($A21,Hoja5!$A$2:$M$2116,10,FALSE),"")</f>
        <v/>
      </c>
      <c r="J21" s="166" t="str">
        <f>+IFERROR(VLOOKUP($A21,Hoja5!$A$2:$M$2116,11,FALSE),"")</f>
        <v/>
      </c>
      <c r="K21" s="164" t="str">
        <f>+IFERROR(VLOOKUP($A21,Hoja5!$A$2:$M$2116,12,FALSE),"")</f>
        <v/>
      </c>
      <c r="L21" s="165" t="str">
        <f>+IFERROR(VLOOKUP($A21,Hoja5!$A$2:$M$2116,13,FALSE),"")</f>
        <v/>
      </c>
    </row>
    <row r="22" spans="1:12" x14ac:dyDescent="0.25">
      <c r="A22" s="145">
        <v>11</v>
      </c>
      <c r="B22" s="41" t="str">
        <f>+IFERROR(VLOOKUP($A22,Hoja5!$A$2:$M$2116,3,FALSE),"")</f>
        <v/>
      </c>
      <c r="C22" s="41" t="str">
        <f>+IFERROR(VLOOKUP($A22,Hoja5!$A$2:$M$2116,4,FALSE),"")</f>
        <v/>
      </c>
      <c r="D22" s="166" t="str">
        <f>+IFERROR(VLOOKUP($A22,Hoja5!$A$2:$M$2116,5,FALSE),"")</f>
        <v/>
      </c>
      <c r="E22" s="166" t="str">
        <f>+IFERROR(VLOOKUP($A22,Hoja5!$A$2:$M$2116,6,FALSE),"")</f>
        <v/>
      </c>
      <c r="F22" s="166" t="str">
        <f>+IFERROR(VLOOKUP($A22,Hoja5!$A$2:$M$2116,7,FALSE),"")</f>
        <v/>
      </c>
      <c r="G22" s="166" t="str">
        <f>+IFERROR(VLOOKUP($A22,Hoja5!$A$2:$M$2116,8,FALSE),"")</f>
        <v/>
      </c>
      <c r="H22" s="166" t="str">
        <f>+IFERROR(VLOOKUP($A22,Hoja5!$A$2:$M$2116,9,FALSE),"")</f>
        <v/>
      </c>
      <c r="I22" s="166" t="str">
        <f>+IFERROR(VLOOKUP($A22,Hoja5!$A$2:$M$2116,10,FALSE),"")</f>
        <v/>
      </c>
      <c r="J22" s="166" t="str">
        <f>+IFERROR(VLOOKUP($A22,Hoja5!$A$2:$M$2116,11,FALSE),"")</f>
        <v/>
      </c>
      <c r="K22" s="164" t="str">
        <f>+IFERROR(VLOOKUP($A22,Hoja5!$A$2:$M$2116,12,FALSE),"")</f>
        <v/>
      </c>
      <c r="L22" s="165" t="str">
        <f>+IFERROR(VLOOKUP($A22,Hoja5!$A$2:$M$2116,13,FALSE),"")</f>
        <v/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ARAUCA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81001</v>
      </c>
      <c r="C12" s="39" t="str">
        <f>+UPPER(IFERROR(VLOOKUP($A12,Hoja6!$A$3:$P$1124,4,FALSE),""))</f>
        <v>ARAUCA</v>
      </c>
      <c r="D12" s="40">
        <f>+IFERROR(VLOOKUP($A12,Hoja6!$A$3:$P$1124,8,FALSE),"")</f>
        <v>726</v>
      </c>
      <c r="E12" s="40">
        <f>+IFERROR(VLOOKUP($A12,Hoja6!$A$3:$P$1124,9,FALSE),"")</f>
        <v>360</v>
      </c>
      <c r="F12" s="163">
        <f>+IFERROR(VLOOKUP($A12,Hoja6!$A$3:$P$1124,10,FALSE),"")</f>
        <v>0.49586776859504134</v>
      </c>
      <c r="G12" s="40">
        <f>+IFERROR(VLOOKUP($A12,Hoja6!$A$3:$P$1124,11,FALSE),"")</f>
        <v>716</v>
      </c>
      <c r="H12" s="40">
        <f>+IFERROR(VLOOKUP($A12,Hoja6!$A$3:$P$1124,12,FALSE),"")</f>
        <v>306</v>
      </c>
      <c r="I12" s="163">
        <f>+IFERROR(VLOOKUP($A12,Hoja6!$A$3:$P$1124,13,FALSE),"")</f>
        <v>0.42737430167597767</v>
      </c>
      <c r="J12" s="40">
        <f>+IFERROR(VLOOKUP($A12,Hoja6!$A$3:$P$1124,14,FALSE),"")</f>
        <v>731</v>
      </c>
      <c r="K12" s="149">
        <f>+IFERROR(VLOOKUP($A12,Hoja6!$A$3:$P$1124,15,FALSE),"")</f>
        <v>296</v>
      </c>
      <c r="L12" s="165">
        <f>+IFERROR(VLOOKUP($A12,Hoja6!$A$3:$P$1124,16,FALSE),"")</f>
        <v>0.40492476060191518</v>
      </c>
    </row>
    <row r="13" spans="1:12" x14ac:dyDescent="0.25">
      <c r="A13" s="145">
        <v>2</v>
      </c>
      <c r="B13" s="39">
        <f>+IFERROR(VLOOKUP($A13,Hoja6!$A$3:$P$1124,3,FALSE),"")</f>
        <v>81065</v>
      </c>
      <c r="C13" s="39" t="str">
        <f>+UPPER(IFERROR(VLOOKUP($A13,Hoja6!$A$3:$P$1124,4,FALSE),""))</f>
        <v>ARAUQUITA</v>
      </c>
      <c r="D13" s="40">
        <f>+IFERROR(VLOOKUP($A13,Hoja6!$A$3:$P$1124,8,FALSE),"")</f>
        <v>315</v>
      </c>
      <c r="E13" s="40">
        <f>+IFERROR(VLOOKUP($A13,Hoja6!$A$3:$P$1124,9,FALSE),"")</f>
        <v>82</v>
      </c>
      <c r="F13" s="163">
        <f>+IFERROR(VLOOKUP($A13,Hoja6!$A$3:$P$1124,10,FALSE),"")</f>
        <v>0.26031746031746034</v>
      </c>
      <c r="G13" s="40">
        <f>+IFERROR(VLOOKUP($A13,Hoja6!$A$3:$P$1124,11,FALSE),"")</f>
        <v>311</v>
      </c>
      <c r="H13" s="40">
        <f>+IFERROR(VLOOKUP($A13,Hoja6!$A$3:$P$1124,12,FALSE),"")</f>
        <v>94</v>
      </c>
      <c r="I13" s="163">
        <f>+IFERROR(VLOOKUP($A13,Hoja6!$A$3:$P$1124,13,FALSE),"")</f>
        <v>0.30225080385852088</v>
      </c>
      <c r="J13" s="40">
        <f>+IFERROR(VLOOKUP($A13,Hoja6!$A$3:$P$1124,14,FALSE),"")</f>
        <v>333</v>
      </c>
      <c r="K13" s="149">
        <f>+IFERROR(VLOOKUP($A13,Hoja6!$A$3:$P$1124,15,FALSE),"")</f>
        <v>79</v>
      </c>
      <c r="L13" s="165">
        <f>+IFERROR(VLOOKUP($A13,Hoja6!$A$3:$P$1124,16,FALSE),"")</f>
        <v>0.23723723723723725</v>
      </c>
    </row>
    <row r="14" spans="1:12" x14ac:dyDescent="0.25">
      <c r="A14" s="145">
        <v>3</v>
      </c>
      <c r="B14" s="39">
        <f>+IFERROR(VLOOKUP($A14,Hoja6!$A$3:$P$1124,3,FALSE),"")</f>
        <v>81220</v>
      </c>
      <c r="C14" s="39" t="str">
        <f>+UPPER(IFERROR(VLOOKUP($A14,Hoja6!$A$3:$P$1124,4,FALSE),""))</f>
        <v>CRAVO NORTE</v>
      </c>
      <c r="D14" s="40">
        <f>+IFERROR(VLOOKUP($A14,Hoja6!$A$3:$P$1124,8,FALSE),"")</f>
        <v>47</v>
      </c>
      <c r="E14" s="40">
        <f>+IFERROR(VLOOKUP($A14,Hoja6!$A$3:$P$1124,9,FALSE),"")</f>
        <v>11</v>
      </c>
      <c r="F14" s="163">
        <f>+IFERROR(VLOOKUP($A14,Hoja6!$A$3:$P$1124,10,FALSE),"")</f>
        <v>0.23404255319148937</v>
      </c>
      <c r="G14" s="40">
        <f>+IFERROR(VLOOKUP($A14,Hoja6!$A$3:$P$1124,11,FALSE),"")</f>
        <v>33</v>
      </c>
      <c r="H14" s="40">
        <f>+IFERROR(VLOOKUP($A14,Hoja6!$A$3:$P$1124,12,FALSE),"")</f>
        <v>5</v>
      </c>
      <c r="I14" s="163">
        <f>+IFERROR(VLOOKUP($A14,Hoja6!$A$3:$P$1124,13,FALSE),"")</f>
        <v>0.15151515151515152</v>
      </c>
      <c r="J14" s="40">
        <f>+IFERROR(VLOOKUP($A14,Hoja6!$A$3:$P$1124,14,FALSE),"")</f>
        <v>28</v>
      </c>
      <c r="K14" s="149">
        <f>+IFERROR(VLOOKUP($A14,Hoja6!$A$3:$P$1124,15,FALSE),"")</f>
        <v>8</v>
      </c>
      <c r="L14" s="165">
        <f>+IFERROR(VLOOKUP($A14,Hoja6!$A$3:$P$1124,16,FALSE),"")</f>
        <v>0.2857142857142857</v>
      </c>
    </row>
    <row r="15" spans="1:12" x14ac:dyDescent="0.25">
      <c r="A15" s="145">
        <v>4</v>
      </c>
      <c r="B15" s="39">
        <f>+IFERROR(VLOOKUP($A15,Hoja6!$A$3:$P$1124,3,FALSE),"")</f>
        <v>81300</v>
      </c>
      <c r="C15" s="39" t="str">
        <f>+UPPER(IFERROR(VLOOKUP($A15,Hoja6!$A$3:$P$1124,4,FALSE),""))</f>
        <v>FORTUL</v>
      </c>
      <c r="D15" s="40">
        <f>+IFERROR(VLOOKUP($A15,Hoja6!$A$3:$P$1124,8,FALSE),"")</f>
        <v>177</v>
      </c>
      <c r="E15" s="40">
        <f>+IFERROR(VLOOKUP($A15,Hoja6!$A$3:$P$1124,9,FALSE),"")</f>
        <v>45</v>
      </c>
      <c r="F15" s="163">
        <f>+IFERROR(VLOOKUP($A15,Hoja6!$A$3:$P$1124,10,FALSE),"")</f>
        <v>0.25423728813559321</v>
      </c>
      <c r="G15" s="40">
        <f>+IFERROR(VLOOKUP($A15,Hoja6!$A$3:$P$1124,11,FALSE),"")</f>
        <v>200</v>
      </c>
      <c r="H15" s="40">
        <f>+IFERROR(VLOOKUP($A15,Hoja6!$A$3:$P$1124,12,FALSE),"")</f>
        <v>48</v>
      </c>
      <c r="I15" s="163">
        <f>+IFERROR(VLOOKUP($A15,Hoja6!$A$3:$P$1124,13,FALSE),"")</f>
        <v>0.24</v>
      </c>
      <c r="J15" s="40">
        <f>+IFERROR(VLOOKUP($A15,Hoja6!$A$3:$P$1124,14,FALSE),"")</f>
        <v>216</v>
      </c>
      <c r="K15" s="149">
        <f>+IFERROR(VLOOKUP($A15,Hoja6!$A$3:$P$1124,15,FALSE),"")</f>
        <v>23</v>
      </c>
      <c r="L15" s="165">
        <f>+IFERROR(VLOOKUP($A15,Hoja6!$A$3:$P$1124,16,FALSE),"")</f>
        <v>0.10648148148148148</v>
      </c>
    </row>
    <row r="16" spans="1:12" x14ac:dyDescent="0.25">
      <c r="A16" s="145">
        <v>5</v>
      </c>
      <c r="B16" s="39">
        <f>+IFERROR(VLOOKUP($A16,Hoja6!$A$3:$P$1124,3,FALSE),"")</f>
        <v>81591</v>
      </c>
      <c r="C16" s="39" t="str">
        <f>+UPPER(IFERROR(VLOOKUP($A16,Hoja6!$A$3:$P$1124,4,FALSE),""))</f>
        <v>PUERTO RONDÓN</v>
      </c>
      <c r="D16" s="40">
        <f>+IFERROR(VLOOKUP($A16,Hoja6!$A$3:$P$1124,8,FALSE),"")</f>
        <v>36</v>
      </c>
      <c r="E16" s="40">
        <f>+IFERROR(VLOOKUP($A16,Hoja6!$A$3:$P$1124,9,FALSE),"")</f>
        <v>11</v>
      </c>
      <c r="F16" s="163">
        <f>+IFERROR(VLOOKUP($A16,Hoja6!$A$3:$P$1124,10,FALSE),"")</f>
        <v>0.30555555555555558</v>
      </c>
      <c r="G16" s="40">
        <f>+IFERROR(VLOOKUP($A16,Hoja6!$A$3:$P$1124,11,FALSE),"")</f>
        <v>46</v>
      </c>
      <c r="H16" s="40">
        <f>+IFERROR(VLOOKUP($A16,Hoja6!$A$3:$P$1124,12,FALSE),"")</f>
        <v>12</v>
      </c>
      <c r="I16" s="163">
        <f>+IFERROR(VLOOKUP($A16,Hoja6!$A$3:$P$1124,13,FALSE),"")</f>
        <v>0.2608695652173913</v>
      </c>
      <c r="J16" s="40">
        <f>+IFERROR(VLOOKUP($A16,Hoja6!$A$3:$P$1124,14,FALSE),"")</f>
        <v>31</v>
      </c>
      <c r="K16" s="149">
        <f>+IFERROR(VLOOKUP($A16,Hoja6!$A$3:$P$1124,15,FALSE),"")</f>
        <v>7</v>
      </c>
      <c r="L16" s="165">
        <f>+IFERROR(VLOOKUP($A16,Hoja6!$A$3:$P$1124,16,FALSE),"")</f>
        <v>0.22580645161290322</v>
      </c>
    </row>
    <row r="17" spans="1:12" x14ac:dyDescent="0.25">
      <c r="A17" s="145">
        <v>6</v>
      </c>
      <c r="B17" s="39">
        <f>+IFERROR(VLOOKUP($A17,Hoja6!$A$3:$P$1124,3,FALSE),"")</f>
        <v>81736</v>
      </c>
      <c r="C17" s="39" t="str">
        <f>+UPPER(IFERROR(VLOOKUP($A17,Hoja6!$A$3:$P$1124,4,FALSE),""))</f>
        <v>SARAVENA</v>
      </c>
      <c r="D17" s="40">
        <f>+IFERROR(VLOOKUP($A17,Hoja6!$A$3:$P$1124,8,FALSE),"")</f>
        <v>422</v>
      </c>
      <c r="E17" s="40">
        <f>+IFERROR(VLOOKUP($A17,Hoja6!$A$3:$P$1124,9,FALSE),"")</f>
        <v>191</v>
      </c>
      <c r="F17" s="163">
        <f>+IFERROR(VLOOKUP($A17,Hoja6!$A$3:$P$1124,10,FALSE),"")</f>
        <v>0.45260663507109006</v>
      </c>
      <c r="G17" s="40">
        <f>+IFERROR(VLOOKUP($A17,Hoja6!$A$3:$P$1124,11,FALSE),"")</f>
        <v>453</v>
      </c>
      <c r="H17" s="40">
        <f>+IFERROR(VLOOKUP($A17,Hoja6!$A$3:$P$1124,12,FALSE),"")</f>
        <v>200</v>
      </c>
      <c r="I17" s="163">
        <f>+IFERROR(VLOOKUP($A17,Hoja6!$A$3:$P$1124,13,FALSE),"")</f>
        <v>0.44150110375275936</v>
      </c>
      <c r="J17" s="40">
        <f>+IFERROR(VLOOKUP($A17,Hoja6!$A$3:$P$1124,14,FALSE),"")</f>
        <v>468</v>
      </c>
      <c r="K17" s="149">
        <f>+IFERROR(VLOOKUP($A17,Hoja6!$A$3:$P$1124,15,FALSE),"")</f>
        <v>188</v>
      </c>
      <c r="L17" s="165">
        <f>+IFERROR(VLOOKUP($A17,Hoja6!$A$3:$P$1124,16,FALSE),"")</f>
        <v>0.40170940170940173</v>
      </c>
    </row>
    <row r="18" spans="1:12" x14ac:dyDescent="0.25">
      <c r="A18" s="145">
        <v>7</v>
      </c>
      <c r="B18" s="39">
        <f>+IFERROR(VLOOKUP($A18,Hoja6!$A$3:$P$1124,3,FALSE),"")</f>
        <v>81794</v>
      </c>
      <c r="C18" s="39" t="str">
        <f>+UPPER(IFERROR(VLOOKUP($A18,Hoja6!$A$3:$P$1124,4,FALSE),""))</f>
        <v xml:space="preserve">TAME  </v>
      </c>
      <c r="D18" s="40">
        <f>+IFERROR(VLOOKUP($A18,Hoja6!$A$3:$P$1124,8,FALSE),"")</f>
        <v>539</v>
      </c>
      <c r="E18" s="40">
        <f>+IFERROR(VLOOKUP($A18,Hoja6!$A$3:$P$1124,9,FALSE),"")</f>
        <v>182</v>
      </c>
      <c r="F18" s="163">
        <f>+IFERROR(VLOOKUP($A18,Hoja6!$A$3:$P$1124,10,FALSE),"")</f>
        <v>0.33766233766233766</v>
      </c>
      <c r="G18" s="40">
        <f>+IFERROR(VLOOKUP($A18,Hoja6!$A$3:$P$1124,11,FALSE),"")</f>
        <v>535</v>
      </c>
      <c r="H18" s="40">
        <f>+IFERROR(VLOOKUP($A18,Hoja6!$A$3:$P$1124,12,FALSE),"")</f>
        <v>170</v>
      </c>
      <c r="I18" s="163">
        <f>+IFERROR(VLOOKUP($A18,Hoja6!$A$3:$P$1124,13,FALSE),"")</f>
        <v>0.31775700934579437</v>
      </c>
      <c r="J18" s="40">
        <f>+IFERROR(VLOOKUP($A18,Hoja6!$A$3:$P$1124,14,FALSE),"")</f>
        <v>511</v>
      </c>
      <c r="K18" s="149">
        <f>+IFERROR(VLOOKUP($A18,Hoja6!$A$3:$P$1124,15,FALSE),"")</f>
        <v>157</v>
      </c>
      <c r="L18" s="165">
        <f>+IFERROR(VLOOKUP($A18,Hoja6!$A$3:$P$1124,16,FALSE),"")</f>
        <v>0.30724070450097846</v>
      </c>
    </row>
    <row r="19" spans="1:12" x14ac:dyDescent="0.25">
      <c r="A19" s="145">
        <v>8</v>
      </c>
      <c r="B19" s="39" t="str">
        <f>+IFERROR(VLOOKUP($A19,Hoja6!$A$3:$P$1124,3,FALSE),"")</f>
        <v/>
      </c>
      <c r="C19" s="39" t="str">
        <f>+UPPER(IFERROR(VLOOKUP($A19,Hoja6!$A$3:$P$1124,4,FALSE),""))</f>
        <v/>
      </c>
      <c r="D19" s="40" t="str">
        <f>+IFERROR(VLOOKUP($A19,Hoja6!$A$3:$P$1124,8,FALSE),"")</f>
        <v/>
      </c>
      <c r="E19" s="40" t="str">
        <f>+IFERROR(VLOOKUP($A19,Hoja6!$A$3:$P$1124,9,FALSE),"")</f>
        <v/>
      </c>
      <c r="F19" s="163" t="str">
        <f>+IFERROR(VLOOKUP($A19,Hoja6!$A$3:$P$1124,10,FALSE),"")</f>
        <v/>
      </c>
      <c r="G19" s="40" t="str">
        <f>+IFERROR(VLOOKUP($A19,Hoja6!$A$3:$P$1124,11,FALSE),"")</f>
        <v/>
      </c>
      <c r="H19" s="40" t="str">
        <f>+IFERROR(VLOOKUP($A19,Hoja6!$A$3:$P$1124,12,FALSE),"")</f>
        <v/>
      </c>
      <c r="I19" s="163" t="str">
        <f>+IFERROR(VLOOKUP($A19,Hoja6!$A$3:$P$1124,13,FALSE),"")</f>
        <v/>
      </c>
      <c r="J19" s="40" t="str">
        <f>+IFERROR(VLOOKUP($A19,Hoja6!$A$3:$P$1124,14,FALSE),"")</f>
        <v/>
      </c>
      <c r="K19" s="149" t="str">
        <f>+IFERROR(VLOOKUP($A19,Hoja6!$A$3:$P$1124,15,FALSE),"")</f>
        <v/>
      </c>
      <c r="L19" s="165" t="str">
        <f>+IFERROR(VLOOKUP($A19,Hoja6!$A$3:$P$1124,16,FALSE),"")</f>
        <v/>
      </c>
    </row>
    <row r="20" spans="1:12" x14ac:dyDescent="0.25">
      <c r="A20" s="145">
        <v>9</v>
      </c>
      <c r="B20" s="39" t="str">
        <f>+IFERROR(VLOOKUP($A20,Hoja6!$A$3:$P$1124,3,FALSE),"")</f>
        <v/>
      </c>
      <c r="C20" s="39" t="str">
        <f>+UPPER(IFERROR(VLOOKUP($A20,Hoja6!$A$3:$P$1124,4,FALSE),""))</f>
        <v/>
      </c>
      <c r="D20" s="40" t="str">
        <f>+IFERROR(VLOOKUP($A20,Hoja6!$A$3:$P$1124,8,FALSE),"")</f>
        <v/>
      </c>
      <c r="E20" s="40" t="str">
        <f>+IFERROR(VLOOKUP($A20,Hoja6!$A$3:$P$1124,9,FALSE),"")</f>
        <v/>
      </c>
      <c r="F20" s="163" t="str">
        <f>+IFERROR(VLOOKUP($A20,Hoja6!$A$3:$P$1124,10,FALSE),"")</f>
        <v/>
      </c>
      <c r="G20" s="40" t="str">
        <f>+IFERROR(VLOOKUP($A20,Hoja6!$A$3:$P$1124,11,FALSE),"")</f>
        <v/>
      </c>
      <c r="H20" s="40" t="str">
        <f>+IFERROR(VLOOKUP($A20,Hoja6!$A$3:$P$1124,12,FALSE),"")</f>
        <v/>
      </c>
      <c r="I20" s="163" t="str">
        <f>+IFERROR(VLOOKUP($A20,Hoja6!$A$3:$P$1124,13,FALSE),"")</f>
        <v/>
      </c>
      <c r="J20" s="40" t="str">
        <f>+IFERROR(VLOOKUP($A20,Hoja6!$A$3:$P$1124,14,FALSE),"")</f>
        <v/>
      </c>
      <c r="K20" s="149" t="str">
        <f>+IFERROR(VLOOKUP($A20,Hoja6!$A$3:$P$1124,15,FALSE),"")</f>
        <v/>
      </c>
      <c r="L20" s="165" t="str">
        <f>+IFERROR(VLOOKUP($A20,Hoja6!$A$3:$P$1124,16,FALSE),"")</f>
        <v/>
      </c>
    </row>
    <row r="21" spans="1:12" x14ac:dyDescent="0.25">
      <c r="A21" s="145">
        <v>10</v>
      </c>
      <c r="B21" s="39" t="str">
        <f>+IFERROR(VLOOKUP($A21,Hoja6!$A$3:$P$1124,3,FALSE),"")</f>
        <v/>
      </c>
      <c r="C21" s="39" t="str">
        <f>+UPPER(IFERROR(VLOOKUP($A21,Hoja6!$A$3:$P$1124,4,FALSE),""))</f>
        <v/>
      </c>
      <c r="D21" s="40" t="str">
        <f>+IFERROR(VLOOKUP($A21,Hoja6!$A$3:$P$1124,8,FALSE),"")</f>
        <v/>
      </c>
      <c r="E21" s="40" t="str">
        <f>+IFERROR(VLOOKUP($A21,Hoja6!$A$3:$P$1124,9,FALSE),"")</f>
        <v/>
      </c>
      <c r="F21" s="163" t="str">
        <f>+IFERROR(VLOOKUP($A21,Hoja6!$A$3:$P$1124,10,FALSE),"")</f>
        <v/>
      </c>
      <c r="G21" s="40" t="str">
        <f>+IFERROR(VLOOKUP($A21,Hoja6!$A$3:$P$1124,11,FALSE),"")</f>
        <v/>
      </c>
      <c r="H21" s="40" t="str">
        <f>+IFERROR(VLOOKUP($A21,Hoja6!$A$3:$P$1124,12,FALSE),"")</f>
        <v/>
      </c>
      <c r="I21" s="163" t="str">
        <f>+IFERROR(VLOOKUP($A21,Hoja6!$A$3:$P$1124,13,FALSE),"")</f>
        <v/>
      </c>
      <c r="J21" s="40" t="str">
        <f>+IFERROR(VLOOKUP($A21,Hoja6!$A$3:$P$1124,14,FALSE),"")</f>
        <v/>
      </c>
      <c r="K21" s="149" t="str">
        <f>+IFERROR(VLOOKUP($A21,Hoja6!$A$3:$P$1124,15,FALSE),"")</f>
        <v/>
      </c>
      <c r="L21" s="165" t="str">
        <f>+IFERROR(VLOOKUP($A21,Hoja6!$A$3:$P$1124,16,FALSE),"")</f>
        <v/>
      </c>
    </row>
    <row r="22" spans="1:12" x14ac:dyDescent="0.25">
      <c r="A22" s="145">
        <v>11</v>
      </c>
      <c r="B22" s="39" t="str">
        <f>+IFERROR(VLOOKUP($A22,Hoja6!$A$3:$P$1124,3,FALSE),"")</f>
        <v/>
      </c>
      <c r="C22" s="39" t="str">
        <f>+UPPER(IFERROR(VLOOKUP($A22,Hoja6!$A$3:$P$1124,4,FALSE),""))</f>
        <v/>
      </c>
      <c r="D22" s="40" t="str">
        <f>+IFERROR(VLOOKUP($A22,Hoja6!$A$3:$P$1124,8,FALSE),"")</f>
        <v/>
      </c>
      <c r="E22" s="40" t="str">
        <f>+IFERROR(VLOOKUP($A22,Hoja6!$A$3:$P$1124,9,FALSE),"")</f>
        <v/>
      </c>
      <c r="F22" s="163" t="str">
        <f>+IFERROR(VLOOKUP($A22,Hoja6!$A$3:$P$1124,10,FALSE),"")</f>
        <v/>
      </c>
      <c r="G22" s="40" t="str">
        <f>+IFERROR(VLOOKUP($A22,Hoja6!$A$3:$P$1124,11,FALSE),"")</f>
        <v/>
      </c>
      <c r="H22" s="40" t="str">
        <f>+IFERROR(VLOOKUP($A22,Hoja6!$A$3:$P$1124,12,FALSE),"")</f>
        <v/>
      </c>
      <c r="I22" s="163" t="str">
        <f>+IFERROR(VLOOKUP($A22,Hoja6!$A$3:$P$1124,13,FALSE),"")</f>
        <v/>
      </c>
      <c r="J22" s="40" t="str">
        <f>+IFERROR(VLOOKUP($A22,Hoja6!$A$3:$P$1124,14,FALSE),"")</f>
        <v/>
      </c>
      <c r="K22" s="149" t="str">
        <f>+IFERROR(VLOOKUP($A22,Hoja6!$A$3:$P$1124,15,FALSE),"")</f>
        <v/>
      </c>
      <c r="L22" s="165" t="str">
        <f>+IFERROR(VLOOKUP($A22,Hoja6!$A$3:$P$1124,16,FALSE),"")</f>
        <v/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3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4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5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6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6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6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6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6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6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6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6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6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6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6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6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6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6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6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6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6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6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6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6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6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6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6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6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6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6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6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6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6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6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6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6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6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6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6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6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6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6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6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6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6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6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6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6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6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6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6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6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6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6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6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6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6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6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6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3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5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6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7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7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7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7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7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7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7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7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7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7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7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7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7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7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7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7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7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7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7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7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7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7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7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7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7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7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7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7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7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7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7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7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7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7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7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7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7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7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7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7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7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7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7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7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7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7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7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7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7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7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2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3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5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6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7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7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7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7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7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7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7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7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7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7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7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7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7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7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7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7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7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7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7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7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7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7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7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7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7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7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7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7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7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7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7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7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7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7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7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7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7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7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7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7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7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7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7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7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7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7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7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7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7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7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7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7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7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7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7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7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7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7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7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7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7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7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7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7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7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2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3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5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6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7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7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7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7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7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7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7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7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7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7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7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7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7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7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7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7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7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7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7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7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7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7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7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7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7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7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7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7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7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7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7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7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7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7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7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7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7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7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7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7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7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7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7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7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7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7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7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7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7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7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7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7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7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7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7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7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7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7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7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7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7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7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7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7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7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2020-03-03T19:20:57Z</dcterms:modified>
</cp:coreProperties>
</file>