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MEN\MEN 2026\OR\O.T-GRATUIDAD\GRATIUDAD\"/>
    </mc:Choice>
  </mc:AlternateContent>
  <xr:revisionPtr revIDLastSave="0" documentId="13_ncr:1_{87C64EA1-CC9D-4041-A41F-60360AB32DC8}" xr6:coauthVersionLast="47" xr6:coauthVersionMax="47" xr10:uidLastSave="{00000000-0000-0000-0000-000000000000}"/>
  <workbookProtection workbookAlgorithmName="SHA-512" workbookHashValue="kv85QsSnRXuSxBcUgrVF/HVrSrX7DINWF3NfUY84Kqx4dG3ScWtrtiHbxKirHxUwD4teDa/NCZZ3xWVFE3l7Eg==" workbookSaltValue="rOu7LK7I9F5MB3ipaYQqNg==" workbookSpinCount="100000" lockStructure="1"/>
  <bookViews>
    <workbookView xWindow="-120" yWindow="-120" windowWidth="29040" windowHeight="15720" xr2:uid="{A7B0A8BC-345A-4C4E-B1D6-E5150F898A44}"/>
  </bookViews>
  <sheets>
    <sheet name="GRATUIDAD IES-PUBLICAS" sheetId="3" r:id="rId1"/>
    <sheet name="HOJA DE TRABAJO " sheetId="4" state="hidden" r:id="rId2"/>
  </sheets>
  <externalReferences>
    <externalReference r:id="rId3"/>
  </externalReferences>
  <definedNames>
    <definedName name="_xlnm._FilterDatabase" localSheetId="1" hidden="1">'HOJA DE TRABAJO '!$A$1:$T$79186</definedName>
    <definedName name="pi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3" l="1"/>
  <c r="G13" i="3"/>
  <c r="F13" i="3"/>
  <c r="E13" i="3"/>
  <c r="D13" i="3"/>
  <c r="C13" i="3"/>
  <c r="B13" i="3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60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2" i="4"/>
  <c r="A2" i="4" l="1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60" i="4"/>
  <c r="A14" i="3" l="1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60" i="4"/>
  <c r="H14" i="3" l="1"/>
  <c r="E14" i="3"/>
  <c r="B14" i="3"/>
  <c r="C14" i="3"/>
  <c r="D14" i="3"/>
  <c r="F14" i="3"/>
  <c r="G14" i="3"/>
  <c r="I13" i="3"/>
  <c r="A15" i="3"/>
  <c r="I14" i="3" l="1"/>
  <c r="H15" i="3"/>
  <c r="E15" i="3"/>
  <c r="B15" i="3"/>
  <c r="G15" i="3"/>
  <c r="D15" i="3"/>
  <c r="C15" i="3"/>
  <c r="F15" i="3"/>
  <c r="A16" i="3"/>
  <c r="I15" i="3"/>
  <c r="G16" i="3" l="1"/>
  <c r="H16" i="3"/>
  <c r="E16" i="3"/>
  <c r="B16" i="3"/>
  <c r="D16" i="3"/>
  <c r="C16" i="3"/>
  <c r="F16" i="3"/>
  <c r="A17" i="3"/>
  <c r="I16" i="3"/>
  <c r="G17" i="3" l="1"/>
  <c r="F17" i="3"/>
  <c r="D17" i="3"/>
  <c r="H17" i="3"/>
  <c r="E17" i="3"/>
  <c r="B17" i="3"/>
  <c r="C17" i="3"/>
  <c r="A18" i="3"/>
  <c r="I17" i="3"/>
  <c r="F18" i="3" l="1"/>
  <c r="B18" i="3"/>
  <c r="G18" i="3"/>
  <c r="E18" i="3"/>
  <c r="H18" i="3"/>
  <c r="D18" i="3"/>
  <c r="C18" i="3"/>
  <c r="A19" i="3"/>
  <c r="I18" i="3"/>
  <c r="F19" i="3" l="1"/>
  <c r="G19" i="3"/>
  <c r="C19" i="3"/>
  <c r="H19" i="3"/>
  <c r="E19" i="3"/>
  <c r="B19" i="3"/>
  <c r="D19" i="3"/>
  <c r="A20" i="3"/>
  <c r="I19" i="3"/>
  <c r="C20" i="3" l="1"/>
  <c r="E20" i="3"/>
  <c r="F20" i="3"/>
  <c r="G20" i="3"/>
  <c r="H20" i="3"/>
  <c r="B20" i="3"/>
  <c r="D20" i="3"/>
  <c r="A21" i="3"/>
  <c r="I20" i="3"/>
  <c r="C21" i="3" l="1"/>
  <c r="F21" i="3"/>
  <c r="D21" i="3"/>
  <c r="G21" i="3"/>
  <c r="H21" i="3"/>
  <c r="E21" i="3"/>
  <c r="B21" i="3"/>
  <c r="A22" i="3"/>
  <c r="I21" i="3"/>
  <c r="D22" i="3" l="1"/>
  <c r="C22" i="3"/>
  <c r="C23" i="3" s="1"/>
  <c r="B22" i="3"/>
  <c r="F22" i="3"/>
  <c r="E22" i="3"/>
  <c r="G22" i="3"/>
  <c r="G23" i="3" s="1"/>
  <c r="H22" i="3"/>
  <c r="H23" i="3" s="1"/>
  <c r="I22" i="3"/>
  <c r="F23" i="3" l="1"/>
  <c r="E23" i="3"/>
  <c r="D23" i="3"/>
</calcChain>
</file>

<file path=xl/sharedStrings.xml><?xml version="1.0" encoding="utf-8"?>
<sst xmlns="http://schemas.openxmlformats.org/spreadsheetml/2006/main" count="276" uniqueCount="87">
  <si>
    <t>NIT</t>
  </si>
  <si>
    <t>RAZON SOCIAL</t>
  </si>
  <si>
    <t>PERIODO</t>
  </si>
  <si>
    <t>FECHA DE PAGO</t>
  </si>
  <si>
    <t>CHIP</t>
  </si>
  <si>
    <t>CODIGO CHIP</t>
  </si>
  <si>
    <t xml:space="preserve">11300000 - Ministerio de Educación Nacional </t>
  </si>
  <si>
    <t>LLAVE</t>
  </si>
  <si>
    <t xml:space="preserve">N. </t>
  </si>
  <si>
    <t xml:space="preserve">Digite aquí, el código CHIP de su entidad </t>
  </si>
  <si>
    <t xml:space="preserve">TOTALES </t>
  </si>
  <si>
    <t>RESOLUCION</t>
  </si>
  <si>
    <t>FECHA DE RESOLUCION</t>
  </si>
  <si>
    <t>VALOR CAUSADO CUENTA</t>
  </si>
  <si>
    <t>SALDO PENDIENTE X PAGAR</t>
  </si>
  <si>
    <t>COLEGIO MAYOR DE ANTIOQUIA</t>
  </si>
  <si>
    <t>CONSERVATORIO DEL TOLIMA</t>
  </si>
  <si>
    <t>TECNOLÓGICO DE ARTES DEBORA ARANGO INSTITUCIÓN</t>
  </si>
  <si>
    <t>INSTITUCIÓN DEPARTAMENTAL BELLAS ARTES</t>
  </si>
  <si>
    <t>INSTITUCIÓN UNIVERSITARIA ESCUELA NACIONAL DEL DEPORTE</t>
  </si>
  <si>
    <t>UNIVERSIDAD FRANCISCO DE PAULA SANTANDER - CÚCUTA</t>
  </si>
  <si>
    <t>INSTITUTO DE EDUCACION TECNICA PROFESIONAL DE ROLDANILLO</t>
  </si>
  <si>
    <t>INSTITUTO SUPERIOR DE EDUCACIÓN RURAL</t>
  </si>
  <si>
    <t>UNIDAD TECNICA PARA EL DESARROLLO PROFESIONAL -UTEDE</t>
  </si>
  <si>
    <t>INSTITUTO TECNOLÓGICO METROPOLITANO ITM</t>
  </si>
  <si>
    <t>INSTITUCIÓN UNIVERSITARIA DIGITAL D</t>
  </si>
  <si>
    <t>INSTITUCIÓN UNIVERSITARIA DE ENVIGADO</t>
  </si>
  <si>
    <t>INSTITUCIÓN UNIVERSITARIA ANTONIO JOSÉ CAMACHO</t>
  </si>
  <si>
    <t>INSTITUCIÓN UNIVERSITARIA PASCUAL BRAVO</t>
  </si>
  <si>
    <t>UNIVERSIDAD PEDAGÓGICA NACIONAL</t>
  </si>
  <si>
    <t>POLITÉCNICO COLOMBIANO JAIME ISAZA CADAVID</t>
  </si>
  <si>
    <t>TECNOLÓGICO DE ANTIOQUIA</t>
  </si>
  <si>
    <t>UNIVERSIDAD DE LA AMAZONIA</t>
  </si>
  <si>
    <t>UNIVERSIDAD DISTRITAL FRANCISCO JOSE DE CALDAS</t>
  </si>
  <si>
    <t>UNIVERSIDAD MILITAR NUEVA GRANADA</t>
  </si>
  <si>
    <t>UNIVERSIDAD DEL PACIFICO</t>
  </si>
  <si>
    <t>UNIVERSIDAD DE PAMPLONA</t>
  </si>
  <si>
    <t>UNIVERSIDAD DE SUCRE</t>
  </si>
  <si>
    <t>UNIVERSIDAD DEL VALLE</t>
  </si>
  <si>
    <t>UNIVERSIDAD DE ANTIOQUIA</t>
  </si>
  <si>
    <t>UNIDAD CENTRAL DEL VALLE DEL CAUCA</t>
  </si>
  <si>
    <t>UNIVERSIDAD INDUSTRIAL DE SANTANDER</t>
  </si>
  <si>
    <t>UNIVERSIDAD NACIONAL ABIERTA Y A DISTANCIA</t>
  </si>
  <si>
    <t>INSTITUTO UNIVERSITARIO DE LA PAZ</t>
  </si>
  <si>
    <t>UNIVERSIDAD INTERNACIONAL DEL TRÓPICO AMERICANO</t>
  </si>
  <si>
    <t>UNIVERSIDAD SURCOLOMBIANA</t>
  </si>
  <si>
    <t>UNIVERSIDAD DEL TOLIMA</t>
  </si>
  <si>
    <t>UNIDADES TECNOLÓGICAS DE SANTANDER</t>
  </si>
  <si>
    <t>COLEGIO INTEGRADO NACIONAL ORIENTE DE CALDAS</t>
  </si>
  <si>
    <t>INSTITUCIÓN UNIVERSITARIA COLEGIO MAYOR DEL CAUCA</t>
  </si>
  <si>
    <t>INSTITUTO DE FORMACIÓN TÉCNICA PROFESIONAL HUMBERTO VELASQUEZ GARCÍA INFOTEP CIENAGA</t>
  </si>
  <si>
    <t>INSTITUCIÓN UNIVERSITARIA BELLAS ARTES Y CIENCIAS DE BOLÍVAR</t>
  </si>
  <si>
    <t>INSTITUCIÓN UNIVERSITARIA DE BARRANQUILLA</t>
  </si>
  <si>
    <t>INSTITUCIÓN UNIVERSITARIA MAYOR DE CARTAGENA</t>
  </si>
  <si>
    <t>INSTITUTO TECNOLÓGICO DEL PUTUMAYO</t>
  </si>
  <si>
    <t>UNIVERSIDAD DE CARTAGENA</t>
  </si>
  <si>
    <t>UNIVERSIDAD DE CÓRDOBA</t>
  </si>
  <si>
    <t>UNIVERSIDAD DE LA GUAJIRA</t>
  </si>
  <si>
    <t>UNIVERSIDAD DE LOS LLANOS</t>
  </si>
  <si>
    <t>UNIVERSIDAD DE NARIÑO</t>
  </si>
  <si>
    <t>UNIVERSIDAD DEL CAUCA</t>
  </si>
  <si>
    <t>UNIVERSIDAD DEL MAGDALENA</t>
  </si>
  <si>
    <t>UNIVERSIDAD DEL QUINDÍO</t>
  </si>
  <si>
    <t>UNIVERSIDAD FRANCISCO DE PAULA SANTANDER OCAÑA</t>
  </si>
  <si>
    <t>UNIVERSIDAD PEDAGÓGICA Y TECNOLÓGICA DE COLOMBIA</t>
  </si>
  <si>
    <t>UNIVERSIDAD POPULAR DEL CESAR</t>
  </si>
  <si>
    <t>UNIVERSIDAD TECNOLÓGICA DE PEREIRA</t>
  </si>
  <si>
    <t>UNIVERSIDAD TECNOLÓGICA DEL CHOCO</t>
  </si>
  <si>
    <t>UNIVERSIDAD DE CUNDINAMARCA UDEC</t>
  </si>
  <si>
    <t>-</t>
  </si>
  <si>
    <t>CONSEJO REGIONAL INDIGENA DEL CAUCA CRIC</t>
  </si>
  <si>
    <t>UNIVERSIDAD DE CALDAS</t>
  </si>
  <si>
    <t>UNIVERSIDAD COLEGIO MAYOR DE CUNDINAMARCA</t>
  </si>
  <si>
    <t>UNIVERSIDAD NACIONAL DE COLOMBIA</t>
  </si>
  <si>
    <t>006702</t>
  </si>
  <si>
    <t>MAR-06-2026</t>
  </si>
  <si>
    <t>023692</t>
  </si>
  <si>
    <t>DIC-05-2025</t>
  </si>
  <si>
    <t>SALDO X PAGAR 2025</t>
  </si>
  <si>
    <t>VALOR PAGADO</t>
  </si>
  <si>
    <t>EN IES -PUBLICAS</t>
  </si>
  <si>
    <t>POLITICA DE GRATUIDAD - MATRICULA CERO</t>
  </si>
  <si>
    <t>NUMERO DE RESOLUCIÓN</t>
  </si>
  <si>
    <t>FECHA DE RESOLUCIÓN</t>
  </si>
  <si>
    <t>VALOR CAUSADO CUENTA 542411 SUBVENCIONES X PROGRAMAS CON HOGARES</t>
  </si>
  <si>
    <t>SALDO X PAGAR CUENTA  240206 SUBVENCIONES X PROGRAMAS CON OTROS SECTORES</t>
  </si>
  <si>
    <t xml:space="preserve">SALDO X PAGAR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</si>
</sst>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dd\-mm\-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1"/>
      <color theme="8" tint="-0.249977111117893"/>
      <name val="Verdana"/>
      <family val="2"/>
    </font>
    <font>
      <b/>
      <sz val="18"/>
      <name val="Verdana"/>
      <family val="2"/>
    </font>
    <font>
      <sz val="8"/>
      <name val="Aptos Narrow"/>
      <family val="2"/>
      <scheme val="minor"/>
    </font>
    <font>
      <b/>
      <sz val="12"/>
      <color theme="0"/>
      <name val="Verdana"/>
      <family val="2"/>
    </font>
    <font>
      <b/>
      <sz val="14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4" fillId="3" borderId="0" xfId="0" applyFont="1" applyFill="1"/>
    <xf numFmtId="0" fontId="4" fillId="4" borderId="0" xfId="0" applyFont="1" applyFill="1"/>
    <xf numFmtId="44" fontId="4" fillId="3" borderId="0" xfId="5" applyFont="1" applyFill="1"/>
    <xf numFmtId="44" fontId="0" fillId="0" borderId="0" xfId="5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2" borderId="1" xfId="6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6" fillId="0" borderId="1" xfId="0" applyFont="1" applyBorder="1"/>
    <xf numFmtId="0" fontId="6" fillId="0" borderId="1" xfId="5" applyNumberFormat="1" applyFont="1" applyBorder="1"/>
    <xf numFmtId="44" fontId="6" fillId="0" borderId="1" xfId="5" applyFont="1" applyBorder="1"/>
    <xf numFmtId="0" fontId="6" fillId="0" borderId="1" xfId="0" applyFont="1" applyBorder="1" applyAlignment="1">
      <alignment horizontal="right"/>
    </xf>
    <xf numFmtId="0" fontId="8" fillId="0" borderId="0" xfId="0" applyFont="1" applyAlignment="1">
      <alignment horizontal="center" wrapText="1"/>
    </xf>
    <xf numFmtId="44" fontId="0" fillId="0" borderId="0" xfId="0" applyNumberFormat="1"/>
    <xf numFmtId="44" fontId="2" fillId="0" borderId="1" xfId="0" applyNumberFormat="1" applyFont="1" applyBorder="1"/>
    <xf numFmtId="49" fontId="0" fillId="0" borderId="0" xfId="5" applyNumberFormat="1" applyFont="1"/>
    <xf numFmtId="0" fontId="3" fillId="0" borderId="0" xfId="0" applyFont="1"/>
    <xf numFmtId="44" fontId="3" fillId="0" borderId="0" xfId="5" applyFont="1" applyFill="1"/>
    <xf numFmtId="49" fontId="3" fillId="0" borderId="0" xfId="5" applyNumberFormat="1" applyFont="1" applyFill="1"/>
    <xf numFmtId="44" fontId="3" fillId="0" borderId="0" xfId="0" applyNumberFormat="1" applyFont="1"/>
    <xf numFmtId="165" fontId="3" fillId="0" borderId="0" xfId="5" applyNumberFormat="1" applyFont="1" applyFill="1"/>
    <xf numFmtId="44" fontId="2" fillId="0" borderId="3" xfId="0" applyNumberFormat="1" applyFont="1" applyBorder="1" applyAlignment="1">
      <alignment horizontal="center"/>
    </xf>
    <xf numFmtId="0" fontId="11" fillId="5" borderId="0" xfId="0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7">
    <cellStyle name="Millares 2" xfId="3" xr:uid="{3EDBE8F4-877C-402E-AC7C-4F492ED2C714}"/>
    <cellStyle name="Moneda" xfId="5" builtinId="4"/>
    <cellStyle name="Moneda [0] 2" xfId="4" xr:uid="{6E1284E5-DB44-46EC-AFAF-90D105D6140C}"/>
    <cellStyle name="Moneda 2" xfId="1" xr:uid="{7C85EE21-8131-45B7-9AFC-43BB5298890B}"/>
    <cellStyle name="Normal" xfId="0" builtinId="0"/>
    <cellStyle name="Normal 2" xfId="2" xr:uid="{247A1CFD-D026-48BC-8D82-CC51B3936B18}"/>
    <cellStyle name="Normal 2 2" xfId="6" xr:uid="{440F4FDE-C415-427C-B94C-32266FF2B40E}"/>
  </cellStyles>
  <dxfs count="0"/>
  <tableStyles count="0" defaultTableStyle="TableStyleMedium2" defaultPivotStyle="PivotStyleLight16"/>
  <colors>
    <mruColors>
      <color rgb="FF993366"/>
      <color rgb="FFCC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</xdr:col>
      <xdr:colOff>2028825</xdr:colOff>
      <xdr:row>3</xdr:row>
      <xdr:rowOff>133350</xdr:rowOff>
    </xdr:to>
    <xdr:pic>
      <xdr:nvPicPr>
        <xdr:cNvPr id="2" name="Imagen 14" descr="Imagen que contiene Texto&#10;&#10;Descripción generada automáticamente">
          <a:extLst>
            <a:ext uri="{FF2B5EF4-FFF2-40B4-BE49-F238E27FC236}">
              <a16:creationId xmlns:a16="http://schemas.microsoft.com/office/drawing/2014/main" id="{01D46EF7-9630-4960-88FB-316664DD5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22669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533400</xdr:colOff>
      <xdr:row>5</xdr:row>
      <xdr:rowOff>104775</xdr:rowOff>
    </xdr:from>
    <xdr:to>
      <xdr:col>5</xdr:col>
      <xdr:colOff>1511808</xdr:colOff>
      <xdr:row>7</xdr:row>
      <xdr:rowOff>27432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D8EEE4E8-3108-F42C-F8C4-ADA8855D8B23}"/>
            </a:ext>
          </a:extLst>
        </xdr:cNvPr>
        <xdr:cNvSpPr/>
      </xdr:nvSpPr>
      <xdr:spPr>
        <a:xfrm>
          <a:off x="9525000" y="1228725"/>
          <a:ext cx="978408" cy="608457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neducaciongovco-my.sharepoint.com/personal/acastrog_mineducacion_gov_co/Documents/Documentos/2026/GRATUIDAD/03.%20MARZO%202026/CAUSACION%20REOLUCION%20006702%20DEL%2006-MAR-2026.xlsx" TargetMode="External"/><Relationship Id="rId1" Type="http://schemas.openxmlformats.org/officeDocument/2006/relationships/externalLinkPath" Target="https://mineducaciongovco-my.sharepoint.com/personal/acastrog_mineducacion_gov_co/Documents/Documentos/2026/GRATUIDAD/03.%20MARZO%202026/CAUSACION%20REOLUCION%20006702%20DEL%2006-MA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USACION RES 006702"/>
      <sheetName val="PAGO DIC -RES23692"/>
      <sheetName val="PLANO 1"/>
      <sheetName val="PLANO 2"/>
      <sheetName val="PLANO 3"/>
      <sheetName val="PLANO 3 FORMULA"/>
      <sheetName val="PLANO 3 formula "/>
    </sheetNames>
    <sheetDataSet>
      <sheetData sheetId="0">
        <row r="16">
          <cell r="Y16">
            <v>800214750</v>
          </cell>
          <cell r="Z16" t="str">
            <v>Instituto Tecnologico Metropolitano</v>
          </cell>
          <cell r="AA16">
            <v>1</v>
          </cell>
          <cell r="AB16" t="str">
            <v>1-800214750</v>
          </cell>
          <cell r="AC16">
            <v>17844283757</v>
          </cell>
        </row>
        <row r="17">
          <cell r="Y17">
            <v>890905419</v>
          </cell>
          <cell r="Z17" t="str">
            <v>Tecnológico de Antioquia</v>
          </cell>
          <cell r="AA17">
            <v>1</v>
          </cell>
          <cell r="AB17" t="str">
            <v>1-890905419</v>
          </cell>
          <cell r="AC17">
            <v>38174964293</v>
          </cell>
        </row>
        <row r="18">
          <cell r="Y18">
            <v>890980136</v>
          </cell>
          <cell r="Z18" t="str">
            <v>Politecnico Colombiano Jaime Isaza Cadavid</v>
          </cell>
          <cell r="AA18">
            <v>1</v>
          </cell>
          <cell r="AB18" t="str">
            <v>1-890980136</v>
          </cell>
          <cell r="AC18">
            <v>9391828527</v>
          </cell>
        </row>
        <row r="19">
          <cell r="Y19">
            <v>802011065</v>
          </cell>
          <cell r="Z19" t="str">
            <v>Institucion Universitaria de Barranquilla</v>
          </cell>
          <cell r="AA19">
            <v>1</v>
          </cell>
          <cell r="AB19" t="str">
            <v>1-802011065</v>
          </cell>
          <cell r="AC19">
            <v>16296735890</v>
          </cell>
        </row>
        <row r="20">
          <cell r="Y20">
            <v>805000889</v>
          </cell>
          <cell r="Z20" t="str">
            <v>Institución Universitaria Antonio José Camacho</v>
          </cell>
          <cell r="AA20">
            <v>1</v>
          </cell>
          <cell r="AB20" t="str">
            <v>1-805000889</v>
          </cell>
          <cell r="AC20">
            <v>50390372814</v>
          </cell>
        </row>
        <row r="21">
          <cell r="Y21">
            <v>890208727</v>
          </cell>
          <cell r="Z21" t="str">
            <v>Unidades Tecnológicas de Santander</v>
          </cell>
          <cell r="AA21">
            <v>1</v>
          </cell>
          <cell r="AB21" t="str">
            <v>1-890208727</v>
          </cell>
          <cell r="AC21">
            <v>49065091381</v>
          </cell>
        </row>
        <row r="22">
          <cell r="Y22">
            <v>891900853</v>
          </cell>
          <cell r="Z22" t="str">
            <v>Unidad Central del Valle del Cauca</v>
          </cell>
          <cell r="AA22">
            <v>1</v>
          </cell>
          <cell r="AB22" t="str">
            <v>1-891900853</v>
          </cell>
          <cell r="AC22">
            <v>22928175884</v>
          </cell>
        </row>
        <row r="23">
          <cell r="Y23">
            <v>890980153</v>
          </cell>
          <cell r="Z23" t="str">
            <v>Institución Universitaria Pascual Bravo</v>
          </cell>
          <cell r="AA23">
            <v>1</v>
          </cell>
          <cell r="AB23" t="str">
            <v>1-890980153</v>
          </cell>
          <cell r="AC23">
            <v>12238559739</v>
          </cell>
        </row>
        <row r="24">
          <cell r="Y24">
            <v>890480308</v>
          </cell>
          <cell r="Z24" t="str">
            <v>Institucion Universitaria Bellas Artes y Ciencias de Bolivar</v>
          </cell>
          <cell r="AA24">
            <v>1</v>
          </cell>
          <cell r="AB24" t="str">
            <v>1-890480308</v>
          </cell>
          <cell r="AC24">
            <v>2136729798</v>
          </cell>
        </row>
        <row r="25">
          <cell r="Y25">
            <v>811000278</v>
          </cell>
          <cell r="Z25" t="str">
            <v>Institucion Universitaria de Envigado</v>
          </cell>
          <cell r="AA25">
            <v>1</v>
          </cell>
          <cell r="AB25" t="str">
            <v>1-811000278</v>
          </cell>
          <cell r="AC25">
            <v>13501023865</v>
          </cell>
        </row>
        <row r="26">
          <cell r="Y26">
            <v>800024581</v>
          </cell>
          <cell r="Z26" t="str">
            <v>Instituto Universitario de la Paz</v>
          </cell>
          <cell r="AA26">
            <v>1</v>
          </cell>
          <cell r="AB26" t="str">
            <v>1-800024581</v>
          </cell>
          <cell r="AC26">
            <v>9052493309</v>
          </cell>
        </row>
        <row r="27">
          <cell r="Y27">
            <v>890325989</v>
          </cell>
          <cell r="Z27" t="str">
            <v>Instituto Departamental de Bellas Artes</v>
          </cell>
          <cell r="AA27">
            <v>1</v>
          </cell>
          <cell r="AB27" t="str">
            <v>1-890325989</v>
          </cell>
          <cell r="AC27">
            <v>1397645441</v>
          </cell>
        </row>
        <row r="28">
          <cell r="Y28">
            <v>890980134</v>
          </cell>
          <cell r="Z28" t="str">
            <v>Colegio Mayor de Antioquia</v>
          </cell>
          <cell r="AA28">
            <v>1</v>
          </cell>
          <cell r="AB28" t="str">
            <v>1-890980134</v>
          </cell>
          <cell r="AC28">
            <v>8419028746</v>
          </cell>
        </row>
        <row r="29">
          <cell r="Y29">
            <v>891902811</v>
          </cell>
          <cell r="Z29" t="str">
            <v>Instituto de Educación Técnica Profesional de Roldanillo</v>
          </cell>
          <cell r="AA29">
            <v>1</v>
          </cell>
          <cell r="AB29" t="str">
            <v>1-891902811</v>
          </cell>
          <cell r="AC29">
            <v>6564419568</v>
          </cell>
        </row>
        <row r="30">
          <cell r="Y30">
            <v>891500759</v>
          </cell>
          <cell r="Z30" t="str">
            <v>Colegio Mayor del Cauca</v>
          </cell>
          <cell r="AA30">
            <v>1</v>
          </cell>
          <cell r="AB30" t="str">
            <v>1-891500759</v>
          </cell>
          <cell r="AC30">
            <v>2381926715</v>
          </cell>
        </row>
        <row r="31">
          <cell r="Y31">
            <v>800247940</v>
          </cell>
          <cell r="Z31" t="str">
            <v>Institucion Universitaria del Putumayo</v>
          </cell>
          <cell r="AA31">
            <v>1</v>
          </cell>
          <cell r="AB31" t="str">
            <v>1-800247940</v>
          </cell>
          <cell r="AC31">
            <v>1885501846</v>
          </cell>
        </row>
        <row r="32">
          <cell r="Y32">
            <v>890700906</v>
          </cell>
          <cell r="Z32" t="str">
            <v>Conservatorio del Tolima</v>
          </cell>
          <cell r="AA32">
            <v>1</v>
          </cell>
          <cell r="AB32" t="str">
            <v>1-890700906</v>
          </cell>
          <cell r="AC32">
            <v>1349198272</v>
          </cell>
        </row>
        <row r="33">
          <cell r="Y33">
            <v>890501578</v>
          </cell>
          <cell r="Z33" t="str">
            <v>Instituto Superior de Educacion Rural</v>
          </cell>
          <cell r="AA33">
            <v>1</v>
          </cell>
          <cell r="AB33" t="str">
            <v>1-890501578</v>
          </cell>
          <cell r="AC33">
            <v>2145481621</v>
          </cell>
        </row>
        <row r="34">
          <cell r="Y34">
            <v>891701932</v>
          </cell>
          <cell r="Z34" t="str">
            <v>Institición Universitaria del Caribe</v>
          </cell>
          <cell r="AA34">
            <v>1</v>
          </cell>
          <cell r="AB34" t="str">
            <v>1-891701932</v>
          </cell>
          <cell r="AC34">
            <v>5358359279</v>
          </cell>
        </row>
        <row r="35">
          <cell r="Y35">
            <v>890480054</v>
          </cell>
          <cell r="Z35" t="str">
            <v>Institucion Universitaria Mayor de Cartagena</v>
          </cell>
          <cell r="AA35">
            <v>1</v>
          </cell>
          <cell r="AB35" t="str">
            <v>1-890480054</v>
          </cell>
          <cell r="AC35">
            <v>6247419611</v>
          </cell>
        </row>
        <row r="36">
          <cell r="Y36">
            <v>805001868</v>
          </cell>
          <cell r="Z36" t="str">
            <v>Escuela Nacional del Deporte</v>
          </cell>
          <cell r="AA36">
            <v>1</v>
          </cell>
          <cell r="AB36" t="str">
            <v>1-805001868</v>
          </cell>
          <cell r="AC36">
            <v>13922226522</v>
          </cell>
        </row>
        <row r="37">
          <cell r="Y37">
            <v>890802678</v>
          </cell>
          <cell r="Z37" t="str">
            <v>Colegio Integrado Nacional Oriente de Caldas</v>
          </cell>
          <cell r="AA37">
            <v>1</v>
          </cell>
          <cell r="AB37" t="str">
            <v>1-890802678</v>
          </cell>
          <cell r="AC37">
            <v>864416377</v>
          </cell>
        </row>
        <row r="38">
          <cell r="Y38">
            <v>800124023</v>
          </cell>
          <cell r="Z38" t="str">
            <v>Unidad Técnica para el Desarrollo Profesional - UTEDE</v>
          </cell>
          <cell r="AA38">
            <v>1</v>
          </cell>
          <cell r="AB38" t="str">
            <v>1-800124023</v>
          </cell>
          <cell r="AC38">
            <v>2662898074</v>
          </cell>
        </row>
        <row r="39">
          <cell r="Y39">
            <v>811042967</v>
          </cell>
          <cell r="Z39" t="str">
            <v>Tecnológico de Artes Débora Arango</v>
          </cell>
          <cell r="AA39">
            <v>1</v>
          </cell>
          <cell r="AB39" t="str">
            <v>1-811042967</v>
          </cell>
          <cell r="AC39">
            <v>1801260460</v>
          </cell>
        </row>
        <row r="40">
          <cell r="Y40">
            <v>901168222</v>
          </cell>
          <cell r="Z40" t="str">
            <v>Institucion Universitaria Digital de Antioquia</v>
          </cell>
          <cell r="AA40">
            <v>1</v>
          </cell>
          <cell r="AB40" t="str">
            <v>1-901168222</v>
          </cell>
          <cell r="AC40">
            <v>17062457191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D4EC9-6E4C-4DF7-8C43-7E96B6C9AAFB}">
  <dimension ref="A1:I24"/>
  <sheetViews>
    <sheetView tabSelected="1" workbookViewId="0">
      <selection activeCell="B28" sqref="B28"/>
    </sheetView>
  </sheetViews>
  <sheetFormatPr baseColWidth="10" defaultRowHeight="15" x14ac:dyDescent="0.25"/>
  <cols>
    <col min="1" max="1" width="8.28515625" customWidth="1"/>
    <col min="2" max="2" width="76.5703125" customWidth="1"/>
    <col min="3" max="3" width="25.5703125" customWidth="1"/>
    <col min="4" max="4" width="31.140625" customWidth="1"/>
    <col min="5" max="5" width="18.85546875" customWidth="1"/>
    <col min="6" max="7" width="26.42578125" customWidth="1"/>
    <col min="8" max="8" width="26.28515625" customWidth="1"/>
    <col min="9" max="9" width="21.42578125" style="5" hidden="1" customWidth="1"/>
  </cols>
  <sheetData>
    <row r="1" spans="1:9" ht="22.5" x14ac:dyDescent="0.25">
      <c r="A1" s="27" t="s">
        <v>6</v>
      </c>
      <c r="B1" s="27"/>
      <c r="C1" s="27"/>
      <c r="D1" s="27"/>
      <c r="E1" s="27"/>
      <c r="F1" s="27"/>
      <c r="G1" s="27"/>
      <c r="H1" s="27"/>
      <c r="I1" s="27"/>
    </row>
    <row r="2" spans="1:9" ht="19.5" x14ac:dyDescent="0.25">
      <c r="A2" s="28" t="s">
        <v>81</v>
      </c>
      <c r="B2" s="28"/>
      <c r="C2" s="28"/>
      <c r="D2" s="28"/>
      <c r="E2" s="28"/>
      <c r="F2" s="28"/>
      <c r="G2" s="28"/>
      <c r="H2" s="28"/>
      <c r="I2" s="28"/>
    </row>
    <row r="3" spans="1:9" ht="19.5" x14ac:dyDescent="0.25">
      <c r="A3" s="28" t="s">
        <v>80</v>
      </c>
      <c r="B3" s="28"/>
      <c r="C3" s="28"/>
      <c r="D3" s="28"/>
      <c r="E3" s="28"/>
      <c r="F3" s="28"/>
      <c r="G3" s="28"/>
      <c r="H3" s="28"/>
      <c r="I3" s="28"/>
    </row>
    <row r="7" spans="1:9" ht="39" customHeight="1" x14ac:dyDescent="0.25">
      <c r="A7" s="7"/>
      <c r="B7" s="34" t="s">
        <v>5</v>
      </c>
      <c r="C7" s="35"/>
      <c r="D7" s="31"/>
      <c r="E7" s="32"/>
      <c r="F7" s="16"/>
      <c r="G7" s="33" t="s">
        <v>9</v>
      </c>
      <c r="H7" s="33"/>
      <c r="I7" s="33"/>
    </row>
    <row r="8" spans="1:9" x14ac:dyDescent="0.25">
      <c r="A8" s="7"/>
      <c r="B8" s="7"/>
      <c r="C8" s="7"/>
      <c r="D8" s="7"/>
      <c r="E8" s="7"/>
      <c r="F8" s="7"/>
      <c r="G8" s="7"/>
      <c r="H8" s="7"/>
      <c r="I8" s="8"/>
    </row>
    <row r="9" spans="1:9" ht="30.75" customHeight="1" x14ac:dyDescent="0.25">
      <c r="A9" s="7"/>
      <c r="B9" s="26" t="s">
        <v>2</v>
      </c>
      <c r="C9" s="36">
        <v>2026</v>
      </c>
      <c r="D9" s="37"/>
      <c r="E9" s="38"/>
      <c r="F9" s="7"/>
      <c r="G9" s="7"/>
      <c r="H9" s="7"/>
      <c r="I9" s="8"/>
    </row>
    <row r="10" spans="1:9" x14ac:dyDescent="0.25">
      <c r="A10" s="7"/>
      <c r="B10" s="7"/>
      <c r="C10" s="7"/>
      <c r="D10" s="7"/>
      <c r="E10" s="7"/>
      <c r="F10" s="7"/>
      <c r="G10" s="7"/>
      <c r="H10" s="7"/>
      <c r="I10" s="8"/>
    </row>
    <row r="11" spans="1:9" x14ac:dyDescent="0.25">
      <c r="A11" s="7"/>
      <c r="B11" s="7"/>
      <c r="C11" s="7"/>
      <c r="D11" s="7"/>
      <c r="E11" s="7"/>
      <c r="F11" s="7"/>
      <c r="G11" s="7"/>
      <c r="H11" s="7"/>
      <c r="I11" s="8"/>
    </row>
    <row r="12" spans="1:9" ht="70.5" customHeight="1" x14ac:dyDescent="0.25">
      <c r="A12" s="9" t="s">
        <v>8</v>
      </c>
      <c r="B12" s="9" t="s">
        <v>1</v>
      </c>
      <c r="C12" s="9" t="s">
        <v>86</v>
      </c>
      <c r="D12" s="10" t="s">
        <v>82</v>
      </c>
      <c r="E12" s="10" t="s">
        <v>83</v>
      </c>
      <c r="F12" s="10" t="s">
        <v>84</v>
      </c>
      <c r="G12" s="10" t="s">
        <v>79</v>
      </c>
      <c r="H12" s="10" t="s">
        <v>85</v>
      </c>
      <c r="I12" s="11" t="s">
        <v>3</v>
      </c>
    </row>
    <row r="13" spans="1:9" x14ac:dyDescent="0.25">
      <c r="A13" s="12">
        <v>1</v>
      </c>
      <c r="B13" s="13" t="b">
        <f>IFERROR(VLOOKUP($D$7&amp;A13,'HOJA DE TRABAJO '!$A$2:$J$84,4,0),FALSE)</f>
        <v>0</v>
      </c>
      <c r="C13" s="14" t="b">
        <f>IFERROR(VLOOKUP($D$7&amp;A13,'HOJA DE TRABAJO '!$A$2:$J$84,5,0),FALSE)</f>
        <v>0</v>
      </c>
      <c r="D13" s="13" t="b">
        <f>IFERROR(VLOOKUP($D$7&amp;A13,'HOJA DE TRABAJO '!$A$2:$J$84,6,0),FALSE)</f>
        <v>0</v>
      </c>
      <c r="E13" s="13" t="b">
        <f>IFERROR(VLOOKUP($D$7&amp;A13,'HOJA DE TRABAJO '!$A$2:$J$84,7,0),FALSE)</f>
        <v>0</v>
      </c>
      <c r="F13" s="14">
        <f>IFERROR(VLOOKUP($D$7&amp;A13,'HOJA DE TRABAJO '!$A$2:$J$84,8,0),0)</f>
        <v>0</v>
      </c>
      <c r="G13" s="14">
        <f>IFERROR(VLOOKUP($D$7&amp;A13,'HOJA DE TRABAJO '!$A$2:$J$84,9,0),0)</f>
        <v>0</v>
      </c>
      <c r="H13" s="14">
        <f>IFERROR(VLOOKUP($D$7&amp;A13,'HOJA DE TRABAJO '!$A$2:$J$84,10,0),0)</f>
        <v>0</v>
      </c>
      <c r="I13" s="15">
        <f>IFERROR(VLOOKUP($D$7&amp;A13,'HOJA DE TRABAJO '!$A$60:$J$79185,9,FALSE),0)</f>
        <v>0</v>
      </c>
    </row>
    <row r="14" spans="1:9" x14ac:dyDescent="0.25">
      <c r="A14" s="12">
        <f>+A13+1</f>
        <v>2</v>
      </c>
      <c r="B14" s="13" t="b">
        <f>IFERROR(VLOOKUP($D$7&amp;A14,'HOJA DE TRABAJO '!$A$2:$J$84,4,0),FALSE)</f>
        <v>0</v>
      </c>
      <c r="C14" s="14">
        <f>IFERROR(VLOOKUP($D$7&amp;A14,'HOJA DE TRABAJO '!$A$2:$J$84,5,0),0)</f>
        <v>0</v>
      </c>
      <c r="D14" s="13" t="b">
        <f>IFERROR(VLOOKUP($D$7&amp;A14,'HOJA DE TRABAJO '!$A$2:$J$84,6,0),FALSE)</f>
        <v>0</v>
      </c>
      <c r="E14" s="13" t="b">
        <f>IFERROR(VLOOKUP($D$7&amp;A14,'HOJA DE TRABAJO '!$A$2:$J$84,7,0),FALSE)</f>
        <v>0</v>
      </c>
      <c r="F14" s="14">
        <f>IFERROR(VLOOKUP($D$7&amp;A14,'HOJA DE TRABAJO '!$A$2:$J$84,8,0),0)</f>
        <v>0</v>
      </c>
      <c r="G14" s="14">
        <f>IFERROR(VLOOKUP($D$7&amp;A14,'HOJA DE TRABAJO '!$A$2:$J$84,9,0),0)</f>
        <v>0</v>
      </c>
      <c r="H14" s="14">
        <f>IFERROR(VLOOKUP($D$7&amp;A14,'HOJA DE TRABAJO '!$A$2:$J$84,10,0),0)</f>
        <v>0</v>
      </c>
      <c r="I14" s="13" t="b">
        <f>IFERROR(VLOOKUP($D$7&amp;G14,'HOJA DE TRABAJO '!$A$2:$J$84,5,0),FALSE)</f>
        <v>0</v>
      </c>
    </row>
    <row r="15" spans="1:9" x14ac:dyDescent="0.25">
      <c r="A15" s="12">
        <f t="shared" ref="A15:A22" si="0">+A14+1</f>
        <v>3</v>
      </c>
      <c r="B15" s="13" t="b">
        <f>IFERROR(VLOOKUP($D$7&amp;A15,'HOJA DE TRABAJO '!$A$2:$J$84,4,0),FALSE)</f>
        <v>0</v>
      </c>
      <c r="C15" s="14">
        <f>IFERROR(VLOOKUP($D$7&amp;A15,'HOJA DE TRABAJO '!$A$2:$J$84,5,0),0)</f>
        <v>0</v>
      </c>
      <c r="D15" s="13" t="b">
        <f>IFERROR(VLOOKUP($D$7&amp;A15,'HOJA DE TRABAJO '!$A$2:$J$84,6,0),FALSE)</f>
        <v>0</v>
      </c>
      <c r="E15" s="13" t="b">
        <f>IFERROR(VLOOKUP($D$7&amp;A15,'HOJA DE TRABAJO '!$A$2:$J$84,7,0),FALSE)</f>
        <v>0</v>
      </c>
      <c r="F15" s="14">
        <f>IFERROR(VLOOKUP($D$7&amp;A15,'HOJA DE TRABAJO '!$A$2:$J$84,8,0),0)</f>
        <v>0</v>
      </c>
      <c r="G15" s="14">
        <f>IFERROR(VLOOKUP($D$7&amp;A15,'HOJA DE TRABAJO '!$A$2:$J$84,9,0),0)</f>
        <v>0</v>
      </c>
      <c r="H15" s="14">
        <f>IFERROR(VLOOKUP($D$7&amp;A15,'HOJA DE TRABAJO '!$A$2:$J$84,10,0),0)</f>
        <v>0</v>
      </c>
      <c r="I15" s="15">
        <f>IFERROR(VLOOKUP($D$7&amp;A15,'HOJA DE TRABAJO '!$A$60:$J$79185,9,FALSE),0)</f>
        <v>0</v>
      </c>
    </row>
    <row r="16" spans="1:9" x14ac:dyDescent="0.25">
      <c r="A16" s="12">
        <f t="shared" si="0"/>
        <v>4</v>
      </c>
      <c r="B16" s="13" t="b">
        <f>IFERROR(VLOOKUP($D$7&amp;A16,'HOJA DE TRABAJO '!$A$2:$J$84,4,0),FALSE)</f>
        <v>0</v>
      </c>
      <c r="C16" s="14">
        <f>IFERROR(VLOOKUP($D$7&amp;A16,'HOJA DE TRABAJO '!$A$2:$J$84,5,0),0)</f>
        <v>0</v>
      </c>
      <c r="D16" s="13" t="b">
        <f>IFERROR(VLOOKUP($D$7&amp;A16,'HOJA DE TRABAJO '!$A$2:$J$84,6,0),FALSE)</f>
        <v>0</v>
      </c>
      <c r="E16" s="13" t="b">
        <f>IFERROR(VLOOKUP($D$7&amp;A16,'HOJA DE TRABAJO '!$A$2:$J$84,7,0),FALSE)</f>
        <v>0</v>
      </c>
      <c r="F16" s="14">
        <f>IFERROR(VLOOKUP($D$7&amp;A16,'HOJA DE TRABAJO '!$A$2:$J$84,8,0),0)</f>
        <v>0</v>
      </c>
      <c r="G16" s="14">
        <f>IFERROR(VLOOKUP($D$7&amp;A16,'HOJA DE TRABAJO '!$A$2:$J$84,9,0),0)</f>
        <v>0</v>
      </c>
      <c r="H16" s="14">
        <f>IFERROR(VLOOKUP($D$7&amp;A16,'HOJA DE TRABAJO '!$A$2:$J$84,10,0),0)</f>
        <v>0</v>
      </c>
      <c r="I16" s="15">
        <f>IFERROR(VLOOKUP($D$7&amp;A16,'HOJA DE TRABAJO '!$A$60:$J$79185,9,FALSE),0)</f>
        <v>0</v>
      </c>
    </row>
    <row r="17" spans="1:9" x14ac:dyDescent="0.25">
      <c r="A17" s="12">
        <f t="shared" si="0"/>
        <v>5</v>
      </c>
      <c r="B17" s="13" t="b">
        <f>IFERROR(VLOOKUP($D$7&amp;A17,'HOJA DE TRABAJO '!$A$2:$J$84,4,0),FALSE)</f>
        <v>0</v>
      </c>
      <c r="C17" s="14">
        <f>IFERROR(VLOOKUP($D$7&amp;A17,'HOJA DE TRABAJO '!$A$2:$J$84,5,0),0)</f>
        <v>0</v>
      </c>
      <c r="D17" s="13" t="b">
        <f>IFERROR(VLOOKUP($D$7&amp;A17,'HOJA DE TRABAJO '!$A$2:$J$84,6,0),FALSE)</f>
        <v>0</v>
      </c>
      <c r="E17" s="13" t="b">
        <f>IFERROR(VLOOKUP($D$7&amp;A17,'HOJA DE TRABAJO '!$A$2:$J$84,7,0),FALSE)</f>
        <v>0</v>
      </c>
      <c r="F17" s="14">
        <f>IFERROR(VLOOKUP($D$7&amp;A17,'HOJA DE TRABAJO '!$A$2:$J$84,8,0),0)</f>
        <v>0</v>
      </c>
      <c r="G17" s="14">
        <f>IFERROR(VLOOKUP($D$7&amp;A17,'HOJA DE TRABAJO '!$A$2:$J$84,9,0),0)</f>
        <v>0</v>
      </c>
      <c r="H17" s="14">
        <f>IFERROR(VLOOKUP($D$7&amp;A17,'HOJA DE TRABAJO '!$A$2:$J$84,10,0),0)</f>
        <v>0</v>
      </c>
      <c r="I17" s="15">
        <f>IFERROR(VLOOKUP($D$7&amp;A17,'HOJA DE TRABAJO '!$A$60:$J$79185,9,FALSE),0)</f>
        <v>0</v>
      </c>
    </row>
    <row r="18" spans="1:9" x14ac:dyDescent="0.25">
      <c r="A18" s="12">
        <f t="shared" si="0"/>
        <v>6</v>
      </c>
      <c r="B18" s="13" t="b">
        <f>IFERROR(VLOOKUP($D$7&amp;A18,'HOJA DE TRABAJO '!$A$2:$J$84,4,0),FALSE)</f>
        <v>0</v>
      </c>
      <c r="C18" s="14">
        <f>IFERROR(VLOOKUP($D$7&amp;A18,'HOJA DE TRABAJO '!$A$2:$J$84,5,0),0)</f>
        <v>0</v>
      </c>
      <c r="D18" s="13" t="b">
        <f>IFERROR(VLOOKUP($D$7&amp;A18,'HOJA DE TRABAJO '!$A$2:$J$84,6,0),FALSE)</f>
        <v>0</v>
      </c>
      <c r="E18" s="13" t="b">
        <f>IFERROR(VLOOKUP($D$7&amp;A18,'HOJA DE TRABAJO '!$A$2:$J$84,7,0),FALSE)</f>
        <v>0</v>
      </c>
      <c r="F18" s="14">
        <f>IFERROR(VLOOKUP($D$7&amp;A18,'HOJA DE TRABAJO '!$A$2:$J$84,8,0),0)</f>
        <v>0</v>
      </c>
      <c r="G18" s="14">
        <f>IFERROR(VLOOKUP($D$7&amp;A18,'HOJA DE TRABAJO '!$A$2:$J$84,9,0),0)</f>
        <v>0</v>
      </c>
      <c r="H18" s="14">
        <f>IFERROR(VLOOKUP($D$7&amp;A18,'HOJA DE TRABAJO '!$A$2:$J$84,10,0),0)</f>
        <v>0</v>
      </c>
      <c r="I18" s="15">
        <f>IFERROR(VLOOKUP($D$7&amp;A18,'HOJA DE TRABAJO '!$A$60:$J$79185,9,FALSE),0)</f>
        <v>0</v>
      </c>
    </row>
    <row r="19" spans="1:9" x14ac:dyDescent="0.25">
      <c r="A19" s="12">
        <f t="shared" si="0"/>
        <v>7</v>
      </c>
      <c r="B19" s="13" t="b">
        <f>IFERROR(VLOOKUP($D$7&amp;A19,'HOJA DE TRABAJO '!$A$2:$J$84,4,0),FALSE)</f>
        <v>0</v>
      </c>
      <c r="C19" s="14">
        <f>IFERROR(VLOOKUP($D$7&amp;A19,'HOJA DE TRABAJO '!$A$2:$J$84,5,0),0)</f>
        <v>0</v>
      </c>
      <c r="D19" s="13" t="b">
        <f>IFERROR(VLOOKUP($D$7&amp;A19,'HOJA DE TRABAJO '!$A$2:$J$84,6,0),FALSE)</f>
        <v>0</v>
      </c>
      <c r="E19" s="13" t="b">
        <f>IFERROR(VLOOKUP($D$7&amp;A19,'HOJA DE TRABAJO '!$A$2:$J$84,7,0),FALSE)</f>
        <v>0</v>
      </c>
      <c r="F19" s="14">
        <f>IFERROR(VLOOKUP($D$7&amp;A19,'HOJA DE TRABAJO '!$A$2:$J$84,8,0),0)</f>
        <v>0</v>
      </c>
      <c r="G19" s="14">
        <f>IFERROR(VLOOKUP($D$7&amp;A19,'HOJA DE TRABAJO '!$A$2:$J$84,9,0),0)</f>
        <v>0</v>
      </c>
      <c r="H19" s="14">
        <f>IFERROR(VLOOKUP($D$7&amp;A19,'HOJA DE TRABAJO '!$A$2:$J$84,10,0),0)</f>
        <v>0</v>
      </c>
      <c r="I19" s="15">
        <f>IFERROR(VLOOKUP($D$7&amp;A19,'HOJA DE TRABAJO '!$A$60:$J$79185,9,FALSE),0)</f>
        <v>0</v>
      </c>
    </row>
    <row r="20" spans="1:9" x14ac:dyDescent="0.25">
      <c r="A20" s="12">
        <f t="shared" si="0"/>
        <v>8</v>
      </c>
      <c r="B20" s="13" t="b">
        <f>IFERROR(VLOOKUP($D$7&amp;A20,'HOJA DE TRABAJO '!$A$2:$J$84,4,0),FALSE)</f>
        <v>0</v>
      </c>
      <c r="C20" s="14">
        <f>IFERROR(VLOOKUP($D$7&amp;A20,'HOJA DE TRABAJO '!$A$2:$J$84,5,0),0)</f>
        <v>0</v>
      </c>
      <c r="D20" s="13" t="b">
        <f>IFERROR(VLOOKUP($D$7&amp;A20,'HOJA DE TRABAJO '!$A$2:$J$84,6,0),FALSE)</f>
        <v>0</v>
      </c>
      <c r="E20" s="13" t="b">
        <f>IFERROR(VLOOKUP($D$7&amp;A20,'HOJA DE TRABAJO '!$A$2:$J$84,7,0),FALSE)</f>
        <v>0</v>
      </c>
      <c r="F20" s="14">
        <f>IFERROR(VLOOKUP($D$7&amp;A20,'HOJA DE TRABAJO '!$A$2:$J$84,8,0),0)</f>
        <v>0</v>
      </c>
      <c r="G20" s="14">
        <f>IFERROR(VLOOKUP($D$7&amp;A20,'HOJA DE TRABAJO '!$A$2:$J$84,9,0),0)</f>
        <v>0</v>
      </c>
      <c r="H20" s="14">
        <f>IFERROR(VLOOKUP($D$7&amp;A20,'HOJA DE TRABAJO '!$A$2:$J$84,10,0),0)</f>
        <v>0</v>
      </c>
      <c r="I20" s="15">
        <f>IFERROR(VLOOKUP($D$7&amp;A20,'HOJA DE TRABAJO '!$A$60:$J$79185,9,FALSE),0)</f>
        <v>0</v>
      </c>
    </row>
    <row r="21" spans="1:9" x14ac:dyDescent="0.25">
      <c r="A21" s="12">
        <f t="shared" si="0"/>
        <v>9</v>
      </c>
      <c r="B21" s="13" t="b">
        <f>IFERROR(VLOOKUP($D$7&amp;A21,'HOJA DE TRABAJO '!$A$2:$J$84,4,0),FALSE)</f>
        <v>0</v>
      </c>
      <c r="C21" s="14">
        <f>IFERROR(VLOOKUP($D$7&amp;A21,'HOJA DE TRABAJO '!$A$2:$J$84,5,0),0)</f>
        <v>0</v>
      </c>
      <c r="D21" s="13" t="b">
        <f>IFERROR(VLOOKUP($D$7&amp;A21,'HOJA DE TRABAJO '!$A$2:$J$84,6,0),FALSE)</f>
        <v>0</v>
      </c>
      <c r="E21" s="13" t="b">
        <f>IFERROR(VLOOKUP($D$7&amp;A21,'HOJA DE TRABAJO '!$A$2:$J$84,7,0),FALSE)</f>
        <v>0</v>
      </c>
      <c r="F21" s="14">
        <f>IFERROR(VLOOKUP($D$7&amp;A21,'HOJA DE TRABAJO '!$A$2:$J$84,8,0),0)</f>
        <v>0</v>
      </c>
      <c r="G21" s="14">
        <f>IFERROR(VLOOKUP($D$7&amp;A21,'HOJA DE TRABAJO '!$A$2:$J$84,9,0),0)</f>
        <v>0</v>
      </c>
      <c r="H21" s="14">
        <f>IFERROR(VLOOKUP($D$7&amp;A21,'HOJA DE TRABAJO '!$A$2:$J$84,10,0),0)</f>
        <v>0</v>
      </c>
      <c r="I21" s="15">
        <f>IFERROR(VLOOKUP($D$7&amp;A21,'HOJA DE TRABAJO '!$A$60:$J$79185,9,FALSE),0)</f>
        <v>0</v>
      </c>
    </row>
    <row r="22" spans="1:9" x14ac:dyDescent="0.25">
      <c r="A22" s="12">
        <f t="shared" si="0"/>
        <v>10</v>
      </c>
      <c r="B22" s="13" t="b">
        <f>IFERROR(VLOOKUP($D$7&amp;A22,'HOJA DE TRABAJO '!$A$2:$J$84,4,0),FALSE)</f>
        <v>0</v>
      </c>
      <c r="C22" s="14">
        <f>IFERROR(VLOOKUP($D$7&amp;A22,'HOJA DE TRABAJO '!$A$2:$J$84,5,0),0)</f>
        <v>0</v>
      </c>
      <c r="D22" s="13" t="b">
        <f>IFERROR(VLOOKUP($D$7&amp;A22,'HOJA DE TRABAJO '!$A$2:$J$84,6,0),FALSE)</f>
        <v>0</v>
      </c>
      <c r="E22" s="13" t="b">
        <f>IFERROR(VLOOKUP($D$7&amp;A22,'HOJA DE TRABAJO '!$A$2:$J$84,7,0),FALSE)</f>
        <v>0</v>
      </c>
      <c r="F22" s="14">
        <f>IFERROR(VLOOKUP($D$7&amp;A22,'HOJA DE TRABAJO '!$A$2:$J$84,8,0),0)</f>
        <v>0</v>
      </c>
      <c r="G22" s="14">
        <f>IFERROR(VLOOKUP($D$7&amp;A22,'HOJA DE TRABAJO '!$A$2:$J$84,9,0),0)</f>
        <v>0</v>
      </c>
      <c r="H22" s="14">
        <f>IFERROR(VLOOKUP($D$7&amp;A22,'HOJA DE TRABAJO '!$A$2:$J$84,10,0),0)</f>
        <v>0</v>
      </c>
      <c r="I22" s="15">
        <f>IFERROR(VLOOKUP($D$7&amp;A22,'HOJA DE TRABAJO '!$A$60:$J$79185,9,FALSE),0)</f>
        <v>0</v>
      </c>
    </row>
    <row r="23" spans="1:9" x14ac:dyDescent="0.25">
      <c r="A23" s="29" t="s">
        <v>10</v>
      </c>
      <c r="B23" s="30"/>
      <c r="C23" s="25">
        <f t="shared" ref="C23:H23" si="1">SUM(C13:C22)</f>
        <v>0</v>
      </c>
      <c r="D23" s="18">
        <f t="shared" si="1"/>
        <v>0</v>
      </c>
      <c r="E23" s="18">
        <f t="shared" si="1"/>
        <v>0</v>
      </c>
      <c r="F23" s="18">
        <f t="shared" si="1"/>
        <v>0</v>
      </c>
      <c r="G23" s="18">
        <f t="shared" si="1"/>
        <v>0</v>
      </c>
      <c r="H23" s="18">
        <f t="shared" si="1"/>
        <v>0</v>
      </c>
      <c r="I23" s="6"/>
    </row>
    <row r="24" spans="1:9" x14ac:dyDescent="0.25">
      <c r="F24" s="17"/>
      <c r="G24" s="17"/>
    </row>
  </sheetData>
  <mergeCells count="8">
    <mergeCell ref="A1:I1"/>
    <mergeCell ref="A2:I2"/>
    <mergeCell ref="A3:I3"/>
    <mergeCell ref="A23:B23"/>
    <mergeCell ref="D7:E7"/>
    <mergeCell ref="G7:I7"/>
    <mergeCell ref="B7:C7"/>
    <mergeCell ref="C9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C530-98BA-4E1F-A203-89B1E23711A8}">
  <dimension ref="A1:J79186"/>
  <sheetViews>
    <sheetView workbookViewId="0">
      <selection activeCell="E13" sqref="E13"/>
    </sheetView>
  </sheetViews>
  <sheetFormatPr baseColWidth="10" defaultRowHeight="15" x14ac:dyDescent="0.25"/>
  <cols>
    <col min="1" max="1" width="14.5703125" customWidth="1"/>
    <col min="2" max="2" width="13.5703125" customWidth="1"/>
    <col min="4" max="5" width="35" customWidth="1"/>
    <col min="6" max="6" width="20.28515625" style="4" bestFit="1" customWidth="1"/>
    <col min="7" max="7" width="20" style="4" customWidth="1"/>
    <col min="8" max="8" width="22" style="4" customWidth="1"/>
    <col min="9" max="9" width="22.140625" customWidth="1"/>
    <col min="10" max="10" width="19.5703125" customWidth="1"/>
  </cols>
  <sheetData>
    <row r="1" spans="1:10" x14ac:dyDescent="0.25">
      <c r="A1" s="2" t="s">
        <v>7</v>
      </c>
      <c r="B1" s="1" t="s">
        <v>0</v>
      </c>
      <c r="C1" s="1" t="s">
        <v>4</v>
      </c>
      <c r="D1" s="1" t="s">
        <v>1</v>
      </c>
      <c r="E1" s="1" t="s">
        <v>78</v>
      </c>
      <c r="F1" s="3" t="s">
        <v>11</v>
      </c>
      <c r="G1" s="3" t="s">
        <v>12</v>
      </c>
      <c r="H1" s="3" t="s">
        <v>13</v>
      </c>
      <c r="I1" s="1" t="s">
        <v>79</v>
      </c>
      <c r="J1" s="1" t="s">
        <v>14</v>
      </c>
    </row>
    <row r="2" spans="1:10" x14ac:dyDescent="0.25">
      <c r="A2" t="str">
        <f>C2&amp;(COUNTIF($C$1:C2,C2))</f>
        <v>8245050001</v>
      </c>
      <c r="B2" s="20">
        <v>890980134</v>
      </c>
      <c r="C2" s="20">
        <v>824505000</v>
      </c>
      <c r="D2" s="20" t="s">
        <v>15</v>
      </c>
      <c r="E2" s="21">
        <v>631515650</v>
      </c>
      <c r="F2" s="22" t="s">
        <v>76</v>
      </c>
      <c r="G2" s="24" t="s">
        <v>77</v>
      </c>
      <c r="H2" s="21"/>
      <c r="I2" s="23">
        <f>+E2</f>
        <v>631515650</v>
      </c>
      <c r="J2" s="23">
        <f>+E2-I2</f>
        <v>0</v>
      </c>
    </row>
    <row r="3" spans="1:10" x14ac:dyDescent="0.25">
      <c r="A3" t="str">
        <f>C3&amp;(COUNTIF($C$1:C3,C3))</f>
        <v>1288730001</v>
      </c>
      <c r="B3" s="20">
        <v>890700906</v>
      </c>
      <c r="C3" s="20">
        <v>128873000</v>
      </c>
      <c r="D3" s="20" t="s">
        <v>16</v>
      </c>
      <c r="E3" s="21">
        <v>133487610</v>
      </c>
      <c r="F3" s="22" t="s">
        <v>76</v>
      </c>
      <c r="G3" s="24" t="s">
        <v>77</v>
      </c>
      <c r="H3" s="21"/>
      <c r="I3" s="23">
        <f t="shared" ref="I3:I59" si="0">+E3</f>
        <v>133487610</v>
      </c>
      <c r="J3" s="23">
        <f t="shared" ref="J3:J59" si="1">+E3-I3</f>
        <v>0</v>
      </c>
    </row>
    <row r="4" spans="1:10" x14ac:dyDescent="0.25">
      <c r="A4" t="str">
        <f>C4&amp;(COUNTIF($C$1:C4,C4))</f>
        <v>2623052661</v>
      </c>
      <c r="B4" s="20">
        <v>811042967</v>
      </c>
      <c r="C4" s="20">
        <v>262305266</v>
      </c>
      <c r="D4" s="20" t="s">
        <v>17</v>
      </c>
      <c r="E4" s="21">
        <v>133224010</v>
      </c>
      <c r="F4" s="22" t="s">
        <v>76</v>
      </c>
      <c r="G4" s="24" t="s">
        <v>77</v>
      </c>
      <c r="H4" s="21"/>
      <c r="I4" s="23">
        <f t="shared" si="0"/>
        <v>133224010</v>
      </c>
      <c r="J4" s="23">
        <f t="shared" si="1"/>
        <v>0</v>
      </c>
    </row>
    <row r="5" spans="1:10" x14ac:dyDescent="0.25">
      <c r="A5" t="str">
        <f>C5&amp;(COUNTIF($C$1:C5,C5))</f>
        <v>1212760001</v>
      </c>
      <c r="B5" s="20">
        <v>890325989</v>
      </c>
      <c r="C5" s="20">
        <v>121276000</v>
      </c>
      <c r="D5" s="20" t="s">
        <v>18</v>
      </c>
      <c r="E5" s="21">
        <v>103371970</v>
      </c>
      <c r="F5" s="22" t="s">
        <v>76</v>
      </c>
      <c r="G5" s="24" t="s">
        <v>77</v>
      </c>
      <c r="H5" s="21"/>
      <c r="I5" s="23">
        <f t="shared" si="0"/>
        <v>103371970</v>
      </c>
      <c r="J5" s="23">
        <f t="shared" si="1"/>
        <v>0</v>
      </c>
    </row>
    <row r="6" spans="1:10" x14ac:dyDescent="0.25">
      <c r="A6" t="str">
        <f>C6&amp;(COUNTIF($C$1:C6,C6))</f>
        <v>8225760001</v>
      </c>
      <c r="B6" s="20">
        <v>805001868</v>
      </c>
      <c r="C6" s="20">
        <v>822576000</v>
      </c>
      <c r="D6" s="20" t="s">
        <v>19</v>
      </c>
      <c r="E6" s="21">
        <v>1007179870</v>
      </c>
      <c r="F6" s="22" t="s">
        <v>76</v>
      </c>
      <c r="G6" s="24" t="s">
        <v>77</v>
      </c>
      <c r="H6" s="21"/>
      <c r="I6" s="23">
        <f t="shared" si="0"/>
        <v>1007179870</v>
      </c>
      <c r="J6" s="23">
        <f t="shared" si="1"/>
        <v>0</v>
      </c>
    </row>
    <row r="7" spans="1:10" x14ac:dyDescent="0.25">
      <c r="A7" t="str">
        <f>C7&amp;(COUNTIF($C$1:C7,C7))</f>
        <v>1253540001</v>
      </c>
      <c r="B7" s="20">
        <v>890500622</v>
      </c>
      <c r="C7" s="20">
        <v>125354000</v>
      </c>
      <c r="D7" s="20" t="s">
        <v>20</v>
      </c>
      <c r="E7" s="21">
        <v>1006100640</v>
      </c>
      <c r="F7" s="22" t="s">
        <v>76</v>
      </c>
      <c r="G7" s="24" t="s">
        <v>77</v>
      </c>
      <c r="H7" s="21"/>
      <c r="I7" s="23">
        <f t="shared" si="0"/>
        <v>1006100640</v>
      </c>
      <c r="J7" s="23">
        <f t="shared" si="1"/>
        <v>0</v>
      </c>
    </row>
    <row r="8" spans="1:10" x14ac:dyDescent="0.25">
      <c r="A8" t="str">
        <f>C8&amp;(COUNTIF($C$1:C8,C8))</f>
        <v>8243760001</v>
      </c>
      <c r="B8" s="20">
        <v>891902811</v>
      </c>
      <c r="C8" s="20">
        <v>824376000</v>
      </c>
      <c r="D8" s="20" t="s">
        <v>21</v>
      </c>
      <c r="E8" s="21">
        <v>517644260</v>
      </c>
      <c r="F8" s="22" t="s">
        <v>76</v>
      </c>
      <c r="G8" s="24" t="s">
        <v>77</v>
      </c>
      <c r="H8" s="21"/>
      <c r="I8" s="23">
        <f t="shared" si="0"/>
        <v>517644260</v>
      </c>
      <c r="J8" s="23">
        <f t="shared" si="1"/>
        <v>0</v>
      </c>
    </row>
    <row r="9" spans="1:10" x14ac:dyDescent="0.25">
      <c r="A9" t="str">
        <f>C9&amp;(COUNTIF($C$1:C9,C9))</f>
        <v>8244540001</v>
      </c>
      <c r="B9" s="20">
        <v>890501578</v>
      </c>
      <c r="C9" s="20">
        <v>824454000</v>
      </c>
      <c r="D9" s="20" t="s">
        <v>22</v>
      </c>
      <c r="E9" s="21">
        <v>158683120</v>
      </c>
      <c r="F9" s="22" t="s">
        <v>76</v>
      </c>
      <c r="G9" s="24" t="s">
        <v>77</v>
      </c>
      <c r="H9" s="21"/>
      <c r="I9" s="23">
        <f t="shared" si="0"/>
        <v>158683120</v>
      </c>
      <c r="J9" s="23">
        <f t="shared" si="1"/>
        <v>0</v>
      </c>
    </row>
    <row r="10" spans="1:10" x14ac:dyDescent="0.25">
      <c r="A10" t="str">
        <f>C10&amp;(COUNTIF($C$1:C10,C10))</f>
        <v>8242760001</v>
      </c>
      <c r="B10" s="20">
        <v>800124023</v>
      </c>
      <c r="C10" s="20">
        <v>824276000</v>
      </c>
      <c r="D10" s="20" t="s">
        <v>23</v>
      </c>
      <c r="E10" s="21">
        <v>196952050</v>
      </c>
      <c r="F10" s="22" t="s">
        <v>76</v>
      </c>
      <c r="G10" s="24" t="s">
        <v>77</v>
      </c>
      <c r="H10" s="21"/>
      <c r="I10" s="23">
        <f t="shared" si="0"/>
        <v>196952050</v>
      </c>
      <c r="J10" s="23">
        <f t="shared" si="1"/>
        <v>0</v>
      </c>
    </row>
    <row r="11" spans="1:10" x14ac:dyDescent="0.25">
      <c r="A11" t="str">
        <f>C11&amp;(COUNTIF($C$1:C11,C11))</f>
        <v>2601050011</v>
      </c>
      <c r="B11" s="20">
        <v>800214750</v>
      </c>
      <c r="C11" s="20">
        <v>260105001</v>
      </c>
      <c r="D11" s="20" t="s">
        <v>24</v>
      </c>
      <c r="E11" s="21">
        <v>1515191910</v>
      </c>
      <c r="F11" s="22" t="s">
        <v>76</v>
      </c>
      <c r="G11" s="24" t="s">
        <v>77</v>
      </c>
      <c r="H11" s="21"/>
      <c r="I11" s="23">
        <f t="shared" si="0"/>
        <v>1515191910</v>
      </c>
      <c r="J11" s="23">
        <f t="shared" si="1"/>
        <v>0</v>
      </c>
    </row>
    <row r="12" spans="1:10" x14ac:dyDescent="0.25">
      <c r="A12" t="str">
        <f>C12&amp;(COUNTIF($C$1:C12,C12))</f>
        <v>9232728701</v>
      </c>
      <c r="B12" s="20">
        <v>901168222</v>
      </c>
      <c r="C12" s="20">
        <v>923272870</v>
      </c>
      <c r="D12" s="20" t="s">
        <v>25</v>
      </c>
      <c r="E12" s="21">
        <v>1261965490</v>
      </c>
      <c r="F12" s="22" t="s">
        <v>76</v>
      </c>
      <c r="G12" s="24" t="s">
        <v>77</v>
      </c>
      <c r="H12" s="21"/>
      <c r="I12" s="23">
        <f t="shared" si="0"/>
        <v>1261965490</v>
      </c>
      <c r="J12" s="23">
        <f t="shared" si="1"/>
        <v>0</v>
      </c>
    </row>
    <row r="13" spans="1:10" x14ac:dyDescent="0.25">
      <c r="A13" t="str">
        <f>C13&amp;(COUNTIF($C$1:C13,C13))</f>
        <v>2625052661</v>
      </c>
      <c r="B13" s="20">
        <v>811000278</v>
      </c>
      <c r="C13" s="20">
        <v>262505266</v>
      </c>
      <c r="D13" s="20" t="s">
        <v>26</v>
      </c>
      <c r="E13" s="21">
        <v>1009201460</v>
      </c>
      <c r="F13" s="22" t="s">
        <v>76</v>
      </c>
      <c r="G13" s="24" t="s">
        <v>77</v>
      </c>
      <c r="H13" s="21"/>
      <c r="I13" s="23">
        <f t="shared" si="0"/>
        <v>1009201460</v>
      </c>
      <c r="J13" s="23">
        <f t="shared" si="1"/>
        <v>0</v>
      </c>
    </row>
    <row r="14" spans="1:10" x14ac:dyDescent="0.25">
      <c r="A14" t="str">
        <f>C14&amp;(COUNTIF($C$1:C14,C14))</f>
        <v>2601760011</v>
      </c>
      <c r="B14" s="20">
        <v>805000889</v>
      </c>
      <c r="C14" s="20">
        <v>260176001</v>
      </c>
      <c r="D14" s="20" t="s">
        <v>27</v>
      </c>
      <c r="E14" s="21">
        <v>3779934670</v>
      </c>
      <c r="F14" s="22" t="s">
        <v>76</v>
      </c>
      <c r="G14" s="24" t="s">
        <v>77</v>
      </c>
      <c r="H14" s="21"/>
      <c r="I14" s="23">
        <f t="shared" si="0"/>
        <v>3779934670</v>
      </c>
      <c r="J14" s="23">
        <f t="shared" si="1"/>
        <v>0</v>
      </c>
    </row>
    <row r="15" spans="1:10" x14ac:dyDescent="0.25">
      <c r="A15" t="str">
        <f>C15&amp;(COUNTIF($C$1:C15,C15))</f>
        <v>8215050001</v>
      </c>
      <c r="B15" s="20">
        <v>890980153</v>
      </c>
      <c r="C15" s="20">
        <v>821505000</v>
      </c>
      <c r="D15" s="20" t="s">
        <v>28</v>
      </c>
      <c r="E15" s="21">
        <v>905274180</v>
      </c>
      <c r="F15" s="22" t="s">
        <v>76</v>
      </c>
      <c r="G15" s="24" t="s">
        <v>77</v>
      </c>
      <c r="H15" s="21"/>
      <c r="I15" s="23">
        <f t="shared" si="0"/>
        <v>905274180</v>
      </c>
      <c r="J15" s="23">
        <f t="shared" si="1"/>
        <v>0</v>
      </c>
    </row>
    <row r="16" spans="1:10" x14ac:dyDescent="0.25">
      <c r="A16" t="str">
        <f>C16&amp;(COUNTIF($C$1:C16,C16))</f>
        <v>275000001</v>
      </c>
      <c r="B16" s="20">
        <v>899999124</v>
      </c>
      <c r="C16" s="20">
        <v>27500000</v>
      </c>
      <c r="D16" s="20" t="s">
        <v>29</v>
      </c>
      <c r="E16" s="21">
        <v>493479680</v>
      </c>
      <c r="F16" s="22" t="s">
        <v>76</v>
      </c>
      <c r="G16" s="24" t="s">
        <v>77</v>
      </c>
      <c r="H16" s="21"/>
      <c r="I16" s="23">
        <f t="shared" si="0"/>
        <v>493479680</v>
      </c>
      <c r="J16" s="23">
        <f t="shared" si="1"/>
        <v>0</v>
      </c>
    </row>
    <row r="17" spans="1:10" x14ac:dyDescent="0.25">
      <c r="A17" t="str">
        <f>C17&amp;(COUNTIF($C$1:C17,C17))</f>
        <v>1203050001</v>
      </c>
      <c r="B17" s="20">
        <v>890980136</v>
      </c>
      <c r="C17" s="20">
        <v>120305000</v>
      </c>
      <c r="D17" s="20" t="s">
        <v>30</v>
      </c>
      <c r="E17" s="21">
        <v>647832940</v>
      </c>
      <c r="F17" s="22" t="s">
        <v>76</v>
      </c>
      <c r="G17" s="24" t="s">
        <v>77</v>
      </c>
      <c r="H17" s="21"/>
      <c r="I17" s="23">
        <f t="shared" si="0"/>
        <v>647832940</v>
      </c>
      <c r="J17" s="23">
        <f t="shared" si="1"/>
        <v>0</v>
      </c>
    </row>
    <row r="18" spans="1:10" x14ac:dyDescent="0.25">
      <c r="A18" t="str">
        <f>C18&amp;(COUNTIF($C$1:C18,C18))</f>
        <v>1217050001</v>
      </c>
      <c r="B18" s="20">
        <v>890905419</v>
      </c>
      <c r="C18" s="20">
        <v>121705000</v>
      </c>
      <c r="D18" s="20" t="s">
        <v>31</v>
      </c>
      <c r="E18" s="21">
        <v>2914181650</v>
      </c>
      <c r="F18" s="22" t="s">
        <v>76</v>
      </c>
      <c r="G18" s="24" t="s">
        <v>77</v>
      </c>
      <c r="H18" s="21"/>
      <c r="I18" s="23">
        <f t="shared" si="0"/>
        <v>2914181650</v>
      </c>
      <c r="J18" s="23">
        <f t="shared" si="1"/>
        <v>0</v>
      </c>
    </row>
    <row r="19" spans="1:10" x14ac:dyDescent="0.25">
      <c r="A19" t="str">
        <f>C19&amp;(COUNTIF($C$1:C19,C19))</f>
        <v>263180001</v>
      </c>
      <c r="B19" s="20">
        <v>891190346</v>
      </c>
      <c r="C19" s="20">
        <v>26318000</v>
      </c>
      <c r="D19" s="20" t="s">
        <v>32</v>
      </c>
      <c r="E19" s="21">
        <v>583588420</v>
      </c>
      <c r="F19" s="22" t="s">
        <v>76</v>
      </c>
      <c r="G19" s="24" t="s">
        <v>77</v>
      </c>
      <c r="H19" s="21"/>
      <c r="I19" s="23">
        <f t="shared" si="0"/>
        <v>583588420</v>
      </c>
      <c r="J19" s="23">
        <f t="shared" si="1"/>
        <v>0</v>
      </c>
    </row>
    <row r="20" spans="1:10" x14ac:dyDescent="0.25">
      <c r="A20" t="str">
        <f>C20&amp;(COUNTIF($C$1:C20,C20))</f>
        <v>2227110011</v>
      </c>
      <c r="B20" s="20">
        <v>899999230</v>
      </c>
      <c r="C20" s="20">
        <v>222711001</v>
      </c>
      <c r="D20" s="20" t="s">
        <v>33</v>
      </c>
      <c r="E20" s="21">
        <v>613276550</v>
      </c>
      <c r="F20" s="22" t="s">
        <v>76</v>
      </c>
      <c r="G20" s="24" t="s">
        <v>77</v>
      </c>
      <c r="H20" s="21"/>
      <c r="I20" s="23">
        <f t="shared" si="0"/>
        <v>613276550</v>
      </c>
      <c r="J20" s="23">
        <f t="shared" si="1"/>
        <v>0</v>
      </c>
    </row>
    <row r="21" spans="1:10" x14ac:dyDescent="0.25">
      <c r="A21" t="str">
        <f>C21&amp;(COUNTIF($C$1:C21,C21))</f>
        <v>8217000001</v>
      </c>
      <c r="B21" s="20">
        <v>800225340</v>
      </c>
      <c r="C21" s="20">
        <v>821700000</v>
      </c>
      <c r="D21" s="20" t="s">
        <v>34</v>
      </c>
      <c r="E21" s="21">
        <v>6421218040</v>
      </c>
      <c r="F21" s="22" t="s">
        <v>76</v>
      </c>
      <c r="G21" s="24" t="s">
        <v>77</v>
      </c>
      <c r="H21" s="21"/>
      <c r="I21" s="23">
        <f t="shared" si="0"/>
        <v>6421218040</v>
      </c>
      <c r="J21" s="23">
        <f t="shared" si="1"/>
        <v>0</v>
      </c>
    </row>
    <row r="22" spans="1:10" x14ac:dyDescent="0.25">
      <c r="A22" t="str">
        <f>C22&amp;(COUNTIF($C$1:C22,C22))</f>
        <v>8260760001</v>
      </c>
      <c r="B22" s="20">
        <v>835000300</v>
      </c>
      <c r="C22" s="20">
        <v>826076000</v>
      </c>
      <c r="D22" s="20" t="s">
        <v>35</v>
      </c>
      <c r="E22" s="21">
        <v>53329750</v>
      </c>
      <c r="F22" s="22" t="s">
        <v>76</v>
      </c>
      <c r="G22" s="24" t="s">
        <v>77</v>
      </c>
      <c r="H22" s="21"/>
      <c r="I22" s="23"/>
      <c r="J22" s="23">
        <f t="shared" si="1"/>
        <v>53329750</v>
      </c>
    </row>
    <row r="23" spans="1:10" x14ac:dyDescent="0.25">
      <c r="A23" t="str">
        <f>C23&amp;(COUNTIF($C$1:C23,C23))</f>
        <v>1254540001</v>
      </c>
      <c r="B23" s="20">
        <v>890501510</v>
      </c>
      <c r="C23" s="20">
        <v>125454000</v>
      </c>
      <c r="D23" s="20" t="s">
        <v>36</v>
      </c>
      <c r="E23" s="21">
        <v>3047603190</v>
      </c>
      <c r="F23" s="22" t="s">
        <v>76</v>
      </c>
      <c r="G23" s="24" t="s">
        <v>77</v>
      </c>
      <c r="H23" s="21"/>
      <c r="I23" s="23">
        <f t="shared" si="0"/>
        <v>3047603190</v>
      </c>
      <c r="J23" s="23">
        <f t="shared" si="1"/>
        <v>0</v>
      </c>
    </row>
    <row r="24" spans="1:10" x14ac:dyDescent="0.25">
      <c r="A24" t="str">
        <f>C24&amp;(COUNTIF($C$1:C24,C24))</f>
        <v>1288700001</v>
      </c>
      <c r="B24" s="20">
        <v>892200323</v>
      </c>
      <c r="C24" s="20">
        <v>128870000</v>
      </c>
      <c r="D24" s="20" t="s">
        <v>37</v>
      </c>
      <c r="E24" s="21">
        <v>525469420</v>
      </c>
      <c r="F24" s="22" t="s">
        <v>76</v>
      </c>
      <c r="G24" s="24" t="s">
        <v>77</v>
      </c>
      <c r="H24" s="21"/>
      <c r="I24" s="23">
        <f t="shared" si="0"/>
        <v>525469420</v>
      </c>
      <c r="J24" s="23">
        <f t="shared" si="1"/>
        <v>0</v>
      </c>
    </row>
    <row r="25" spans="1:10" x14ac:dyDescent="0.25">
      <c r="A25" t="str">
        <f>C25&amp;(COUNTIF($C$1:C25,C25))</f>
        <v>1206760001</v>
      </c>
      <c r="B25" s="20">
        <v>890399010</v>
      </c>
      <c r="C25" s="20">
        <v>120676000</v>
      </c>
      <c r="D25" s="20" t="s">
        <v>38</v>
      </c>
      <c r="E25" s="21">
        <v>994362510</v>
      </c>
      <c r="F25" s="22" t="s">
        <v>76</v>
      </c>
      <c r="G25" s="24" t="s">
        <v>77</v>
      </c>
      <c r="H25" s="21"/>
      <c r="I25" s="23">
        <f t="shared" si="0"/>
        <v>994362510</v>
      </c>
      <c r="J25" s="23">
        <f t="shared" si="1"/>
        <v>0</v>
      </c>
    </row>
    <row r="26" spans="1:10" x14ac:dyDescent="0.25">
      <c r="A26" t="str">
        <f>C26&amp;(COUNTIF($C$1:C26,C26))</f>
        <v>1202050001</v>
      </c>
      <c r="B26" s="20">
        <v>890980040</v>
      </c>
      <c r="C26" s="20">
        <v>120205000</v>
      </c>
      <c r="D26" s="20" t="s">
        <v>39</v>
      </c>
      <c r="E26" s="21">
        <v>1186921910</v>
      </c>
      <c r="F26" s="22" t="s">
        <v>76</v>
      </c>
      <c r="G26" s="24" t="s">
        <v>77</v>
      </c>
      <c r="H26" s="21"/>
      <c r="I26" s="23">
        <f t="shared" si="0"/>
        <v>1186921910</v>
      </c>
      <c r="J26" s="23">
        <f t="shared" si="1"/>
        <v>0</v>
      </c>
    </row>
    <row r="27" spans="1:10" x14ac:dyDescent="0.25">
      <c r="A27" t="str">
        <f>C27&amp;(COUNTIF($C$1:C27,C27))</f>
        <v>1248760001</v>
      </c>
      <c r="B27" s="20">
        <v>891900853</v>
      </c>
      <c r="C27" s="20">
        <v>124876000</v>
      </c>
      <c r="D27" s="20" t="s">
        <v>40</v>
      </c>
      <c r="E27" s="21">
        <v>1695803000</v>
      </c>
      <c r="F27" s="22" t="s">
        <v>76</v>
      </c>
      <c r="G27" s="24" t="s">
        <v>77</v>
      </c>
      <c r="H27" s="21"/>
      <c r="I27" s="23">
        <f t="shared" si="0"/>
        <v>1695803000</v>
      </c>
      <c r="J27" s="23">
        <f t="shared" si="1"/>
        <v>0</v>
      </c>
    </row>
    <row r="28" spans="1:10" x14ac:dyDescent="0.25">
      <c r="A28" t="str">
        <f>C28&amp;(COUNTIF($C$1:C28,C28))</f>
        <v>1288680001</v>
      </c>
      <c r="B28" s="20">
        <v>890201213</v>
      </c>
      <c r="C28" s="20">
        <v>128868000</v>
      </c>
      <c r="D28" s="20" t="s">
        <v>41</v>
      </c>
      <c r="E28" s="21">
        <v>1852854860</v>
      </c>
      <c r="F28" s="22" t="s">
        <v>76</v>
      </c>
      <c r="G28" s="24" t="s">
        <v>77</v>
      </c>
      <c r="H28" s="21"/>
      <c r="I28" s="23">
        <f t="shared" si="0"/>
        <v>1852854860</v>
      </c>
      <c r="J28" s="23">
        <f t="shared" si="1"/>
        <v>0</v>
      </c>
    </row>
    <row r="29" spans="1:10" x14ac:dyDescent="0.25">
      <c r="A29" t="str">
        <f>C29&amp;(COUNTIF($C$1:C29,C29))</f>
        <v>8220000001</v>
      </c>
      <c r="B29" s="20">
        <v>860512780</v>
      </c>
      <c r="C29" s="20">
        <v>822000000</v>
      </c>
      <c r="D29" s="20" t="s">
        <v>42</v>
      </c>
      <c r="E29" s="21">
        <v>21247617710</v>
      </c>
      <c r="F29" s="22" t="s">
        <v>76</v>
      </c>
      <c r="G29" s="24" t="s">
        <v>77</v>
      </c>
      <c r="H29" s="21"/>
      <c r="I29" s="23">
        <f t="shared" si="0"/>
        <v>21247617710</v>
      </c>
      <c r="J29" s="23">
        <f t="shared" si="1"/>
        <v>0</v>
      </c>
    </row>
    <row r="30" spans="1:10" x14ac:dyDescent="0.25">
      <c r="A30" t="str">
        <f>C30&amp;(COUNTIF($C$1:C30,C30))</f>
        <v>1291680001</v>
      </c>
      <c r="B30" s="20">
        <v>800024581</v>
      </c>
      <c r="C30" s="20">
        <v>129168000</v>
      </c>
      <c r="D30" s="20" t="s">
        <v>43</v>
      </c>
      <c r="E30" s="21">
        <v>669536330</v>
      </c>
      <c r="F30" s="22" t="s">
        <v>76</v>
      </c>
      <c r="G30" s="24" t="s">
        <v>77</v>
      </c>
      <c r="H30" s="21"/>
      <c r="I30" s="23">
        <f t="shared" si="0"/>
        <v>669536330</v>
      </c>
      <c r="J30" s="23">
        <f t="shared" si="1"/>
        <v>0</v>
      </c>
    </row>
    <row r="31" spans="1:10" x14ac:dyDescent="0.25">
      <c r="A31" t="str">
        <f>C31&amp;(COUNTIF($C$1:C31,C31))</f>
        <v>2202850011</v>
      </c>
      <c r="B31" s="20">
        <v>844002071</v>
      </c>
      <c r="C31" s="20">
        <v>220285001</v>
      </c>
      <c r="D31" s="20" t="s">
        <v>44</v>
      </c>
      <c r="E31" s="21">
        <v>434951610</v>
      </c>
      <c r="F31" s="22" t="s">
        <v>76</v>
      </c>
      <c r="G31" s="24" t="s">
        <v>77</v>
      </c>
      <c r="H31" s="21"/>
      <c r="I31" s="23">
        <f t="shared" si="0"/>
        <v>434951610</v>
      </c>
      <c r="J31" s="23">
        <f t="shared" si="1"/>
        <v>0</v>
      </c>
    </row>
    <row r="32" spans="1:10" x14ac:dyDescent="0.25">
      <c r="A32" t="str">
        <f>C32&amp;(COUNTIF($C$1:C32,C32))</f>
        <v>261410001</v>
      </c>
      <c r="B32" s="20">
        <v>891180084</v>
      </c>
      <c r="C32" s="20">
        <v>26141000</v>
      </c>
      <c r="D32" s="20" t="s">
        <v>45</v>
      </c>
      <c r="E32" s="21">
        <v>646335460</v>
      </c>
      <c r="F32" s="22" t="s">
        <v>76</v>
      </c>
      <c r="G32" s="24" t="s">
        <v>77</v>
      </c>
      <c r="H32" s="21"/>
      <c r="I32" s="23">
        <f t="shared" si="0"/>
        <v>646335460</v>
      </c>
      <c r="J32" s="23">
        <f t="shared" si="1"/>
        <v>0</v>
      </c>
    </row>
    <row r="33" spans="1:10" x14ac:dyDescent="0.25">
      <c r="A33" t="str">
        <f>C33&amp;(COUNTIF($C$1:C33,C33))</f>
        <v>1293730001</v>
      </c>
      <c r="B33" s="20">
        <v>890700640</v>
      </c>
      <c r="C33" s="20">
        <v>129373000</v>
      </c>
      <c r="D33" s="20" t="s">
        <v>46</v>
      </c>
      <c r="E33" s="21">
        <v>2031737710</v>
      </c>
      <c r="F33" s="22" t="s">
        <v>76</v>
      </c>
      <c r="G33" s="24" t="s">
        <v>77</v>
      </c>
      <c r="H33" s="21"/>
      <c r="I33" s="23">
        <f t="shared" si="0"/>
        <v>2031737710</v>
      </c>
      <c r="J33" s="23">
        <f t="shared" si="1"/>
        <v>0</v>
      </c>
    </row>
    <row r="34" spans="1:10" x14ac:dyDescent="0.25">
      <c r="A34" t="str">
        <f>C34&amp;(COUNTIF($C$1:C34,C34))</f>
        <v>1280680001</v>
      </c>
      <c r="B34" s="20">
        <v>890208727</v>
      </c>
      <c r="C34" s="20">
        <v>128068000</v>
      </c>
      <c r="D34" s="20" t="s">
        <v>47</v>
      </c>
      <c r="E34" s="21">
        <v>3656907560</v>
      </c>
      <c r="F34" s="22" t="s">
        <v>76</v>
      </c>
      <c r="G34" s="24" t="s">
        <v>77</v>
      </c>
      <c r="H34" s="21"/>
      <c r="I34" s="23">
        <f t="shared" si="0"/>
        <v>3656907560</v>
      </c>
      <c r="J34" s="23">
        <f t="shared" si="1"/>
        <v>0</v>
      </c>
    </row>
    <row r="35" spans="1:10" x14ac:dyDescent="0.25">
      <c r="A35" t="str">
        <f>C35&amp;(COUNTIF($C$1:C35,C35))</f>
        <v>8257170001</v>
      </c>
      <c r="B35" s="20">
        <v>890802678</v>
      </c>
      <c r="C35" s="20">
        <v>825717000</v>
      </c>
      <c r="D35" s="20" t="s">
        <v>48</v>
      </c>
      <c r="E35" s="21">
        <v>63933590</v>
      </c>
      <c r="F35" s="22" t="s">
        <v>76</v>
      </c>
      <c r="G35" s="24" t="s">
        <v>77</v>
      </c>
      <c r="H35" s="21"/>
      <c r="I35" s="23">
        <f t="shared" si="0"/>
        <v>63933590</v>
      </c>
      <c r="J35" s="23">
        <f t="shared" si="1"/>
        <v>0</v>
      </c>
    </row>
    <row r="36" spans="1:10" x14ac:dyDescent="0.25">
      <c r="A36" t="str">
        <f>C36&amp;(COUNTIF($C$1:C36,C36))</f>
        <v>8227190001</v>
      </c>
      <c r="B36" s="20">
        <v>891500759</v>
      </c>
      <c r="C36" s="20">
        <v>822719000</v>
      </c>
      <c r="D36" s="20" t="s">
        <v>49</v>
      </c>
      <c r="E36" s="21">
        <v>172316490</v>
      </c>
      <c r="F36" s="22" t="s">
        <v>76</v>
      </c>
      <c r="G36" s="24" t="s">
        <v>77</v>
      </c>
      <c r="H36" s="21"/>
      <c r="I36" s="23">
        <f t="shared" si="0"/>
        <v>172316490</v>
      </c>
      <c r="J36" s="23">
        <f t="shared" si="1"/>
        <v>0</v>
      </c>
    </row>
    <row r="37" spans="1:10" x14ac:dyDescent="0.25">
      <c r="A37" t="str">
        <f>C37&amp;(COUNTIF($C$1:C37,C37))</f>
        <v>8238470001</v>
      </c>
      <c r="B37" s="20">
        <v>891701932</v>
      </c>
      <c r="C37" s="20">
        <v>823847000</v>
      </c>
      <c r="D37" s="20" t="s">
        <v>50</v>
      </c>
      <c r="E37" s="21">
        <v>408605590</v>
      </c>
      <c r="F37" s="22" t="s">
        <v>76</v>
      </c>
      <c r="G37" s="24" t="s">
        <v>77</v>
      </c>
      <c r="H37" s="21"/>
      <c r="I37" s="23">
        <f t="shared" si="0"/>
        <v>408605590</v>
      </c>
      <c r="J37" s="23">
        <f t="shared" si="1"/>
        <v>0</v>
      </c>
    </row>
    <row r="38" spans="1:10" x14ac:dyDescent="0.25">
      <c r="A38" t="str">
        <f>C38&amp;(COUNTIF($C$1:C38,C38))</f>
        <v>2201130011</v>
      </c>
      <c r="B38" s="20">
        <v>890480308</v>
      </c>
      <c r="C38" s="20">
        <v>220113001</v>
      </c>
      <c r="D38" s="20" t="s">
        <v>51</v>
      </c>
      <c r="E38" s="21">
        <v>154578120</v>
      </c>
      <c r="F38" s="22" t="s">
        <v>76</v>
      </c>
      <c r="G38" s="24" t="s">
        <v>77</v>
      </c>
      <c r="H38" s="21"/>
      <c r="I38" s="23">
        <f t="shared" si="0"/>
        <v>154578120</v>
      </c>
      <c r="J38" s="23">
        <f t="shared" si="1"/>
        <v>0</v>
      </c>
    </row>
    <row r="39" spans="1:10" x14ac:dyDescent="0.25">
      <c r="A39" t="str">
        <f>C39&amp;(COUNTIF($C$1:C39,C39))</f>
        <v>645000001</v>
      </c>
      <c r="B39" s="20">
        <v>802011065</v>
      </c>
      <c r="C39" s="20">
        <v>64500000</v>
      </c>
      <c r="D39" s="20" t="s">
        <v>52</v>
      </c>
      <c r="E39" s="21">
        <v>5842002470</v>
      </c>
      <c r="F39" s="22" t="s">
        <v>76</v>
      </c>
      <c r="G39" s="24" t="s">
        <v>77</v>
      </c>
      <c r="H39" s="21"/>
      <c r="I39" s="23">
        <f t="shared" si="0"/>
        <v>5842002470</v>
      </c>
      <c r="J39" s="23">
        <f t="shared" si="1"/>
        <v>0</v>
      </c>
    </row>
    <row r="40" spans="1:10" x14ac:dyDescent="0.25">
      <c r="A40" t="str">
        <f>C40&amp;(COUNTIF($C$1:C40,C40))</f>
        <v>8246130001</v>
      </c>
      <c r="B40" s="20">
        <v>890480054</v>
      </c>
      <c r="C40" s="20">
        <v>824613000</v>
      </c>
      <c r="D40" s="20" t="s">
        <v>53</v>
      </c>
      <c r="E40" s="21">
        <v>462068730</v>
      </c>
      <c r="F40" s="22" t="s">
        <v>76</v>
      </c>
      <c r="G40" s="24" t="s">
        <v>77</v>
      </c>
      <c r="H40" s="21"/>
      <c r="I40" s="23">
        <f t="shared" si="0"/>
        <v>462068730</v>
      </c>
      <c r="J40" s="23">
        <f t="shared" si="1"/>
        <v>0</v>
      </c>
    </row>
    <row r="41" spans="1:10" x14ac:dyDescent="0.25">
      <c r="A41" t="str">
        <f>C41&amp;(COUNTIF($C$1:C41,C41))</f>
        <v>8240860001</v>
      </c>
      <c r="B41" s="20">
        <v>800247940</v>
      </c>
      <c r="C41" s="20">
        <v>824086000</v>
      </c>
      <c r="D41" s="20" t="s">
        <v>54</v>
      </c>
      <c r="E41" s="21">
        <v>136403450</v>
      </c>
      <c r="F41" s="22" t="s">
        <v>76</v>
      </c>
      <c r="G41" s="24" t="s">
        <v>77</v>
      </c>
      <c r="H41" s="21"/>
      <c r="I41" s="23">
        <f t="shared" si="0"/>
        <v>136403450</v>
      </c>
      <c r="J41" s="23">
        <f t="shared" si="1"/>
        <v>0</v>
      </c>
    </row>
    <row r="42" spans="1:10" x14ac:dyDescent="0.25">
      <c r="A42" t="str">
        <f>C42&amp;(COUNTIF($C$1:C42,C42))</f>
        <v>1226130001</v>
      </c>
      <c r="B42" s="20">
        <v>890480123</v>
      </c>
      <c r="C42" s="20">
        <v>122613000</v>
      </c>
      <c r="D42" s="20" t="s">
        <v>55</v>
      </c>
      <c r="E42" s="21">
        <v>984103600</v>
      </c>
      <c r="F42" s="22" t="s">
        <v>76</v>
      </c>
      <c r="G42" s="24" t="s">
        <v>77</v>
      </c>
      <c r="H42" s="21"/>
      <c r="I42" s="23">
        <f t="shared" si="0"/>
        <v>984103600</v>
      </c>
      <c r="J42" s="23">
        <f t="shared" si="1"/>
        <v>0</v>
      </c>
    </row>
    <row r="43" spans="1:10" x14ac:dyDescent="0.25">
      <c r="A43" t="str">
        <f>C43&amp;(COUNTIF($C$1:C43,C43))</f>
        <v>271230001</v>
      </c>
      <c r="B43" s="20">
        <v>891080031</v>
      </c>
      <c r="C43" s="20">
        <v>27123000</v>
      </c>
      <c r="D43" s="20" t="s">
        <v>56</v>
      </c>
      <c r="E43" s="21">
        <v>614759340</v>
      </c>
      <c r="F43" s="22" t="s">
        <v>76</v>
      </c>
      <c r="G43" s="24" t="s">
        <v>77</v>
      </c>
      <c r="H43" s="21"/>
      <c r="I43" s="23">
        <f t="shared" si="0"/>
        <v>614759340</v>
      </c>
      <c r="J43" s="23">
        <f t="shared" si="1"/>
        <v>0</v>
      </c>
    </row>
    <row r="44" spans="1:10" x14ac:dyDescent="0.25">
      <c r="A44" t="str">
        <f>C44&amp;(COUNTIF($C$1:C44,C44))</f>
        <v>1294440001</v>
      </c>
      <c r="B44" s="20">
        <v>892115029</v>
      </c>
      <c r="C44" s="20">
        <v>129444000</v>
      </c>
      <c r="D44" s="20" t="s">
        <v>57</v>
      </c>
      <c r="E44" s="21">
        <v>1333503910</v>
      </c>
      <c r="F44" s="22" t="s">
        <v>76</v>
      </c>
      <c r="G44" s="24" t="s">
        <v>77</v>
      </c>
      <c r="H44" s="21"/>
      <c r="I44" s="23">
        <f t="shared" si="0"/>
        <v>1333503910</v>
      </c>
      <c r="J44" s="23">
        <f t="shared" si="1"/>
        <v>0</v>
      </c>
    </row>
    <row r="45" spans="1:10" x14ac:dyDescent="0.25">
      <c r="A45" t="str">
        <f>C45&amp;(COUNTIF($C$1:C45,C45))</f>
        <v>284500001</v>
      </c>
      <c r="B45" s="20">
        <v>892000757</v>
      </c>
      <c r="C45" s="20">
        <v>28450000</v>
      </c>
      <c r="D45" s="20" t="s">
        <v>58</v>
      </c>
      <c r="E45" s="21">
        <v>444993670</v>
      </c>
      <c r="F45" s="22" t="s">
        <v>76</v>
      </c>
      <c r="G45" s="24" t="s">
        <v>77</v>
      </c>
      <c r="H45" s="21"/>
      <c r="I45" s="23">
        <f t="shared" si="0"/>
        <v>444993670</v>
      </c>
      <c r="J45" s="23">
        <f t="shared" si="1"/>
        <v>0</v>
      </c>
    </row>
    <row r="46" spans="1:10" x14ac:dyDescent="0.25">
      <c r="A46" t="str">
        <f>C46&amp;(COUNTIF($C$1:C46,C46))</f>
        <v>1245520001</v>
      </c>
      <c r="B46" s="20">
        <v>800118954</v>
      </c>
      <c r="C46" s="20">
        <v>124552000</v>
      </c>
      <c r="D46" s="20" t="s">
        <v>59</v>
      </c>
      <c r="E46" s="21">
        <v>408341120</v>
      </c>
      <c r="F46" s="22" t="s">
        <v>76</v>
      </c>
      <c r="G46" s="24" t="s">
        <v>77</v>
      </c>
      <c r="H46" s="21"/>
      <c r="I46" s="23">
        <f t="shared" si="0"/>
        <v>408341120</v>
      </c>
      <c r="J46" s="23">
        <f t="shared" si="1"/>
        <v>0</v>
      </c>
    </row>
    <row r="47" spans="1:10" x14ac:dyDescent="0.25">
      <c r="A47" t="str">
        <f>C47&amp;(COUNTIF($C$1:C47,C47))</f>
        <v>272190001</v>
      </c>
      <c r="B47" s="20">
        <v>891500319</v>
      </c>
      <c r="C47" s="20">
        <v>27219000</v>
      </c>
      <c r="D47" s="20" t="s">
        <v>60</v>
      </c>
      <c r="E47" s="21">
        <v>406584000</v>
      </c>
      <c r="F47" s="22" t="s">
        <v>76</v>
      </c>
      <c r="G47" s="24" t="s">
        <v>77</v>
      </c>
      <c r="H47" s="21"/>
      <c r="I47" s="23">
        <f t="shared" si="0"/>
        <v>406584000</v>
      </c>
      <c r="J47" s="23">
        <f t="shared" si="1"/>
        <v>0</v>
      </c>
    </row>
    <row r="48" spans="1:10" x14ac:dyDescent="0.25">
      <c r="A48" t="str">
        <f>C48&amp;(COUNTIF($C$1:C48,C48))</f>
        <v>1216470001</v>
      </c>
      <c r="B48" s="20">
        <v>891780111</v>
      </c>
      <c r="C48" s="20">
        <v>121647000</v>
      </c>
      <c r="D48" s="20" t="s">
        <v>61</v>
      </c>
      <c r="E48" s="21">
        <v>2319815330</v>
      </c>
      <c r="F48" s="22" t="s">
        <v>76</v>
      </c>
      <c r="G48" s="24" t="s">
        <v>77</v>
      </c>
      <c r="H48" s="21"/>
      <c r="I48" s="23">
        <f t="shared" si="0"/>
        <v>2319815330</v>
      </c>
      <c r="J48" s="23">
        <f t="shared" si="1"/>
        <v>0</v>
      </c>
    </row>
    <row r="49" spans="1:10" x14ac:dyDescent="0.25">
      <c r="A49" t="str">
        <f>C49&amp;(COUNTIF($C$1:C49,C49))</f>
        <v>1266630001</v>
      </c>
      <c r="B49" s="20">
        <v>890000432</v>
      </c>
      <c r="C49" s="20">
        <v>126663000</v>
      </c>
      <c r="D49" s="20" t="s">
        <v>62</v>
      </c>
      <c r="E49" s="21">
        <v>921018290</v>
      </c>
      <c r="F49" s="22" t="s">
        <v>76</v>
      </c>
      <c r="G49" s="24" t="s">
        <v>77</v>
      </c>
      <c r="H49" s="21"/>
      <c r="I49" s="23">
        <f t="shared" si="0"/>
        <v>921018290</v>
      </c>
      <c r="J49" s="23">
        <f t="shared" si="1"/>
        <v>0</v>
      </c>
    </row>
    <row r="50" spans="1:10" x14ac:dyDescent="0.25">
      <c r="A50" t="str">
        <f>C50&amp;(COUNTIF($C$1:C50,C50))</f>
        <v>1292540001</v>
      </c>
      <c r="B50" s="20">
        <v>800163130</v>
      </c>
      <c r="C50" s="20">
        <v>129254000</v>
      </c>
      <c r="D50" s="20" t="s">
        <v>63</v>
      </c>
      <c r="E50" s="21">
        <v>294273550</v>
      </c>
      <c r="F50" s="22" t="s">
        <v>76</v>
      </c>
      <c r="G50" s="24" t="s">
        <v>77</v>
      </c>
      <c r="H50" s="21"/>
      <c r="I50" s="23">
        <f t="shared" si="0"/>
        <v>294273550</v>
      </c>
      <c r="J50" s="23">
        <f t="shared" si="1"/>
        <v>0</v>
      </c>
    </row>
    <row r="51" spans="1:10" x14ac:dyDescent="0.25">
      <c r="A51" t="str">
        <f>C51&amp;(COUNTIF($C$1:C51,C51))</f>
        <v>276150001</v>
      </c>
      <c r="B51" s="20">
        <v>891800330</v>
      </c>
      <c r="C51" s="20">
        <v>27615000</v>
      </c>
      <c r="D51" s="20" t="s">
        <v>64</v>
      </c>
      <c r="E51" s="21">
        <v>1348373860</v>
      </c>
      <c r="F51" s="22" t="s">
        <v>76</v>
      </c>
      <c r="G51" s="24" t="s">
        <v>77</v>
      </c>
      <c r="H51" s="21"/>
      <c r="I51" s="23">
        <f t="shared" si="0"/>
        <v>1348373860</v>
      </c>
      <c r="J51" s="23">
        <f t="shared" si="1"/>
        <v>0</v>
      </c>
    </row>
    <row r="52" spans="1:10" x14ac:dyDescent="0.25">
      <c r="A52" t="str">
        <f>C52&amp;(COUNTIF($C$1:C52,C52))</f>
        <v>8219200001</v>
      </c>
      <c r="B52" s="20">
        <v>892300285</v>
      </c>
      <c r="C52" s="20">
        <v>821920000</v>
      </c>
      <c r="D52" s="20" t="s">
        <v>65</v>
      </c>
      <c r="E52" s="21">
        <v>1339059240</v>
      </c>
      <c r="F52" s="22" t="s">
        <v>76</v>
      </c>
      <c r="G52" s="24" t="s">
        <v>77</v>
      </c>
      <c r="H52" s="21"/>
      <c r="I52" s="23">
        <f t="shared" si="0"/>
        <v>1339059240</v>
      </c>
      <c r="J52" s="23">
        <f t="shared" si="1"/>
        <v>0</v>
      </c>
    </row>
    <row r="53" spans="1:10" x14ac:dyDescent="0.25">
      <c r="A53" t="str">
        <f>C53&amp;(COUNTIF($C$1:C53,C53))</f>
        <v>246660001</v>
      </c>
      <c r="B53" s="20">
        <v>891480035</v>
      </c>
      <c r="C53" s="20">
        <v>24666000</v>
      </c>
      <c r="D53" s="20" t="s">
        <v>66</v>
      </c>
      <c r="E53" s="21">
        <v>1450674520</v>
      </c>
      <c r="F53" s="22" t="s">
        <v>76</v>
      </c>
      <c r="G53" s="24" t="s">
        <v>77</v>
      </c>
      <c r="H53" s="21"/>
      <c r="I53" s="23">
        <f t="shared" si="0"/>
        <v>1450674520</v>
      </c>
      <c r="J53" s="23">
        <f t="shared" si="1"/>
        <v>0</v>
      </c>
    </row>
    <row r="54" spans="1:10" x14ac:dyDescent="0.25">
      <c r="A54" t="str">
        <f>C54&amp;(COUNTIF($C$1:C54,C54))</f>
        <v>283270001</v>
      </c>
      <c r="B54" s="20">
        <v>891680089</v>
      </c>
      <c r="C54" s="20">
        <v>28327000</v>
      </c>
      <c r="D54" s="20" t="s">
        <v>67</v>
      </c>
      <c r="E54" s="21">
        <v>1180583220</v>
      </c>
      <c r="F54" s="22" t="s">
        <v>76</v>
      </c>
      <c r="G54" s="24" t="s">
        <v>77</v>
      </c>
      <c r="H54" s="21"/>
      <c r="I54" s="23">
        <f t="shared" si="0"/>
        <v>1180583220</v>
      </c>
      <c r="J54" s="23">
        <f t="shared" si="1"/>
        <v>0</v>
      </c>
    </row>
    <row r="55" spans="1:10" x14ac:dyDescent="0.25">
      <c r="A55" t="str">
        <f>C55&amp;(COUNTIF($C$1:C55,C55))</f>
        <v>1276250001</v>
      </c>
      <c r="B55" s="20">
        <v>890680062</v>
      </c>
      <c r="C55" s="20">
        <v>127625000</v>
      </c>
      <c r="D55" s="20" t="s">
        <v>68</v>
      </c>
      <c r="E55" s="21">
        <v>912828590</v>
      </c>
      <c r="F55" s="22" t="s">
        <v>76</v>
      </c>
      <c r="G55" s="24" t="s">
        <v>77</v>
      </c>
      <c r="H55" s="21"/>
      <c r="I55" s="23">
        <f t="shared" si="0"/>
        <v>912828590</v>
      </c>
      <c r="J55" s="23">
        <f t="shared" si="1"/>
        <v>0</v>
      </c>
    </row>
    <row r="56" spans="1:10" x14ac:dyDescent="0.25">
      <c r="A56" t="str">
        <f>C56&amp;(COUNTIF($C$1:C56,C56))</f>
        <v>-1</v>
      </c>
      <c r="B56" s="20">
        <v>817002466</v>
      </c>
      <c r="C56" s="20" t="s">
        <v>69</v>
      </c>
      <c r="D56" s="20" t="s">
        <v>70</v>
      </c>
      <c r="E56" s="21">
        <v>30662750</v>
      </c>
      <c r="F56" s="22" t="s">
        <v>76</v>
      </c>
      <c r="G56" s="24" t="s">
        <v>77</v>
      </c>
      <c r="H56" s="21"/>
      <c r="I56" s="23">
        <f t="shared" si="0"/>
        <v>30662750</v>
      </c>
      <c r="J56" s="23">
        <f t="shared" si="1"/>
        <v>0</v>
      </c>
    </row>
    <row r="57" spans="1:10" x14ac:dyDescent="0.25">
      <c r="A57" t="str">
        <f>C57&amp;(COUNTIF($C$1:C57,C57))</f>
        <v>270170001</v>
      </c>
      <c r="B57" s="20">
        <v>890801063</v>
      </c>
      <c r="C57" s="20">
        <v>27017000</v>
      </c>
      <c r="D57" s="20" t="s">
        <v>71</v>
      </c>
      <c r="E57" s="21">
        <v>597906050</v>
      </c>
      <c r="F57" s="22" t="s">
        <v>76</v>
      </c>
      <c r="G57" s="24" t="s">
        <v>77</v>
      </c>
      <c r="H57" s="21"/>
      <c r="I57" s="23">
        <f t="shared" si="0"/>
        <v>597906050</v>
      </c>
      <c r="J57" s="23">
        <f t="shared" si="1"/>
        <v>0</v>
      </c>
    </row>
    <row r="58" spans="1:10" x14ac:dyDescent="0.25">
      <c r="A58" t="str">
        <f>C58&amp;(COUNTIF($C$1:C58,C58))</f>
        <v>8214000001</v>
      </c>
      <c r="B58" s="20">
        <v>800144829</v>
      </c>
      <c r="C58" s="20">
        <v>821400000</v>
      </c>
      <c r="D58" s="20" t="s">
        <v>72</v>
      </c>
      <c r="E58" s="21">
        <v>1039035860</v>
      </c>
      <c r="F58" s="22" t="s">
        <v>76</v>
      </c>
      <c r="G58" s="24" t="s">
        <v>77</v>
      </c>
      <c r="H58" s="21"/>
      <c r="I58" s="23">
        <f t="shared" si="0"/>
        <v>1039035860</v>
      </c>
      <c r="J58" s="23">
        <f t="shared" si="1"/>
        <v>0</v>
      </c>
    </row>
    <row r="59" spans="1:10" x14ac:dyDescent="0.25">
      <c r="A59" t="str">
        <f>C59&amp;(COUNTIF($C$1:C59,C59))</f>
        <v>274000001</v>
      </c>
      <c r="B59" s="20">
        <v>899999063</v>
      </c>
      <c r="C59" s="20">
        <v>27400000</v>
      </c>
      <c r="D59" s="20" t="s">
        <v>73</v>
      </c>
      <c r="E59" s="21">
        <v>2443736410</v>
      </c>
      <c r="F59" s="22" t="s">
        <v>76</v>
      </c>
      <c r="G59" s="24" t="s">
        <v>77</v>
      </c>
      <c r="H59" s="21"/>
      <c r="I59" s="23">
        <f t="shared" si="0"/>
        <v>2443736410</v>
      </c>
      <c r="J59" s="23">
        <f t="shared" si="1"/>
        <v>0</v>
      </c>
    </row>
    <row r="60" spans="1:10" x14ac:dyDescent="0.25">
      <c r="A60" t="str">
        <f>C60&amp;(COUNTIF($C$1:C60,C60))</f>
        <v>8245050002</v>
      </c>
      <c r="B60">
        <v>890980134</v>
      </c>
      <c r="C60">
        <v>824505000</v>
      </c>
      <c r="D60" t="s">
        <v>15</v>
      </c>
      <c r="F60" s="19" t="s">
        <v>74</v>
      </c>
      <c r="G60" s="24" t="s">
        <v>75</v>
      </c>
      <c r="H60" s="4">
        <f>IFERROR(VLOOKUP(B60,'[1]CAUSACION RES 006702'!$Y$16:$AC$40,5,0),0)</f>
        <v>8419028746</v>
      </c>
      <c r="I60" s="17"/>
      <c r="J60" s="17">
        <f>+H60-I60</f>
        <v>8419028746</v>
      </c>
    </row>
    <row r="61" spans="1:10" x14ac:dyDescent="0.25">
      <c r="A61" t="str">
        <f>C61&amp;(COUNTIF($C$1:C61,C61))</f>
        <v>1288730002</v>
      </c>
      <c r="B61">
        <v>890700906</v>
      </c>
      <c r="C61">
        <v>128873000</v>
      </c>
      <c r="D61" t="s">
        <v>16</v>
      </c>
      <c r="F61" s="19" t="s">
        <v>74</v>
      </c>
      <c r="G61" s="24" t="s">
        <v>75</v>
      </c>
      <c r="H61" s="4">
        <f>IFERROR(VLOOKUP(B61,'[1]CAUSACION RES 006702'!$Y$16:$AC$40,5,0),0)</f>
        <v>1349198272</v>
      </c>
      <c r="I61" s="17"/>
      <c r="J61" s="17">
        <f t="shared" ref="J61:J84" si="2">+H61-I61</f>
        <v>1349198272</v>
      </c>
    </row>
    <row r="62" spans="1:10" x14ac:dyDescent="0.25">
      <c r="A62" t="str">
        <f>C62&amp;(COUNTIF($C$1:C62,C62))</f>
        <v>2623052662</v>
      </c>
      <c r="B62">
        <v>811042967</v>
      </c>
      <c r="C62">
        <v>262305266</v>
      </c>
      <c r="D62" t="s">
        <v>17</v>
      </c>
      <c r="F62" s="19" t="s">
        <v>74</v>
      </c>
      <c r="G62" s="24" t="s">
        <v>75</v>
      </c>
      <c r="H62" s="4">
        <f>IFERROR(VLOOKUP(B62,'[1]CAUSACION RES 006702'!$Y$16:$AC$40,5,0),0)</f>
        <v>1801260460</v>
      </c>
      <c r="I62" s="17"/>
      <c r="J62" s="17">
        <f t="shared" si="2"/>
        <v>1801260460</v>
      </c>
    </row>
    <row r="63" spans="1:10" x14ac:dyDescent="0.25">
      <c r="A63" t="str">
        <f>C63&amp;(COUNTIF($C$1:C63,C63))</f>
        <v>1212760002</v>
      </c>
      <c r="B63">
        <v>890325989</v>
      </c>
      <c r="C63">
        <v>121276000</v>
      </c>
      <c r="D63" t="s">
        <v>18</v>
      </c>
      <c r="F63" s="19" t="s">
        <v>74</v>
      </c>
      <c r="G63" s="24" t="s">
        <v>75</v>
      </c>
      <c r="H63" s="4">
        <f>IFERROR(VLOOKUP(B63,'[1]CAUSACION RES 006702'!$Y$16:$AC$40,5,0),0)</f>
        <v>1397645441</v>
      </c>
      <c r="I63" s="17"/>
      <c r="J63" s="17">
        <f t="shared" si="2"/>
        <v>1397645441</v>
      </c>
    </row>
    <row r="64" spans="1:10" x14ac:dyDescent="0.25">
      <c r="A64" t="str">
        <f>C64&amp;(COUNTIF($C$1:C64,C64))</f>
        <v>8225760002</v>
      </c>
      <c r="B64">
        <v>805001868</v>
      </c>
      <c r="C64">
        <v>822576000</v>
      </c>
      <c r="D64" t="s">
        <v>19</v>
      </c>
      <c r="F64" s="19" t="s">
        <v>74</v>
      </c>
      <c r="G64" s="24" t="s">
        <v>75</v>
      </c>
      <c r="H64" s="4">
        <f>IFERROR(VLOOKUP(B64,'[1]CAUSACION RES 006702'!$Y$16:$AC$40,5,0),0)</f>
        <v>13922226522</v>
      </c>
      <c r="I64" s="17"/>
      <c r="J64" s="17">
        <f t="shared" si="2"/>
        <v>13922226522</v>
      </c>
    </row>
    <row r="65" spans="1:10" x14ac:dyDescent="0.25">
      <c r="A65" t="str">
        <f>C65&amp;(COUNTIF($C$1:C65,C65))</f>
        <v>8243760002</v>
      </c>
      <c r="B65">
        <v>891902811</v>
      </c>
      <c r="C65">
        <v>824376000</v>
      </c>
      <c r="D65" t="s">
        <v>21</v>
      </c>
      <c r="F65" s="19" t="s">
        <v>74</v>
      </c>
      <c r="G65" s="24" t="s">
        <v>75</v>
      </c>
      <c r="H65" s="4">
        <f>IFERROR(VLOOKUP(B65,'[1]CAUSACION RES 006702'!$Y$16:$AC$40,5,0),0)</f>
        <v>6564419568</v>
      </c>
      <c r="I65" s="17"/>
      <c r="J65" s="17">
        <f t="shared" si="2"/>
        <v>6564419568</v>
      </c>
    </row>
    <row r="66" spans="1:10" x14ac:dyDescent="0.25">
      <c r="A66" t="str">
        <f>C66&amp;(COUNTIF($C$1:C66,C66))</f>
        <v>8244540002</v>
      </c>
      <c r="B66">
        <v>890501578</v>
      </c>
      <c r="C66">
        <v>824454000</v>
      </c>
      <c r="D66" t="s">
        <v>22</v>
      </c>
      <c r="F66" s="19" t="s">
        <v>74</v>
      </c>
      <c r="G66" s="24" t="s">
        <v>75</v>
      </c>
      <c r="H66" s="4">
        <f>IFERROR(VLOOKUP(B66,'[1]CAUSACION RES 006702'!$Y$16:$AC$40,5,0),0)</f>
        <v>2145481621</v>
      </c>
      <c r="I66" s="17"/>
      <c r="J66" s="17">
        <f t="shared" si="2"/>
        <v>2145481621</v>
      </c>
    </row>
    <row r="67" spans="1:10" x14ac:dyDescent="0.25">
      <c r="A67" t="str">
        <f>C67&amp;(COUNTIF($C$1:C67,C67))</f>
        <v>8242760002</v>
      </c>
      <c r="B67">
        <v>800124023</v>
      </c>
      <c r="C67">
        <v>824276000</v>
      </c>
      <c r="D67" t="s">
        <v>23</v>
      </c>
      <c r="F67" s="19" t="s">
        <v>74</v>
      </c>
      <c r="G67" s="24" t="s">
        <v>75</v>
      </c>
      <c r="H67" s="4">
        <f>IFERROR(VLOOKUP(B67,'[1]CAUSACION RES 006702'!$Y$16:$AC$40,5,0),0)</f>
        <v>2662898074</v>
      </c>
      <c r="I67" s="17"/>
      <c r="J67" s="17">
        <f t="shared" si="2"/>
        <v>2662898074</v>
      </c>
    </row>
    <row r="68" spans="1:10" x14ac:dyDescent="0.25">
      <c r="A68" t="str">
        <f>C68&amp;(COUNTIF($C$1:C68,C68))</f>
        <v>2601050012</v>
      </c>
      <c r="B68">
        <v>800214750</v>
      </c>
      <c r="C68">
        <v>260105001</v>
      </c>
      <c r="D68" t="s">
        <v>24</v>
      </c>
      <c r="F68" s="19" t="s">
        <v>74</v>
      </c>
      <c r="G68" s="24" t="s">
        <v>75</v>
      </c>
      <c r="H68" s="4">
        <f>IFERROR(VLOOKUP(B68,'[1]CAUSACION RES 006702'!$Y$16:$AC$40,5,0),0)</f>
        <v>17844283757</v>
      </c>
      <c r="I68" s="17"/>
      <c r="J68" s="17">
        <f t="shared" si="2"/>
        <v>17844283757</v>
      </c>
    </row>
    <row r="69" spans="1:10" x14ac:dyDescent="0.25">
      <c r="A69" t="str">
        <f>C69&amp;(COUNTIF($C$1:C69,C69))</f>
        <v>9232728702</v>
      </c>
      <c r="B69">
        <v>901168222</v>
      </c>
      <c r="C69">
        <v>923272870</v>
      </c>
      <c r="D69" t="s">
        <v>25</v>
      </c>
      <c r="F69" s="19" t="s">
        <v>74</v>
      </c>
      <c r="G69" s="24" t="s">
        <v>75</v>
      </c>
      <c r="H69" s="4">
        <f>IFERROR(VLOOKUP(B69,'[1]CAUSACION RES 006702'!$Y$16:$AC$40,5,0),0)</f>
        <v>17062457191</v>
      </c>
      <c r="I69" s="17"/>
      <c r="J69" s="17">
        <f t="shared" si="2"/>
        <v>17062457191</v>
      </c>
    </row>
    <row r="70" spans="1:10" x14ac:dyDescent="0.25">
      <c r="A70" t="str">
        <f>C70&amp;(COUNTIF($C$1:C70,C70))</f>
        <v>2625052662</v>
      </c>
      <c r="B70">
        <v>811000278</v>
      </c>
      <c r="C70">
        <v>262505266</v>
      </c>
      <c r="D70" t="s">
        <v>26</v>
      </c>
      <c r="F70" s="19" t="s">
        <v>74</v>
      </c>
      <c r="G70" s="24" t="s">
        <v>75</v>
      </c>
      <c r="H70" s="4">
        <f>IFERROR(VLOOKUP(B70,'[1]CAUSACION RES 006702'!$Y$16:$AC$40,5,0),0)</f>
        <v>13501023865</v>
      </c>
      <c r="I70" s="17"/>
      <c r="J70" s="17">
        <f t="shared" si="2"/>
        <v>13501023865</v>
      </c>
    </row>
    <row r="71" spans="1:10" x14ac:dyDescent="0.25">
      <c r="A71" t="str">
        <f>C71&amp;(COUNTIF($C$1:C71,C71))</f>
        <v>2601760012</v>
      </c>
      <c r="B71">
        <v>805000889</v>
      </c>
      <c r="C71">
        <v>260176001</v>
      </c>
      <c r="D71" t="s">
        <v>27</v>
      </c>
      <c r="F71" s="19" t="s">
        <v>74</v>
      </c>
      <c r="G71" s="24" t="s">
        <v>75</v>
      </c>
      <c r="H71" s="4">
        <f>IFERROR(VLOOKUP(B71,'[1]CAUSACION RES 006702'!$Y$16:$AC$40,5,0),0)</f>
        <v>50390372814</v>
      </c>
      <c r="I71" s="17"/>
      <c r="J71" s="17">
        <f t="shared" si="2"/>
        <v>50390372814</v>
      </c>
    </row>
    <row r="72" spans="1:10" x14ac:dyDescent="0.25">
      <c r="A72" t="str">
        <f>C72&amp;(COUNTIF($C$1:C72,C72))</f>
        <v>8215050002</v>
      </c>
      <c r="B72">
        <v>890980153</v>
      </c>
      <c r="C72">
        <v>821505000</v>
      </c>
      <c r="D72" t="s">
        <v>28</v>
      </c>
      <c r="F72" s="19" t="s">
        <v>74</v>
      </c>
      <c r="G72" s="24" t="s">
        <v>75</v>
      </c>
      <c r="H72" s="4">
        <f>IFERROR(VLOOKUP(B72,'[1]CAUSACION RES 006702'!$Y$16:$AC$40,5,0),0)</f>
        <v>12238559739</v>
      </c>
      <c r="I72" s="17"/>
      <c r="J72" s="17">
        <f t="shared" si="2"/>
        <v>12238559739</v>
      </c>
    </row>
    <row r="73" spans="1:10" x14ac:dyDescent="0.25">
      <c r="A73" t="str">
        <f>C73&amp;(COUNTIF($C$1:C73,C73))</f>
        <v>1203050002</v>
      </c>
      <c r="B73">
        <v>890980136</v>
      </c>
      <c r="C73">
        <v>120305000</v>
      </c>
      <c r="D73" t="s">
        <v>30</v>
      </c>
      <c r="F73" s="19" t="s">
        <v>74</v>
      </c>
      <c r="G73" s="24" t="s">
        <v>75</v>
      </c>
      <c r="H73" s="4">
        <f>IFERROR(VLOOKUP(B73,'[1]CAUSACION RES 006702'!$Y$16:$AC$40,5,0),0)</f>
        <v>9391828527</v>
      </c>
      <c r="I73" s="17"/>
      <c r="J73" s="17">
        <f t="shared" si="2"/>
        <v>9391828527</v>
      </c>
    </row>
    <row r="74" spans="1:10" x14ac:dyDescent="0.25">
      <c r="A74" t="str">
        <f>C74&amp;(COUNTIF($C$1:C74,C74))</f>
        <v>1217050002</v>
      </c>
      <c r="B74">
        <v>890905419</v>
      </c>
      <c r="C74">
        <v>121705000</v>
      </c>
      <c r="D74" t="s">
        <v>31</v>
      </c>
      <c r="F74" s="19" t="s">
        <v>74</v>
      </c>
      <c r="G74" s="24" t="s">
        <v>75</v>
      </c>
      <c r="H74" s="4">
        <f>IFERROR(VLOOKUP(B74,'[1]CAUSACION RES 006702'!$Y$16:$AC$40,5,0),0)</f>
        <v>38174964293</v>
      </c>
      <c r="I74" s="17"/>
      <c r="J74" s="17">
        <f t="shared" si="2"/>
        <v>38174964293</v>
      </c>
    </row>
    <row r="75" spans="1:10" x14ac:dyDescent="0.25">
      <c r="A75" t="str">
        <f>C75&amp;(COUNTIF($C$1:C75,C75))</f>
        <v>1248760002</v>
      </c>
      <c r="B75">
        <v>891900853</v>
      </c>
      <c r="C75">
        <v>124876000</v>
      </c>
      <c r="D75" t="s">
        <v>40</v>
      </c>
      <c r="F75" s="19" t="s">
        <v>74</v>
      </c>
      <c r="G75" s="24" t="s">
        <v>75</v>
      </c>
      <c r="H75" s="4">
        <f>IFERROR(VLOOKUP(B75,'[1]CAUSACION RES 006702'!$Y$16:$AC$40,5,0),0)</f>
        <v>22928175884</v>
      </c>
      <c r="I75" s="17"/>
      <c r="J75" s="17">
        <f t="shared" si="2"/>
        <v>22928175884</v>
      </c>
    </row>
    <row r="76" spans="1:10" x14ac:dyDescent="0.25">
      <c r="A76" t="str">
        <f>C76&amp;(COUNTIF($C$1:C76,C76))</f>
        <v>1291680002</v>
      </c>
      <c r="B76">
        <v>800024581</v>
      </c>
      <c r="C76">
        <v>129168000</v>
      </c>
      <c r="D76" t="s">
        <v>43</v>
      </c>
      <c r="F76" s="19" t="s">
        <v>74</v>
      </c>
      <c r="G76" s="24" t="s">
        <v>75</v>
      </c>
      <c r="H76" s="4">
        <f>IFERROR(VLOOKUP(B76,'[1]CAUSACION RES 006702'!$Y$16:$AC$40,5,0),0)</f>
        <v>9052493309</v>
      </c>
      <c r="I76" s="17"/>
      <c r="J76" s="17">
        <f t="shared" si="2"/>
        <v>9052493309</v>
      </c>
    </row>
    <row r="77" spans="1:10" x14ac:dyDescent="0.25">
      <c r="A77" t="str">
        <f>C77&amp;(COUNTIF($C$1:C77,C77))</f>
        <v>1280680002</v>
      </c>
      <c r="B77">
        <v>890208727</v>
      </c>
      <c r="C77">
        <v>128068000</v>
      </c>
      <c r="D77" t="s">
        <v>47</v>
      </c>
      <c r="F77" s="19" t="s">
        <v>74</v>
      </c>
      <c r="G77" s="24" t="s">
        <v>75</v>
      </c>
      <c r="H77" s="4">
        <f>IFERROR(VLOOKUP(B77,'[1]CAUSACION RES 006702'!$Y$16:$AC$40,5,0),0)</f>
        <v>49065091381</v>
      </c>
      <c r="I77" s="17"/>
      <c r="J77" s="17">
        <f t="shared" si="2"/>
        <v>49065091381</v>
      </c>
    </row>
    <row r="78" spans="1:10" x14ac:dyDescent="0.25">
      <c r="A78" t="str">
        <f>C78&amp;(COUNTIF($C$1:C78,C78))</f>
        <v>8257170002</v>
      </c>
      <c r="B78">
        <v>890802678</v>
      </c>
      <c r="C78">
        <v>825717000</v>
      </c>
      <c r="D78" t="s">
        <v>48</v>
      </c>
      <c r="F78" s="19" t="s">
        <v>74</v>
      </c>
      <c r="G78" s="24" t="s">
        <v>75</v>
      </c>
      <c r="H78" s="4">
        <f>IFERROR(VLOOKUP(B78,'[1]CAUSACION RES 006702'!$Y$16:$AC$40,5,0),0)</f>
        <v>864416377</v>
      </c>
      <c r="I78" s="17"/>
      <c r="J78" s="17">
        <f t="shared" si="2"/>
        <v>864416377</v>
      </c>
    </row>
    <row r="79" spans="1:10" x14ac:dyDescent="0.25">
      <c r="A79" t="str">
        <f>C79&amp;(COUNTIF($C$1:C79,C79))</f>
        <v>8227190002</v>
      </c>
      <c r="B79">
        <v>891500759</v>
      </c>
      <c r="C79">
        <v>822719000</v>
      </c>
      <c r="D79" t="s">
        <v>49</v>
      </c>
      <c r="F79" s="19" t="s">
        <v>74</v>
      </c>
      <c r="G79" s="24" t="s">
        <v>75</v>
      </c>
      <c r="H79" s="4">
        <f>IFERROR(VLOOKUP(B79,'[1]CAUSACION RES 006702'!$Y$16:$AC$40,5,0),0)</f>
        <v>2381926715</v>
      </c>
      <c r="I79" s="17"/>
      <c r="J79" s="17">
        <f t="shared" si="2"/>
        <v>2381926715</v>
      </c>
    </row>
    <row r="80" spans="1:10" x14ac:dyDescent="0.25">
      <c r="A80" t="str">
        <f>C80&amp;(COUNTIF($C$1:C80,C80))</f>
        <v>8238470002</v>
      </c>
      <c r="B80">
        <v>891701932</v>
      </c>
      <c r="C80">
        <v>823847000</v>
      </c>
      <c r="D80" t="s">
        <v>50</v>
      </c>
      <c r="F80" s="19" t="s">
        <v>74</v>
      </c>
      <c r="G80" s="24" t="s">
        <v>75</v>
      </c>
      <c r="H80" s="4">
        <f>IFERROR(VLOOKUP(B80,'[1]CAUSACION RES 006702'!$Y$16:$AC$40,5,0),0)</f>
        <v>5358359279</v>
      </c>
      <c r="I80" s="17"/>
      <c r="J80" s="17">
        <f t="shared" si="2"/>
        <v>5358359279</v>
      </c>
    </row>
    <row r="81" spans="1:10" x14ac:dyDescent="0.25">
      <c r="A81" t="str">
        <f>C81&amp;(COUNTIF($C$1:C81,C81))</f>
        <v>2201130012</v>
      </c>
      <c r="B81">
        <v>890480308</v>
      </c>
      <c r="C81">
        <v>220113001</v>
      </c>
      <c r="D81" t="s">
        <v>51</v>
      </c>
      <c r="F81" s="19" t="s">
        <v>74</v>
      </c>
      <c r="G81" s="24" t="s">
        <v>75</v>
      </c>
      <c r="H81" s="4">
        <f>IFERROR(VLOOKUP(B81,'[1]CAUSACION RES 006702'!$Y$16:$AC$40,5,0),0)</f>
        <v>2136729798</v>
      </c>
      <c r="I81" s="17"/>
      <c r="J81" s="17">
        <f t="shared" si="2"/>
        <v>2136729798</v>
      </c>
    </row>
    <row r="82" spans="1:10" x14ac:dyDescent="0.25">
      <c r="A82" t="str">
        <f>C82&amp;(COUNTIF($C$1:C82,C82))</f>
        <v>645000002</v>
      </c>
      <c r="B82">
        <v>802011065</v>
      </c>
      <c r="C82">
        <v>64500000</v>
      </c>
      <c r="D82" t="s">
        <v>52</v>
      </c>
      <c r="F82" s="19" t="s">
        <v>74</v>
      </c>
      <c r="G82" s="24" t="s">
        <v>75</v>
      </c>
      <c r="H82" s="4">
        <f>IFERROR(VLOOKUP(B82,'[1]CAUSACION RES 006702'!$Y$16:$AC$40,5,0),0)</f>
        <v>16296735890</v>
      </c>
      <c r="I82" s="17"/>
      <c r="J82" s="17">
        <f t="shared" si="2"/>
        <v>16296735890</v>
      </c>
    </row>
    <row r="83" spans="1:10" x14ac:dyDescent="0.25">
      <c r="A83" t="str">
        <f>C83&amp;(COUNTIF($C$1:C83,C83))</f>
        <v>8246130002</v>
      </c>
      <c r="B83">
        <v>890480054</v>
      </c>
      <c r="C83">
        <v>824613000</v>
      </c>
      <c r="D83" t="s">
        <v>53</v>
      </c>
      <c r="F83" s="19" t="s">
        <v>74</v>
      </c>
      <c r="G83" s="24" t="s">
        <v>75</v>
      </c>
      <c r="H83" s="4">
        <f>IFERROR(VLOOKUP(B83,'[1]CAUSACION RES 006702'!$Y$16:$AC$40,5,0),0)</f>
        <v>6247419611</v>
      </c>
      <c r="I83" s="17"/>
      <c r="J83" s="17">
        <f t="shared" si="2"/>
        <v>6247419611</v>
      </c>
    </row>
    <row r="84" spans="1:10" x14ac:dyDescent="0.25">
      <c r="A84" t="str">
        <f>C84&amp;(COUNTIF($C$1:C84,C84))</f>
        <v>8240860002</v>
      </c>
      <c r="B84">
        <v>800247940</v>
      </c>
      <c r="C84">
        <v>824086000</v>
      </c>
      <c r="D84" t="s">
        <v>54</v>
      </c>
      <c r="F84" s="19" t="s">
        <v>74</v>
      </c>
      <c r="G84" s="24" t="s">
        <v>75</v>
      </c>
      <c r="H84" s="4">
        <f>IFERROR(VLOOKUP(B84,'[1]CAUSACION RES 006702'!$Y$16:$AC$40,5,0),0)</f>
        <v>1885501846</v>
      </c>
      <c r="I84" s="17"/>
      <c r="J84" s="17">
        <f t="shared" si="2"/>
        <v>1885501846</v>
      </c>
    </row>
    <row r="79186" spans="6:8" x14ac:dyDescent="0.25">
      <c r="F79186" s="4">
        <v>587692385588.91992</v>
      </c>
      <c r="G79186" s="4">
        <v>108737600</v>
      </c>
      <c r="H79186" s="4">
        <v>587801123188.91992</v>
      </c>
    </row>
  </sheetData>
  <autoFilter ref="A1:T79186" xr:uid="{6BBCC530-98BA-4E1F-A203-89B1E23711A8}"/>
  <phoneticPr fontId="1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2f638a-0ed9-4bdb-a1bf-7a97252543c6" xsi:nil="true"/>
    <lcf76f155ced4ddcb4097134ff3c332f xmlns="cba83eb6-819b-4008-b98a-8ff853dc888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2577C5058AF44EA7126AAD680073D5" ma:contentTypeVersion="18" ma:contentTypeDescription="Crear nuevo documento." ma:contentTypeScope="" ma:versionID="2a3a22677f66f9246fada1afea29fbe2">
  <xsd:schema xmlns:xsd="http://www.w3.org/2001/XMLSchema" xmlns:xs="http://www.w3.org/2001/XMLSchema" xmlns:p="http://schemas.microsoft.com/office/2006/metadata/properties" xmlns:ns2="212f638a-0ed9-4bdb-a1bf-7a97252543c6" xmlns:ns3="cba83eb6-819b-4008-b98a-8ff853dc888c" targetNamespace="http://schemas.microsoft.com/office/2006/metadata/properties" ma:root="true" ma:fieldsID="39c2726c7b8a41e5b66be9759ded9cb2" ns2:_="" ns3:_="">
    <xsd:import namespace="212f638a-0ed9-4bdb-a1bf-7a97252543c6"/>
    <xsd:import namespace="cba83eb6-819b-4008-b98a-8ff853dc88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638a-0ed9-4bdb-a1bf-7a97252543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a4331af-712b-4f77-89d6-56039b21b487}" ma:internalName="TaxCatchAll" ma:showField="CatchAllData" ma:web="212f638a-0ed9-4bdb-a1bf-7a9725254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83eb6-819b-4008-b98a-8ff853dc88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F891A2-1B74-4E88-972B-A6D1C406A5AE}">
  <ds:schemaRefs>
    <ds:schemaRef ds:uri="aa77752e-89ee-48dd-9197-87de00af24d0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38ebf372-0cbd-4dea-80b9-8e0d087685aa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212f638a-0ed9-4bdb-a1bf-7a97252543c6"/>
    <ds:schemaRef ds:uri="cba83eb6-819b-4008-b98a-8ff853dc888c"/>
  </ds:schemaRefs>
</ds:datastoreItem>
</file>

<file path=customXml/itemProps2.xml><?xml version="1.0" encoding="utf-8"?>
<ds:datastoreItem xmlns:ds="http://schemas.openxmlformats.org/officeDocument/2006/customXml" ds:itemID="{8027B1B7-AA04-4AD2-A441-12D885896F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15FE66-7C22-4F83-81D8-5CF31A5DD0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f638a-0ed9-4bdb-a1bf-7a97252543c6"/>
    <ds:schemaRef ds:uri="cba83eb6-819b-4008-b98a-8ff853dc88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GRATUIDAD IES-PUBLICAS</vt:lpstr>
      <vt:lpstr>HOJA DE TRABAJO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Jhenifer  Tecano Osorio</dc:creator>
  <cp:lastModifiedBy>Indira Yusselfi Arias Garcia</cp:lastModifiedBy>
  <dcterms:created xsi:type="dcterms:W3CDTF">2025-04-08T15:07:23Z</dcterms:created>
  <dcterms:modified xsi:type="dcterms:W3CDTF">2026-04-24T20:16:32Z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0x010100172577C5058AF44EA7126AAD680073D5</vt:lpwstr>
  </property>
</Properties>
</file>