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ubdirección de Permanencia\2026\CONVOCATORIA ARANDO\"/>
    </mc:Choice>
  </mc:AlternateContent>
  <xr:revisionPtr revIDLastSave="0" documentId="13_ncr:1_{6890FC24-E0E2-4DBB-AD8A-1898076B287C}" xr6:coauthVersionLast="47" xr6:coauthVersionMax="47" xr10:uidLastSave="{00000000-0000-0000-0000-000000000000}"/>
  <bookViews>
    <workbookView xWindow="-108" yWindow="-108" windowWidth="23256" windowHeight="12456" xr2:uid="{8FE43FDC-9DF4-4200-931F-8B94213DBD88}"/>
  </bookViews>
  <sheets>
    <sheet name="presupuesto consolidado" sheetId="6" r:id="rId1"/>
    <sheet name="Canasta Educativa" sheetId="5" r:id="rId2"/>
    <sheet name="Kit Estudiante" sheetId="3" r:id="rId3"/>
    <sheet name="kit Docente" sheetId="2" r:id="rId4"/>
    <sheet name="Distribucion Focalizacion" sheetId="1" r:id="rId5"/>
  </sheets>
  <externalReferences>
    <externalReference r:id="rId6"/>
  </externalReferences>
  <definedNames>
    <definedName name="_xlnm.Print_Area" localSheetId="0">'presupuesto consolidado'!$B$11:$I$58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Q62" i="6" l="1"/>
  <c r="I51" i="6"/>
  <c r="K48" i="6"/>
  <c r="J48" i="6"/>
  <c r="I48" i="6"/>
  <c r="K47" i="6"/>
  <c r="J47" i="6"/>
  <c r="K46" i="6"/>
  <c r="J46" i="6"/>
  <c r="F46" i="6"/>
  <c r="I46" i="6" s="1"/>
  <c r="K45" i="6"/>
  <c r="J45" i="6"/>
  <c r="F45" i="6"/>
  <c r="I45" i="6" s="1"/>
  <c r="K44" i="6"/>
  <c r="J44" i="6"/>
  <c r="F44" i="6"/>
  <c r="I44" i="6" s="1"/>
  <c r="K43" i="6"/>
  <c r="J43" i="6"/>
  <c r="F43" i="6"/>
  <c r="I43" i="6" s="1"/>
  <c r="K42" i="6"/>
  <c r="J42" i="6"/>
  <c r="F42" i="6"/>
  <c r="I42" i="6" s="1"/>
  <c r="K40" i="6"/>
  <c r="J40" i="6"/>
  <c r="K38" i="6"/>
  <c r="J38" i="6"/>
  <c r="K37" i="6"/>
  <c r="J37" i="6"/>
  <c r="K36" i="6"/>
  <c r="J36" i="6"/>
  <c r="G36" i="6"/>
  <c r="G40" i="6" s="1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E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F50" i="6"/>
  <c r="I50" i="6" s="1"/>
  <c r="D33" i="5"/>
  <c r="F33" i="5" s="1"/>
  <c r="H29" i="6" s="1"/>
  <c r="D38" i="5"/>
  <c r="F38" i="5" s="1"/>
  <c r="H30" i="6" s="1"/>
  <c r="D43" i="5"/>
  <c r="F43" i="5"/>
  <c r="H31" i="6" s="1"/>
  <c r="D48" i="5"/>
  <c r="F48" i="5"/>
  <c r="H32" i="6" s="1"/>
  <c r="D53" i="5"/>
  <c r="F53" i="5"/>
  <c r="H33" i="6" s="1"/>
  <c r="D58" i="5"/>
  <c r="F58" i="5" s="1"/>
  <c r="H34" i="6" s="1"/>
  <c r="D25" i="5"/>
  <c r="F25" i="5" s="1"/>
  <c r="H28" i="6" s="1"/>
  <c r="D21" i="5"/>
  <c r="F21" i="5" s="1"/>
  <c r="H27" i="6" s="1"/>
  <c r="D17" i="5"/>
  <c r="F17" i="5" s="1"/>
  <c r="H26" i="6" s="1"/>
  <c r="D13" i="5"/>
  <c r="F13" i="5" s="1"/>
  <c r="H25" i="6" s="1"/>
  <c r="D9" i="5"/>
  <c r="F9" i="5" s="1"/>
  <c r="H24" i="6" s="1"/>
  <c r="D5" i="5"/>
  <c r="F5" i="5" s="1"/>
  <c r="H23" i="6" s="1"/>
  <c r="G13" i="3"/>
  <c r="G12" i="3"/>
  <c r="G11" i="3"/>
  <c r="G10" i="3"/>
  <c r="G9" i="3"/>
  <c r="G8" i="3"/>
  <c r="G7" i="3"/>
  <c r="G15" i="2"/>
  <c r="G14" i="2"/>
  <c r="G13" i="2"/>
  <c r="G12" i="2"/>
  <c r="G11" i="2"/>
  <c r="G10" i="2"/>
  <c r="G9" i="2"/>
  <c r="G8" i="2"/>
  <c r="G7" i="2"/>
  <c r="G6" i="2"/>
  <c r="G5" i="2"/>
  <c r="G4" i="2"/>
  <c r="G3" i="2"/>
  <c r="F95" i="1"/>
  <c r="E95" i="1"/>
  <c r="C95" i="1"/>
  <c r="D94" i="1"/>
  <c r="D92" i="1"/>
  <c r="D87" i="1"/>
  <c r="D81" i="1"/>
  <c r="G76" i="1"/>
  <c r="F76" i="1"/>
  <c r="H76" i="1" s="1"/>
  <c r="E76" i="1"/>
  <c r="D76" i="1"/>
  <c r="C76" i="1"/>
  <c r="I76" i="1" s="1"/>
  <c r="G75" i="1"/>
  <c r="F75" i="1"/>
  <c r="H75" i="1" s="1"/>
  <c r="E75" i="1"/>
  <c r="D75" i="1"/>
  <c r="C75" i="1"/>
  <c r="G74" i="1"/>
  <c r="F74" i="1"/>
  <c r="H74" i="1" s="1"/>
  <c r="E74" i="1"/>
  <c r="D74" i="1"/>
  <c r="C74" i="1"/>
  <c r="G73" i="1"/>
  <c r="F73" i="1"/>
  <c r="H73" i="1" s="1"/>
  <c r="E73" i="1"/>
  <c r="D73" i="1"/>
  <c r="C73" i="1"/>
  <c r="G72" i="1"/>
  <c r="F72" i="1"/>
  <c r="E72" i="1"/>
  <c r="D72" i="1"/>
  <c r="C72" i="1"/>
  <c r="G71" i="1"/>
  <c r="F71" i="1"/>
  <c r="H71" i="1" s="1"/>
  <c r="E71" i="1"/>
  <c r="D71" i="1"/>
  <c r="C71" i="1"/>
  <c r="G70" i="1"/>
  <c r="F70" i="1"/>
  <c r="H70" i="1" s="1"/>
  <c r="E70" i="1"/>
  <c r="D70" i="1"/>
  <c r="C70" i="1"/>
  <c r="G69" i="1"/>
  <c r="F69" i="1"/>
  <c r="H69" i="1" s="1"/>
  <c r="E69" i="1"/>
  <c r="D69" i="1"/>
  <c r="C69" i="1"/>
  <c r="I69" i="1" s="1"/>
  <c r="G68" i="1"/>
  <c r="F68" i="1"/>
  <c r="H68" i="1" s="1"/>
  <c r="E68" i="1"/>
  <c r="D68" i="1"/>
  <c r="C68" i="1"/>
  <c r="I68" i="1" s="1"/>
  <c r="G67" i="1"/>
  <c r="F67" i="1"/>
  <c r="H67" i="1" s="1"/>
  <c r="E67" i="1"/>
  <c r="D67" i="1"/>
  <c r="C67" i="1"/>
  <c r="G66" i="1"/>
  <c r="F66" i="1"/>
  <c r="H66" i="1" s="1"/>
  <c r="E66" i="1"/>
  <c r="D66" i="1"/>
  <c r="C66" i="1"/>
  <c r="G65" i="1"/>
  <c r="F65" i="1"/>
  <c r="H65" i="1" s="1"/>
  <c r="E65" i="1"/>
  <c r="D65" i="1"/>
  <c r="C65" i="1"/>
  <c r="G64" i="1"/>
  <c r="F64" i="1"/>
  <c r="E64" i="1"/>
  <c r="D64" i="1"/>
  <c r="C64" i="1"/>
  <c r="G63" i="1"/>
  <c r="G77" i="1" s="1"/>
  <c r="F63" i="1"/>
  <c r="F77" i="1" s="1"/>
  <c r="E63" i="1"/>
  <c r="E77" i="1" s="1"/>
  <c r="D63" i="1"/>
  <c r="D77" i="1" s="1"/>
  <c r="C63" i="1"/>
  <c r="P58" i="1"/>
  <c r="K58" i="1"/>
  <c r="J58" i="1"/>
  <c r="I58" i="1"/>
  <c r="H58" i="1"/>
  <c r="G58" i="1"/>
  <c r="P57" i="1"/>
  <c r="P59" i="1" s="1"/>
  <c r="K57" i="1"/>
  <c r="J57" i="1"/>
  <c r="J59" i="1" s="1"/>
  <c r="I57" i="1"/>
  <c r="I59" i="1" s="1"/>
  <c r="H57" i="1"/>
  <c r="H59" i="1" s="1"/>
  <c r="G57" i="1"/>
  <c r="Q51" i="1"/>
  <c r="P51" i="1"/>
  <c r="O51" i="1"/>
  <c r="M51" i="1"/>
  <c r="K51" i="1"/>
  <c r="J51" i="1"/>
  <c r="I51" i="1"/>
  <c r="H51" i="1"/>
  <c r="G51" i="1"/>
  <c r="G59" i="1" l="1"/>
  <c r="M57" i="1"/>
  <c r="K59" i="1"/>
  <c r="I65" i="1"/>
  <c r="I66" i="1"/>
  <c r="I67" i="1"/>
  <c r="I71" i="1"/>
  <c r="I73" i="1"/>
  <c r="I74" i="1"/>
  <c r="I75" i="1"/>
  <c r="D95" i="1"/>
  <c r="D72" i="6"/>
  <c r="G72" i="6" s="1"/>
  <c r="C72" i="6"/>
  <c r="F72" i="6" s="1"/>
  <c r="I26" i="6"/>
  <c r="F47" i="6"/>
  <c r="I47" i="6" s="1"/>
  <c r="M48" i="6" s="1"/>
  <c r="G37" i="6"/>
  <c r="G38" i="6" s="1"/>
  <c r="I38" i="6" s="1"/>
  <c r="I40" i="6"/>
  <c r="G16" i="2"/>
  <c r="H36" i="6" s="1"/>
  <c r="I36" i="6" s="1"/>
  <c r="G14" i="3"/>
  <c r="H35" i="6" s="1"/>
  <c r="I35" i="6" s="1"/>
  <c r="I33" i="6"/>
  <c r="I32" i="6"/>
  <c r="I31" i="6"/>
  <c r="I34" i="6"/>
  <c r="I30" i="6"/>
  <c r="I27" i="6"/>
  <c r="I24" i="6"/>
  <c r="I23" i="6"/>
  <c r="I25" i="6"/>
  <c r="I20" i="6"/>
  <c r="I29" i="6"/>
  <c r="G39" i="6"/>
  <c r="I39" i="6" s="1"/>
  <c r="I28" i="6"/>
  <c r="Q58" i="1"/>
  <c r="I70" i="1"/>
  <c r="C77" i="1"/>
  <c r="M58" i="1"/>
  <c r="H64" i="1"/>
  <c r="I64" i="1" s="1"/>
  <c r="H72" i="1"/>
  <c r="I72" i="1" s="1"/>
  <c r="Q57" i="1"/>
  <c r="Q59" i="1" s="1"/>
  <c r="H63" i="1"/>
  <c r="I63" i="1"/>
  <c r="D75" i="6" l="1"/>
  <c r="G75" i="6" s="1"/>
  <c r="C75" i="6"/>
  <c r="F75" i="6" s="1"/>
  <c r="I37" i="6"/>
  <c r="D65" i="6" s="1"/>
  <c r="D64" i="6"/>
  <c r="G64" i="6" s="1"/>
  <c r="I77" i="1"/>
  <c r="H77" i="1"/>
  <c r="M59" i="1"/>
  <c r="N57" i="1" s="1"/>
  <c r="C63" i="6" l="1"/>
  <c r="D88" i="6"/>
  <c r="G88" i="6" s="1"/>
  <c r="G65" i="6"/>
  <c r="C66" i="6"/>
  <c r="D66" i="6"/>
  <c r="I53" i="6"/>
  <c r="I54" i="6" s="1"/>
  <c r="I56" i="6" s="1"/>
  <c r="I57" i="6" s="1"/>
  <c r="I52" i="6"/>
  <c r="C67" i="6"/>
  <c r="C65" i="6"/>
  <c r="C64" i="6"/>
  <c r="D67" i="6"/>
  <c r="D63" i="6"/>
  <c r="D87" i="6"/>
  <c r="G87" i="6" s="1"/>
  <c r="N58" i="1"/>
  <c r="N59" i="1" s="1"/>
  <c r="D89" i="6" l="1"/>
  <c r="G89" i="6" s="1"/>
  <c r="G66" i="6"/>
  <c r="C90" i="6"/>
  <c r="F90" i="6" s="1"/>
  <c r="F67" i="6"/>
  <c r="D86" i="6"/>
  <c r="G86" i="6" s="1"/>
  <c r="G63" i="6"/>
  <c r="C88" i="6"/>
  <c r="F88" i="6" s="1"/>
  <c r="F65" i="6"/>
  <c r="D90" i="6"/>
  <c r="G90" i="6" s="1"/>
  <c r="G67" i="6"/>
  <c r="C89" i="6"/>
  <c r="F89" i="6" s="1"/>
  <c r="F66" i="6"/>
  <c r="C86" i="6"/>
  <c r="F86" i="6" s="1"/>
  <c r="F63" i="6"/>
  <c r="C87" i="6"/>
  <c r="F87" i="6" s="1"/>
  <c r="F64" i="6"/>
  <c r="G9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tc={683D654E-8E5D-4729-9DC3-0CB823CF78E2}</author>
    <author>tc={E050F20C-A408-4233-BD27-6A001EBE78B9}</author>
  </authors>
  <commentList>
    <comment ref="L56" authorId="0" shapeId="0" xr:uid="{683D654E-8E5D-4729-9DC3-0CB823CF78E2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el marco del proceso de cobertura educativa, generar la atención a aproximadamente 1.678 cupos para la atención educativa de los 1.245 beneficiarios aproximadamente y la continuidad de aproximadamente 433 beneficiarios que transitarán del CLEI V al VI.</t>
      </text>
    </comment>
    <comment ref="H62" authorId="1" shapeId="0" xr:uid="{E050F20C-A408-4233-BD27-6A001EBE78B9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el marco del proceso de cobertura educativa, generar la atención a aproximadamente 1.678 cupos para la atención educativa de los 1.245 beneficiarios aproximadamente y la continuidad de aproximadamente 433 beneficiarios que transitarán del CLEI V al VI.</t>
      </text>
    </comment>
  </commentList>
</comments>
</file>

<file path=xl/sharedStrings.xml><?xml version="1.0" encoding="utf-8"?>
<sst xmlns="http://schemas.openxmlformats.org/spreadsheetml/2006/main" count="567" uniqueCount="299">
  <si>
    <t>ESTRUCTURA DE PRESUPUESTO. ANEXO No. 2,1</t>
  </si>
  <si>
    <t xml:space="preserve">
CONVOCATORIA PÚBLICA DIRIGIDA A INSTITUCIONES DE EDUCACIÓN SUPERIOR – IES, QUE CUENTEN CON ACREDITACIÓN INSTITUCIONAL EN ALTA CALIDAD VIGENTE, PARA QUE POSTULEN PROPUESTAS CONSISTENTES PARA LA ATENCIÓN EDUCATIVA DE LA POBLACIÓN REINCORPORADA Y COMUNIDAD ALEDAÑA, MEDIANTE LA IMPLEMENTACIÓN DE LA ESTRATEGIA EDUCATIVA DE RECONCILIACIÓN Y PAZ PARA JÓVENES, ADULTOS Y PERSONAS MAYORES “ARANDO LA EDUCACIÓN” EN EL MARCO DE LA EDUCACIÓN FORMAL DE ADULTOS, CLEI 2 al 6.</t>
  </si>
  <si>
    <r>
      <t>NOTA 1:</t>
    </r>
    <r>
      <rPr>
        <sz val="11"/>
        <rFont val="Tahoma"/>
        <family val="2"/>
      </rPr>
      <t> Los valores deben ser expresados en pesos colombianos.</t>
    </r>
  </si>
  <si>
    <r>
      <t>NOTA 2:</t>
    </r>
    <r>
      <rPr>
        <sz val="11"/>
        <rFont val="Tahoma"/>
        <family val="2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</si>
  <si>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t xml:space="preserve">No de cupos a atender  de CLEI </t>
  </si>
  <si>
    <t xml:space="preserve">puntos focales </t>
  </si>
  <si>
    <t>ESTIMACION PRESUPUESTO MEF 2025</t>
  </si>
  <si>
    <t>Gastos de personal</t>
  </si>
  <si>
    <t>Item</t>
  </si>
  <si>
    <t>ITEM</t>
  </si>
  <si>
    <t>DESCRIPCIÓN</t>
  </si>
  <si>
    <t>CANTIDAD</t>
  </si>
  <si>
    <t>TIEMPO/
 MESES</t>
  </si>
  <si>
    <t>DEDICACIÓN</t>
  </si>
  <si>
    <t>VALOR MENSUAL</t>
  </si>
  <si>
    <t>VALOR TOTAL</t>
  </si>
  <si>
    <t>Modelo Arando</t>
  </si>
  <si>
    <t>Modelo Etno</t>
  </si>
  <si>
    <t>Equipo Requerido</t>
  </si>
  <si>
    <t>Director del proyecto</t>
  </si>
  <si>
    <t>Título	de	pregrado	en: Profesiones relacionadas con ciencias de la educación, ciencias, sociales, ciencias humanas, ciencias económicas o administrativas u afines.
Título	de	posgrado	en modalidad                            de especialización en: Educación o desarrollo educativo y social o gestión de proyectos          sociales          o educativos o política
Social o Gerencia de proyectos
36 meses de experiencia profesional relacionada en:
Experiencia en gerencia o direccionamiento de proyectos / estrategias educativas.
Experiencia en procesos o programas de educación formal para jóvenes, adultos o adultos mayores, a través de estrategias o modelos educativos flexibles, y política pública dirigida a la población adulta y en proceso de reincorporación.</t>
  </si>
  <si>
    <t xml:space="preserve">Coordinador zonal o local (Regional) </t>
  </si>
  <si>
    <t>Titulo de pregrado en: Licenciatura en español, matemáticas u otras áreas de la educación.
Minimi 24 meses de experiencia profesional relacionada en 
•	Seguimiento, acompañamiento y apoyo a proyectos educativos, locales o regionales.
•	Experiencia	en implementación de modelos educativos flexibles.</t>
  </si>
  <si>
    <t>Profesional Administrativo y financiero</t>
  </si>
  <si>
    <t>Título de pregrado en: Profesional en áreas administrativas o financieras o afines 
Mínimo 24 meses de experiencia profesional relacionada en: 
Apoyo administrativo y financiero de proyectos o programas educativos o siciales.</t>
  </si>
  <si>
    <t>Profesional pedagógico</t>
  </si>
  <si>
    <t xml:space="preserve">Titulo profesional en: Areas relacionadas con la Educación o afines.
Título de posgrado en modalidad de especialización o maestría o doctorado en: Educación o desarrollo educativo y social o gestión de proyectos sociales o educación o política social u afines al objeto de la convocatoria.
Mínimo 3 años de experiencia profesional relacionada en procesos de acompañamiento a Entidades Técnicas Certificadas en Educación, Establecimientos Educativos, asesorías a equipos de docentes, asesoría en proyectos /estrategias educativas institucionales, procesos de evaluación, experiencias en formación de docentes y directivos docentes 
</t>
  </si>
  <si>
    <t>Profesional atención población con discapacidad</t>
  </si>
  <si>
    <t>Título de pregrado en: Áreas de la educación
Título de posgrado en modalidad de especialización o maestría o doctorado en: áreas afines a la inclusión o educación especial 
Mínimo tres (3) años en experiencia profesional en procesos de asesoría al equipo de trabajo en procesos de atención a la población con discapacidad, manejo de los planeas individuales de ajustes razonables y diseño universal para el aprendizaje, procesos de formación en la atención a la población con discapacidad y otras poblaciones, experiencia para liderar los equipos de trabajo, experiencia en el sector educativo.</t>
  </si>
  <si>
    <t>Enlaces territoriales</t>
  </si>
  <si>
    <t>Título de:  Bachiller, técnico, tecnólogo o profesional en cualquier área del conocimiento.
Mínima de seis (6) meses en: 
Experiencia en procesos de articulación con comunidades, instituciones educativas, juntas de acción comunal u organizaciones sociales. Conocimiento básico en procesos pedagógicos, educación flexible, implementación de los acuerdos y acompañamiento a jóvenes y adultos en contextos rurales. Preferiblemente ser persona en proceso de reincorporación. Ser egresado/a de la Estrategia Arando la Educación o haber participado en programas de educación rural flexible. Conocimiento y arraigo en el territorio de implementación del proyecto.</t>
  </si>
  <si>
    <t>Docentes estimados</t>
  </si>
  <si>
    <t xml:space="preserve">Requisitos de formación Título de pregrado en: Título de licenciatura en español, matemáticas, o educación o afines,	normalistas,	o normalistas superiores de la región, de no existir estos perfiles la IES estudiará de acuerdo con la convocatoria de méritos las experiencias e idoneidad de licenciados en otras áreas básicas.
12 meses de experiencia profesional relacionada en docencia en aula, procesos de gestión escolar, acompañamiento a EE, procesos de formación adultos, atención a población reincorporada y comunidad aledaña
</t>
  </si>
  <si>
    <t>TOTAL TALENTO HUMANO MINIMO REQUERIDO</t>
  </si>
  <si>
    <t>Costos operativos</t>
  </si>
  <si>
    <t>Materiales y elementos para la implementacion y su distribucion</t>
  </si>
  <si>
    <t>CANTIDAD REQUERIDA</t>
  </si>
  <si>
    <t xml:space="preserve">VALOR UNITARIO O MENSUAL </t>
  </si>
  <si>
    <t>Impresión, embalaje y distribución de canastas educativas  correspondientes a los2 modelos de acuerdo a la focalización realizada por el MEN.Diligenciar el anexo de valores unitarios</t>
  </si>
  <si>
    <t>Metodologia Institucional</t>
  </si>
  <si>
    <t>CLEI 2</t>
  </si>
  <si>
    <t>CLEI 3</t>
  </si>
  <si>
    <t>CLEI 4</t>
  </si>
  <si>
    <t>CLEI 5</t>
  </si>
  <si>
    <t>CLEI 6</t>
  </si>
  <si>
    <t>Materiales de la metodologia por docente</t>
  </si>
  <si>
    <t>Modelo etnoeducativo</t>
  </si>
  <si>
    <t>Kit complementario</t>
  </si>
  <si>
    <t>Kit de Estudiante</t>
  </si>
  <si>
    <t xml:space="preserve">Costo del  KIT  de apoyo didactico </t>
  </si>
  <si>
    <t>Kit Docente</t>
  </si>
  <si>
    <t>Costo del  KIT  de apoyo didactico</t>
  </si>
  <si>
    <t>Chalecos de Identificación</t>
  </si>
  <si>
    <t>Se debe dotar a los docentes con chaleco dril tipo periodista unisex,conlosdebidoslogosquepermitanidentificarydiferenciarenlos territorios con el fin de brindar seguridad en los sitios del desarrollo de sus actividades.</t>
  </si>
  <si>
    <t>Carné de Identificación</t>
  </si>
  <si>
    <t>Se debe proporcionar identificación visible con datos de conformidad con las políticas de seguridad y salud en el trabajo, que permita visibilizar su estatus en los sitios del desarrollo del objeto de la presente convocatoria.</t>
  </si>
  <si>
    <t>Transporte y logistica  estimado de materiales por punto focal</t>
  </si>
  <si>
    <t xml:space="preserve">Logistica y entrage de material </t>
  </si>
  <si>
    <t xml:space="preserve">Transporte de logitisca y entrega de materiales y kits por beneficiario </t>
  </si>
  <si>
    <t>Transporte de logitisca y entrega de materiales y kits por Docente</t>
  </si>
  <si>
    <t>Costos de actividades y desplzamientos territoriales</t>
  </si>
  <si>
    <t>UNIDAD DE MEDIDA</t>
  </si>
  <si>
    <t xml:space="preserve">NO. VECES </t>
  </si>
  <si>
    <t xml:space="preserve">VALOR UNITARIO </t>
  </si>
  <si>
    <t>Costos de desplazamiento equipo base</t>
  </si>
  <si>
    <t>Gastos transporte  in situ a talleres de docentes</t>
  </si>
  <si>
    <t>Costos de transporte intermodal para la atencion de los puntos de capacitacion a los docentes formadores</t>
  </si>
  <si>
    <t xml:space="preserve">Transporte idea y vuelta </t>
  </si>
  <si>
    <t xml:space="preserve">Viaticos elaces territoriales </t>
  </si>
  <si>
    <t xml:space="preserve">Gastos de viaticos de 1,5 dias </t>
  </si>
  <si>
    <t>Taller</t>
  </si>
  <si>
    <t xml:space="preserve">Costos de desplazamiento y de visitas de seguimiento </t>
  </si>
  <si>
    <t>Gastos de transporte al  acompañamiento de puntos focalesparticipantes realizado por el coordinador zonal o regional</t>
  </si>
  <si>
    <t>Visita acompanada ida y vuelta</t>
  </si>
  <si>
    <t>Gastos de alimentacion y hospedaje para la realizacion de la visita de acompañamiento</t>
  </si>
  <si>
    <t>Viaticos para 1,5 dias por visita</t>
  </si>
  <si>
    <t>Costos de capacitacion</t>
  </si>
  <si>
    <t>Gastos de transporte al taller de participantes. A los dos espacios de capacitacion</t>
  </si>
  <si>
    <t>Transporte por persona ida y vuelta</t>
  </si>
  <si>
    <t>Gastos viaticos docentes</t>
  </si>
  <si>
    <t>Cubre alimentación y hospedaje por los dos eventos. (1,5 dias por evento)</t>
  </si>
  <si>
    <t xml:space="preserve">Gasto por dia </t>
  </si>
  <si>
    <t>Costo de talleres Focalizados de capacitacion</t>
  </si>
  <si>
    <t>Logística del evento, alquiler salón con dotación y mobiliario (sonido y video Beam, y los requeridos para el evento) y estación de café. Por un día de alquiler para promedio 10 personas. El evento tendrá una duración total taller inicial 3 días, taller de seguimiento 2 días.</t>
  </si>
  <si>
    <t xml:space="preserve">Gasto por dia de evento </t>
  </si>
  <si>
    <t xml:space="preserve">Otros costos para la implementacion </t>
  </si>
  <si>
    <t>unidad de medida</t>
  </si>
  <si>
    <t>Valor Total</t>
  </si>
  <si>
    <t>Inscripción, y sistematización, certificación</t>
  </si>
  <si>
    <t xml:space="preserve">Pecuniarios  formación </t>
  </si>
  <si>
    <t xml:space="preserve">Costos asociados a la inscripcion verificacion, sistematizacion en el SIMAT y certificacion y expediente de personas que finalizan y   cumplen los procesos de formación  MEF -CLEI </t>
  </si>
  <si>
    <t>Persona por CLEI</t>
  </si>
  <si>
    <t>Inscripcion puebas saber 11</t>
  </si>
  <si>
    <t xml:space="preserve">Costo de inscripcion a pruebas saber 11 de los cursantes de CLEI VI </t>
  </si>
  <si>
    <t>Costos de pago de inscripcion por persona</t>
  </si>
  <si>
    <t>SUBTOTAL COSTOS COMPPLEMENTARIOS PARA DESPLAZAMIENTO Y DESARROLLO DE ACTIVIDADES</t>
  </si>
  <si>
    <t xml:space="preserve">TOTAL COSTOS CANASTAS </t>
  </si>
  <si>
    <t>TOTAL COSTOS DIRECTOS DE OPERACION (GASTOS DE PERSONAL + CANASTAS)</t>
  </si>
  <si>
    <t>ADMINISTRACION</t>
  </si>
  <si>
    <t>PORCENTAJE TOTAL</t>
  </si>
  <si>
    <t>Administración y utilidad</t>
  </si>
  <si>
    <t>TOTAL COSTOS INDIRECTOS DE LA OPERACIÓN</t>
  </si>
  <si>
    <t>COSTOS UNITARIOS CONSOLIDADOS de materiales</t>
  </si>
  <si>
    <t>METODOLOGIA INSTITUCIONAL</t>
  </si>
  <si>
    <t>ETNOEDUCATIVO</t>
  </si>
  <si>
    <t>Personal</t>
  </si>
  <si>
    <t>por ciclo</t>
  </si>
  <si>
    <t>COSTOS DE ACOMPANAMIENTO Y FORMACION Y EVENTOS</t>
  </si>
  <si>
    <t xml:space="preserve">Total costos </t>
  </si>
  <si>
    <t xml:space="preserve">Total costos por Cupo educativo Atendido  categorizado </t>
  </si>
  <si>
    <t>Verificacion presupuesto acumulado por cupo</t>
  </si>
  <si>
    <t>Total Redondeado a mil</t>
  </si>
  <si>
    <t>Metodología Institucional – páginas por cartilla:</t>
  </si>
  <si>
    <t>CICLO</t>
  </si>
  <si>
    <t>LIBRO</t>
  </si>
  <si>
    <t># PÁGINAS</t>
  </si>
  <si>
    <t>#  TOTAL DE PÁGINAS</t>
  </si>
  <si>
    <t>VALOR POR PÁGINA</t>
  </si>
  <si>
    <t>VALOR DEL CICLO</t>
  </si>
  <si>
    <t>II</t>
  </si>
  <si>
    <t>Matemáticas</t>
  </si>
  <si>
    <t>C. Naturales</t>
  </si>
  <si>
    <t>Lenguaje</t>
  </si>
  <si>
    <t>Sociales</t>
  </si>
  <si>
    <t>III</t>
  </si>
  <si>
    <t>IV</t>
  </si>
  <si>
    <t>V</t>
  </si>
  <si>
    <t>VI</t>
  </si>
  <si>
    <t xml:space="preserve">Orientaciones pedagógicas </t>
  </si>
  <si>
    <t>Fundamentación</t>
  </si>
  <si>
    <t>Modelo Educativo Flexible Etnoeducativo – páginas por cartilla</t>
  </si>
  <si>
    <t>Comprendiendo y comunicando los saberes y haceres en comunidad</t>
  </si>
  <si>
    <t>Construyendo comunidad, conservamos nuestra región</t>
  </si>
  <si>
    <t>Biodiversidad</t>
  </si>
  <si>
    <t>Jugamos, creamos y recreamos el mundo</t>
  </si>
  <si>
    <t>Pensando y razonando en comunidad</t>
  </si>
  <si>
    <t>Orientaciones didácticas</t>
  </si>
  <si>
    <t>Descripción general del MEF</t>
  </si>
  <si>
    <t>Manual pedagógico</t>
  </si>
  <si>
    <t xml:space="preserve">No. </t>
  </si>
  <si>
    <t>ÍTEMS</t>
  </si>
  <si>
    <t>FICHA TÉCNICA</t>
  </si>
  <si>
    <t>UNIDAD MEDIDA</t>
  </si>
  <si>
    <t xml:space="preserve">Valor de la Unidad </t>
  </si>
  <si>
    <t>Valor Total  del Kit</t>
  </si>
  <si>
    <t>Cuaderno cinco materias</t>
  </si>
  <si>
    <t>UNIDAD</t>
  </si>
  <si>
    <t>Esfero negro</t>
  </si>
  <si>
    <t>Esfero azul</t>
  </si>
  <si>
    <t>Esfero rojo</t>
  </si>
  <si>
    <t xml:space="preserve">Lápiz grueso triangular de mina negra </t>
  </si>
  <si>
    <t>Borrador de nata</t>
  </si>
  <si>
    <t>Taja lápiz metálico para lápiz triangular</t>
  </si>
  <si>
    <t>Marcador resaltador</t>
  </si>
  <si>
    <t xml:space="preserve">Caja de colores </t>
  </si>
  <si>
    <t>Caja X12</t>
  </si>
  <si>
    <t>Folder legajador</t>
  </si>
  <si>
    <t>Morral estudiante</t>
  </si>
  <si>
    <t>Ítems</t>
  </si>
  <si>
    <t>Ficha Técnica</t>
  </si>
  <si>
    <t>Unidad Medida</t>
  </si>
  <si>
    <t>Cantidad</t>
  </si>
  <si>
    <t>Tabla porta documentos capacidad para proteger 100 hojas 35 cm x 24 cm</t>
  </si>
  <si>
    <t>Unidad</t>
  </si>
  <si>
    <t>Cuaderno 5 materias 150 hojas</t>
  </si>
  <si>
    <t>Grapadora capacidad 20 hojas</t>
  </si>
  <si>
    <t>Perforadora 2 huecos capacidad 15 hojas</t>
  </si>
  <si>
    <t>Caja de grapas estándar x 5000,</t>
  </si>
  <si>
    <t xml:space="preserve">Borrador tablero madera </t>
  </si>
  <si>
    <t>Unidades de marcadores borrables colores surtidos</t>
  </si>
  <si>
    <t>Marcadores permanentes verde y negro</t>
  </si>
  <si>
    <t>Resaltador</t>
  </si>
  <si>
    <t>Esferos negros</t>
  </si>
  <si>
    <t>Lápiz grafito HB No.2</t>
  </si>
  <si>
    <t>Morral escolar</t>
  </si>
  <si>
    <t>Resma de papel tamaño carón</t>
  </si>
  <si>
    <t>ETC</t>
  </si>
  <si>
    <t>Zona</t>
  </si>
  <si>
    <t>Municipio</t>
  </si>
  <si>
    <t>No. Puntos focales</t>
  </si>
  <si>
    <t>Nombres Punto focal</t>
  </si>
  <si>
    <t>CLEI</t>
  </si>
  <si>
    <t>Modalidad</t>
  </si>
  <si>
    <t xml:space="preserve"> Beneficarios</t>
  </si>
  <si>
    <t>MEF</t>
  </si>
  <si>
    <t>No. Cartillas beneficiarios</t>
  </si>
  <si>
    <t xml:space="preserve">Docentes </t>
  </si>
  <si>
    <t>No. Cartillas Docentes</t>
  </si>
  <si>
    <t>Antioquia</t>
  </si>
  <si>
    <t>Dabeiba</t>
  </si>
  <si>
    <t>ETCR LLANO GRANDE</t>
  </si>
  <si>
    <t>Multiciclo</t>
  </si>
  <si>
    <t>Met Inst</t>
  </si>
  <si>
    <t>Mutatá</t>
  </si>
  <si>
    <t>ETCR ROMÁN RUÍZ</t>
  </si>
  <si>
    <t>NAR SAN JOSÉ DE LEÓN</t>
  </si>
  <si>
    <t>CHADÓ ARRIBA</t>
  </si>
  <si>
    <t>Ciclo</t>
  </si>
  <si>
    <t>Remedios</t>
  </si>
  <si>
    <t>ETCR YALÍ (CARRIZAL)</t>
  </si>
  <si>
    <t>Apartadó</t>
  </si>
  <si>
    <t>COMUNIDAD ALEDAÑA</t>
  </si>
  <si>
    <t>Urrao</t>
  </si>
  <si>
    <t>CENTRO POBLADO MANDÉ</t>
  </si>
  <si>
    <t>Caquetá</t>
  </si>
  <si>
    <t>Montañita</t>
  </si>
  <si>
    <t>ETCR HECTOR RAMIREZ</t>
  </si>
  <si>
    <t>Gaviare</t>
  </si>
  <si>
    <t>San José del Guaviare</t>
  </si>
  <si>
    <t>ETCR JAIME PARDO LEAL</t>
  </si>
  <si>
    <t>Meta</t>
  </si>
  <si>
    <t>Mesetas</t>
  </si>
  <si>
    <t>ETCR MARIANA PAEZ</t>
  </si>
  <si>
    <t>San Juan de Arama</t>
  </si>
  <si>
    <t>VEREDA NUEVO PROGRESO</t>
  </si>
  <si>
    <t>Vista Hermosa</t>
  </si>
  <si>
    <t>VEREDA PIÑALITO</t>
  </si>
  <si>
    <t>La Uribe</t>
  </si>
  <si>
    <t>Tolima</t>
  </si>
  <si>
    <t>Chaparral</t>
  </si>
  <si>
    <t>NAR CASCO URBANO</t>
  </si>
  <si>
    <t>NAR LA MARINA</t>
  </si>
  <si>
    <t>NAR SAN JOSE DE LAS HERMOSAS</t>
  </si>
  <si>
    <t>Dolores</t>
  </si>
  <si>
    <t xml:space="preserve">NAR LAS VEGAS </t>
  </si>
  <si>
    <t>Icononzo</t>
  </si>
  <si>
    <t>NAR BALCONES</t>
  </si>
  <si>
    <t>Planadas</t>
  </si>
  <si>
    <t>ETCR EL OSO</t>
  </si>
  <si>
    <t>Rioblanco</t>
  </si>
  <si>
    <t>NAR GAITAN</t>
  </si>
  <si>
    <t>NAR HERRERA</t>
  </si>
  <si>
    <t>Putumayo</t>
  </si>
  <si>
    <t>Puerto Asís</t>
  </si>
  <si>
    <t xml:space="preserve">ETCR LA CARMELITA </t>
  </si>
  <si>
    <t>Norte de Santander</t>
  </si>
  <si>
    <t>Tibú</t>
  </si>
  <si>
    <t>ETCR EL NEGRO ELIECER (VEREDA ORIPAYA)</t>
  </si>
  <si>
    <t>Cesar</t>
  </si>
  <si>
    <t>Manaure</t>
  </si>
  <si>
    <t>ETCR SIMÓN TRINIDAD VEREDA TIERRA GRATA</t>
  </si>
  <si>
    <t>La Guajira</t>
  </si>
  <si>
    <t>Fonseca</t>
  </si>
  <si>
    <t>ETCR PONDORES</t>
  </si>
  <si>
    <t>Cauca</t>
  </si>
  <si>
    <t>Caldono</t>
  </si>
  <si>
    <t>VEREDA ALTAMIRA</t>
  </si>
  <si>
    <t>MEF Etno</t>
  </si>
  <si>
    <t>ANDALUCIA</t>
  </si>
  <si>
    <t>ESMERALDA</t>
  </si>
  <si>
    <t>VILLA HERMOSA</t>
  </si>
  <si>
    <t>ETCR CARLOS PERDOMO (VEREDA VILACHI)</t>
  </si>
  <si>
    <t>Patia</t>
  </si>
  <si>
    <t>ETCR ALDEMAR GALAN</t>
  </si>
  <si>
    <t>Chocó</t>
  </si>
  <si>
    <t>Bojayá</t>
  </si>
  <si>
    <t>NAR BOJAYA</t>
  </si>
  <si>
    <t>Carmen del Darien</t>
  </si>
  <si>
    <t xml:space="preserve">ETCR SILVER VIDAL MORA  </t>
  </si>
  <si>
    <t>Medio Atrato</t>
  </si>
  <si>
    <t>NAR MEDIO ATRATO</t>
  </si>
  <si>
    <t>Quibdó</t>
  </si>
  <si>
    <t>NAR QUIBDÓ</t>
  </si>
  <si>
    <t>Nariño</t>
  </si>
  <si>
    <t>Cumbal</t>
  </si>
  <si>
    <t>LA UNIÓN</t>
  </si>
  <si>
    <t>TALLAMBI</t>
  </si>
  <si>
    <t>CHUCAN</t>
  </si>
  <si>
    <t>NUMBI</t>
  </si>
  <si>
    <t>SAN MARTIN</t>
  </si>
  <si>
    <t>TAMBILLO</t>
  </si>
  <si>
    <t>CUMBAL URBANO</t>
  </si>
  <si>
    <t>CUMBAL CABILDO</t>
  </si>
  <si>
    <t>Ricaurte</t>
  </si>
  <si>
    <t>RICAURTE URBANO</t>
  </si>
  <si>
    <t>LA PRIMAVERA</t>
  </si>
  <si>
    <t>LA ESPERANZA</t>
  </si>
  <si>
    <t>Tumaco</t>
  </si>
  <si>
    <t>ETCR ARIEL ALDANA</t>
  </si>
  <si>
    <t>Totales:</t>
  </si>
  <si>
    <t>2 MEF</t>
  </si>
  <si>
    <t xml:space="preserve">Cupos </t>
  </si>
  <si>
    <t>Identificador del Modelo</t>
  </si>
  <si>
    <t>Total de Cupos</t>
  </si>
  <si>
    <t>% de Cupos</t>
  </si>
  <si>
    <t>Docentes</t>
  </si>
  <si>
    <t>% Docentes</t>
  </si>
  <si>
    <t>Modelo Institucional Arando la Educación</t>
  </si>
  <si>
    <t>Modelo Educativo Flexible Etnoeducativo</t>
  </si>
  <si>
    <t>Total</t>
  </si>
  <si>
    <t>Modelo</t>
  </si>
  <si>
    <t>Depart</t>
  </si>
  <si>
    <t>Guaviare</t>
  </si>
  <si>
    <t>Zonas</t>
  </si>
  <si>
    <t>Cobertura por ETC</t>
  </si>
  <si>
    <t xml:space="preserve">Cobertura por zona </t>
  </si>
  <si>
    <t>Puntos focales</t>
  </si>
  <si>
    <t>No. Facilitadores</t>
  </si>
  <si>
    <t>4 zonas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</si>
</sst>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&quot;$&quot;\ #,##0.00;[Red]\-&quot;$&quot;\ #,##0.0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&quot;$&quot;#,##0"/>
    <numFmt numFmtId="168" formatCode="[$$-240A]\ #,##0.00;[Red]\-[$$-240A]\ #,##0.00"/>
    <numFmt numFmtId="169" formatCode="_-* #,##0_-;\-* #,##0_-;_-* &quot;-&quot;??_-;_-@_-"/>
    <numFmt numFmtId="170" formatCode="&quot;$&quot;\ #,##0.00"/>
    <numFmt numFmtId="171" formatCode="0.0"/>
    <numFmt numFmtId="172" formatCode="_-* #,##0.00_-;\-* #,##0.00_-;_-* &quot;-&quot;_-;_-@_-"/>
    <numFmt numFmtId="173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0"/>
      <name val="Tahoma"/>
      <family val="2"/>
    </font>
    <font>
      <b/>
      <sz val="6"/>
      <color rgb="FF000000"/>
      <name val="Tahoma"/>
      <family val="2"/>
    </font>
    <font>
      <sz val="11"/>
      <color theme="1"/>
      <name val="Tahoma"/>
      <family val="2"/>
    </font>
    <font>
      <sz val="6"/>
      <color rgb="FF000000"/>
      <name val="Tahoma"/>
      <family val="2"/>
    </font>
    <font>
      <sz val="6"/>
      <color theme="0"/>
      <name val="Tahoma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  <font>
      <sz val="7"/>
      <color rgb="FF000000"/>
      <name val="Arial"/>
      <family val="2"/>
    </font>
    <font>
      <b/>
      <sz val="8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sz val="11"/>
      <color rgb="FFFF0000"/>
      <name val="Tahoma"/>
      <family val="2"/>
    </font>
    <font>
      <sz val="12"/>
      <color theme="1"/>
      <name val="Calibri"/>
      <family val="2"/>
      <scheme val="minor"/>
    </font>
    <font>
      <sz val="11"/>
      <color theme="0"/>
      <name val="Tahoma"/>
      <family val="2"/>
    </font>
    <font>
      <b/>
      <sz val="11"/>
      <color rgb="FFFF0000"/>
      <name val="Tahoma"/>
      <family val="2"/>
    </font>
    <font>
      <b/>
      <sz val="12"/>
      <color theme="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2ECF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2">
    <xf numFmtId="0" fontId="0" fillId="0" borderId="0" xfId="0"/>
    <xf numFmtId="0" fontId="4" fillId="4" borderId="0" xfId="0" applyFont="1" applyFill="1"/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4" borderId="0" xfId="0" applyFont="1" applyFill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0" xfId="0" applyFont="1" applyFill="1"/>
    <xf numFmtId="0" fontId="8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9" fontId="8" fillId="0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10" fontId="7" fillId="0" borderId="1" xfId="4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5" fillId="7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4" borderId="0" xfId="0" applyFill="1"/>
    <xf numFmtId="166" fontId="8" fillId="0" borderId="1" xfId="3" applyFont="1" applyBorder="1" applyAlignment="1">
      <alignment vertical="center"/>
    </xf>
    <xf numFmtId="166" fontId="7" fillId="8" borderId="1" xfId="3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166" fontId="7" fillId="4" borderId="0" xfId="3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166" fontId="8" fillId="0" borderId="1" xfId="3" applyFont="1" applyBorder="1"/>
    <xf numFmtId="0" fontId="8" fillId="0" borderId="1" xfId="0" applyFont="1" applyBorder="1" applyAlignment="1">
      <alignment horizontal="justify" vertical="center"/>
    </xf>
    <xf numFmtId="166" fontId="7" fillId="8" borderId="1" xfId="0" applyNumberFormat="1" applyFont="1" applyFill="1" applyBorder="1"/>
    <xf numFmtId="0" fontId="5" fillId="6" borderId="1" xfId="0" applyFont="1" applyFill="1" applyBorder="1" applyAlignment="1">
      <alignment horizontal="justify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justify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justify" vertic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11" fillId="14" borderId="45" xfId="0" applyNumberFormat="1" applyFont="1" applyFill="1" applyBorder="1" applyAlignment="1">
      <alignment horizontal="center" vertical="center" wrapText="1"/>
    </xf>
    <xf numFmtId="167" fontId="11" fillId="14" borderId="2" xfId="0" applyNumberFormat="1" applyFont="1" applyFill="1" applyBorder="1" applyAlignment="1">
      <alignment horizontal="center" vertical="center" wrapText="1"/>
    </xf>
    <xf numFmtId="167" fontId="11" fillId="14" borderId="46" xfId="0" applyNumberFormat="1" applyFont="1" applyFill="1" applyBorder="1" applyAlignment="1">
      <alignment horizontal="center" vertical="center" wrapText="1"/>
    </xf>
    <xf numFmtId="167" fontId="11" fillId="15" borderId="47" xfId="0" applyNumberFormat="1" applyFont="1" applyFill="1" applyBorder="1" applyAlignment="1">
      <alignment horizontal="center" vertical="center" wrapText="1"/>
    </xf>
    <xf numFmtId="167" fontId="11" fillId="15" borderId="8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169" fontId="4" fillId="0" borderId="0" xfId="0" applyNumberFormat="1" applyFont="1"/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top" wrapText="1"/>
    </xf>
    <xf numFmtId="41" fontId="15" fillId="4" borderId="1" xfId="2" applyFont="1" applyFill="1" applyBorder="1" applyAlignment="1">
      <alignment vertical="center"/>
    </xf>
    <xf numFmtId="9" fontId="15" fillId="4" borderId="1" xfId="4" applyFont="1" applyFill="1" applyBorder="1" applyAlignment="1">
      <alignment horizontal="center" vertical="center"/>
    </xf>
    <xf numFmtId="170" fontId="15" fillId="4" borderId="1" xfId="0" applyNumberFormat="1" applyFont="1" applyFill="1" applyBorder="1" applyAlignment="1">
      <alignment vertical="center"/>
    </xf>
    <xf numFmtId="170" fontId="15" fillId="4" borderId="10" xfId="0" applyNumberFormat="1" applyFont="1" applyFill="1" applyBorder="1" applyAlignment="1">
      <alignment horizontal="center" vertical="center"/>
    </xf>
    <xf numFmtId="9" fontId="15" fillId="0" borderId="17" xfId="4" applyFont="1" applyFill="1" applyBorder="1" applyAlignment="1">
      <alignment horizontal="center" vertical="center"/>
    </xf>
    <xf numFmtId="9" fontId="15" fillId="0" borderId="10" xfId="4" applyFont="1" applyFill="1" applyBorder="1" applyAlignment="1">
      <alignment horizontal="center" vertical="center"/>
    </xf>
    <xf numFmtId="170" fontId="15" fillId="0" borderId="0" xfId="0" applyNumberFormat="1" applyFont="1" applyAlignment="1">
      <alignment horizontal="center" vertical="center"/>
    </xf>
    <xf numFmtId="171" fontId="16" fillId="0" borderId="0" xfId="0" applyNumberFormat="1" applyFont="1" applyAlignment="1">
      <alignment horizontal="center" vertical="center"/>
    </xf>
    <xf numFmtId="41" fontId="15" fillId="4" borderId="1" xfId="2" applyFont="1" applyFill="1" applyBorder="1" applyAlignment="1">
      <alignment horizontal="center" vertical="top"/>
    </xf>
    <xf numFmtId="41" fontId="15" fillId="0" borderId="1" xfId="2" applyFont="1" applyFill="1" applyBorder="1" applyAlignment="1">
      <alignment horizontal="center" vertical="top"/>
    </xf>
    <xf numFmtId="41" fontId="15" fillId="0" borderId="1" xfId="2" applyFont="1" applyFill="1" applyBorder="1" applyAlignment="1">
      <alignment vertical="center"/>
    </xf>
    <xf numFmtId="9" fontId="15" fillId="0" borderId="1" xfId="4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vertical="center"/>
    </xf>
    <xf numFmtId="170" fontId="15" fillId="0" borderId="10" xfId="0" applyNumberFormat="1" applyFont="1" applyBorder="1" applyAlignment="1">
      <alignment horizontal="center" vertical="center"/>
    </xf>
    <xf numFmtId="9" fontId="15" fillId="0" borderId="48" xfId="4" applyFont="1" applyFill="1" applyBorder="1" applyAlignment="1">
      <alignment horizontal="center" vertical="center"/>
    </xf>
    <xf numFmtId="9" fontId="15" fillId="0" borderId="13" xfId="4" applyFont="1" applyFill="1" applyBorder="1" applyAlignment="1">
      <alignment horizontal="center" vertical="center"/>
    </xf>
    <xf numFmtId="41" fontId="11" fillId="9" borderId="12" xfId="2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170" fontId="11" fillId="9" borderId="13" xfId="5" applyNumberFormat="1" applyFont="1" applyFill="1" applyBorder="1" applyAlignment="1" applyProtection="1">
      <alignment horizontal="center" vertical="center" wrapText="1"/>
    </xf>
    <xf numFmtId="170" fontId="18" fillId="0" borderId="0" xfId="5" applyNumberFormat="1" applyFont="1" applyFill="1" applyBorder="1" applyAlignment="1" applyProtection="1">
      <alignment horizontal="right" vertical="center" wrapText="1"/>
    </xf>
    <xf numFmtId="0" fontId="11" fillId="14" borderId="3" xfId="0" applyFont="1" applyFill="1" applyBorder="1" applyAlignment="1">
      <alignment horizontal="center" vertical="center" wrapText="1"/>
    </xf>
    <xf numFmtId="167" fontId="11" fillId="14" borderId="4" xfId="0" applyNumberFormat="1" applyFont="1" applyFill="1" applyBorder="1" applyAlignment="1">
      <alignment horizontal="center" vertical="center" wrapText="1"/>
    </xf>
    <xf numFmtId="167" fontId="11" fillId="14" borderId="5" xfId="0" applyNumberFormat="1" applyFont="1" applyFill="1" applyBorder="1" applyAlignment="1">
      <alignment horizontal="center" vertical="center" wrapText="1"/>
    </xf>
    <xf numFmtId="167" fontId="11" fillId="15" borderId="52" xfId="0" applyNumberFormat="1" applyFont="1" applyFill="1" applyBorder="1" applyAlignment="1">
      <alignment horizontal="center" vertical="center" wrapText="1"/>
    </xf>
    <xf numFmtId="167" fontId="11" fillId="15" borderId="5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72" fontId="4" fillId="0" borderId="7" xfId="2" applyNumberFormat="1" applyFont="1" applyFill="1" applyBorder="1" applyAlignment="1">
      <alignment vertical="center"/>
    </xf>
    <xf numFmtId="173" fontId="4" fillId="0" borderId="8" xfId="0" applyNumberFormat="1" applyFont="1" applyBorder="1" applyAlignment="1">
      <alignment vertical="center"/>
    </xf>
    <xf numFmtId="173" fontId="4" fillId="0" borderId="45" xfId="0" applyNumberFormat="1" applyFont="1" applyBorder="1" applyAlignment="1">
      <alignment vertical="center"/>
    </xf>
    <xf numFmtId="173" fontId="4" fillId="0" borderId="46" xfId="0" applyNumberFormat="1" applyFont="1" applyBorder="1" applyAlignment="1">
      <alignment vertical="center"/>
    </xf>
    <xf numFmtId="17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9" fontId="4" fillId="0" borderId="0" xfId="4" applyFont="1" applyFill="1" applyBorder="1"/>
    <xf numFmtId="0" fontId="14" fillId="0" borderId="1" xfId="0" applyFont="1" applyBorder="1" applyAlignment="1">
      <alignment horizontal="center" vertical="center"/>
    </xf>
    <xf numFmtId="172" fontId="4" fillId="0" borderId="1" xfId="2" applyNumberFormat="1" applyFont="1" applyFill="1" applyBorder="1" applyAlignment="1">
      <alignment vertical="center"/>
    </xf>
    <xf numFmtId="173" fontId="4" fillId="0" borderId="1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172" fontId="4" fillId="0" borderId="12" xfId="2" applyNumberFormat="1" applyFont="1" applyFill="1" applyBorder="1" applyAlignment="1">
      <alignment vertical="center"/>
    </xf>
    <xf numFmtId="173" fontId="4" fillId="0" borderId="13" xfId="0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1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9" fontId="4" fillId="0" borderId="9" xfId="4" applyFont="1" applyFill="1" applyBorder="1" applyAlignment="1">
      <alignment horizontal="center" vertical="center"/>
    </xf>
    <xf numFmtId="9" fontId="4" fillId="0" borderId="10" xfId="4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1" fontId="4" fillId="0" borderId="1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72" fontId="4" fillId="0" borderId="2" xfId="2" applyNumberFormat="1" applyFont="1" applyFill="1" applyBorder="1" applyAlignment="1">
      <alignment vertical="center"/>
    </xf>
    <xf numFmtId="43" fontId="4" fillId="0" borderId="0" xfId="1" applyFont="1" applyFill="1" applyBorder="1"/>
    <xf numFmtId="9" fontId="4" fillId="0" borderId="11" xfId="4" applyFont="1" applyFill="1" applyBorder="1" applyAlignment="1">
      <alignment horizontal="center" vertical="center"/>
    </xf>
    <xf numFmtId="9" fontId="4" fillId="0" borderId="13" xfId="4" applyFont="1" applyFill="1" applyBorder="1" applyAlignment="1">
      <alignment horizontal="center" vertical="center"/>
    </xf>
    <xf numFmtId="173" fontId="4" fillId="0" borderId="0" xfId="1" applyNumberFormat="1" applyFont="1" applyFill="1" applyBorder="1"/>
    <xf numFmtId="167" fontId="11" fillId="14" borderId="5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1" fontId="15" fillId="0" borderId="2" xfId="2" applyFont="1" applyFill="1" applyBorder="1" applyAlignment="1">
      <alignment horizontal="center" vertical="center" wrapText="1"/>
    </xf>
    <xf numFmtId="41" fontId="15" fillId="0" borderId="2" xfId="2" applyFont="1" applyFill="1" applyBorder="1" applyAlignment="1">
      <alignment vertical="center"/>
    </xf>
    <xf numFmtId="164" fontId="15" fillId="0" borderId="2" xfId="0" applyNumberFormat="1" applyFont="1" applyBorder="1" applyAlignment="1">
      <alignment vertical="center" wrapText="1"/>
    </xf>
    <xf numFmtId="170" fontId="15" fillId="0" borderId="46" xfId="0" applyNumberFormat="1" applyFont="1" applyBorder="1" applyAlignment="1">
      <alignment horizontal="center" vertical="center"/>
    </xf>
    <xf numFmtId="9" fontId="4" fillId="0" borderId="55" xfId="4" applyFont="1" applyFill="1" applyBorder="1" applyAlignment="1">
      <alignment horizontal="center" vertical="center"/>
    </xf>
    <xf numFmtId="9" fontId="4" fillId="0" borderId="46" xfId="4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41" fontId="15" fillId="0" borderId="12" xfId="2" applyFont="1" applyFill="1" applyBorder="1" applyAlignment="1">
      <alignment horizontal="center" vertical="center" wrapText="1"/>
    </xf>
    <xf numFmtId="41" fontId="15" fillId="0" borderId="12" xfId="2" applyFont="1" applyFill="1" applyBorder="1" applyAlignment="1">
      <alignment vertical="center"/>
    </xf>
    <xf numFmtId="170" fontId="15" fillId="0" borderId="12" xfId="0" applyNumberFormat="1" applyFont="1" applyBorder="1" applyAlignment="1">
      <alignment vertical="center" wrapText="1"/>
    </xf>
    <xf numFmtId="9" fontId="4" fillId="0" borderId="17" xfId="4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1" fontId="15" fillId="0" borderId="7" xfId="2" applyFont="1" applyFill="1" applyBorder="1" applyAlignment="1">
      <alignment horizontal="center" vertical="center" wrapText="1"/>
    </xf>
    <xf numFmtId="41" fontId="15" fillId="0" borderId="7" xfId="2" applyFont="1" applyFill="1" applyBorder="1" applyAlignment="1">
      <alignment vertical="center"/>
    </xf>
    <xf numFmtId="170" fontId="15" fillId="0" borderId="7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1" fontId="15" fillId="0" borderId="1" xfId="2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vertical="center" wrapText="1"/>
    </xf>
    <xf numFmtId="41" fontId="15" fillId="0" borderId="12" xfId="2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vertical="center" wrapText="1"/>
    </xf>
    <xf numFmtId="170" fontId="15" fillId="0" borderId="13" xfId="0" applyNumberFormat="1" applyFont="1" applyBorder="1" applyAlignment="1">
      <alignment horizontal="center" vertical="center"/>
    </xf>
    <xf numFmtId="9" fontId="4" fillId="0" borderId="48" xfId="4" applyFont="1" applyFill="1" applyBorder="1" applyAlignment="1">
      <alignment horizontal="center" vertical="center"/>
    </xf>
    <xf numFmtId="170" fontId="4" fillId="0" borderId="0" xfId="0" applyNumberFormat="1" applyFont="1"/>
    <xf numFmtId="0" fontId="11" fillId="14" borderId="56" xfId="0" applyFont="1" applyFill="1" applyBorder="1" applyAlignment="1">
      <alignment horizontal="center" vertical="center" wrapText="1"/>
    </xf>
    <xf numFmtId="167" fontId="11" fillId="14" borderId="19" xfId="0" applyNumberFormat="1" applyFont="1" applyFill="1" applyBorder="1" applyAlignment="1">
      <alignment horizontal="left" vertical="center" wrapText="1"/>
    </xf>
    <xf numFmtId="167" fontId="11" fillId="14" borderId="19" xfId="0" applyNumberFormat="1" applyFont="1" applyFill="1" applyBorder="1" applyAlignment="1">
      <alignment horizontal="center" vertical="center" wrapText="1"/>
    </xf>
    <xf numFmtId="167" fontId="11" fillId="14" borderId="29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41" fontId="15" fillId="0" borderId="7" xfId="2" applyFont="1" applyFill="1" applyBorder="1" applyAlignment="1">
      <alignment horizontal="center" vertical="center"/>
    </xf>
    <xf numFmtId="170" fontId="15" fillId="0" borderId="8" xfId="0" applyNumberFormat="1" applyFont="1" applyBorder="1" applyAlignment="1">
      <alignment horizontal="center" vertical="center"/>
    </xf>
    <xf numFmtId="9" fontId="15" fillId="0" borderId="0" xfId="4" applyFont="1" applyFill="1" applyAlignment="1">
      <alignment horizontal="center" vertical="center"/>
    </xf>
    <xf numFmtId="173" fontId="12" fillId="16" borderId="10" xfId="0" applyNumberFormat="1" applyFont="1" applyFill="1" applyBorder="1" applyAlignment="1">
      <alignment horizontal="center" vertical="center" wrapText="1"/>
    </xf>
    <xf numFmtId="173" fontId="12" fillId="0" borderId="0" xfId="0" applyNumberFormat="1" applyFont="1" applyAlignment="1">
      <alignment horizontal="center" vertical="center" wrapText="1"/>
    </xf>
    <xf numFmtId="173" fontId="4" fillId="0" borderId="0" xfId="0" applyNumberFormat="1" applyFont="1"/>
    <xf numFmtId="167" fontId="11" fillId="0" borderId="0" xfId="0" applyNumberFormat="1" applyFont="1" applyAlignment="1">
      <alignment horizontal="right" vertical="center" wrapText="1"/>
    </xf>
    <xf numFmtId="167" fontId="1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1" fontId="4" fillId="0" borderId="0" xfId="7" applyFont="1" applyFill="1" applyBorder="1" applyAlignment="1" applyProtection="1">
      <alignment vertical="center"/>
    </xf>
    <xf numFmtId="170" fontId="4" fillId="0" borderId="0" xfId="5" applyNumberFormat="1" applyFont="1" applyFill="1" applyBorder="1" applyAlignment="1" applyProtection="1">
      <alignment horizontal="right" vertical="center" wrapText="1"/>
    </xf>
    <xf numFmtId="43" fontId="4" fillId="0" borderId="0" xfId="0" applyNumberFormat="1" applyFont="1"/>
    <xf numFmtId="173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/>
    <xf numFmtId="166" fontId="4" fillId="0" borderId="0" xfId="3" applyFont="1"/>
    <xf numFmtId="170" fontId="16" fillId="0" borderId="0" xfId="0" applyNumberFormat="1" applyFont="1"/>
    <xf numFmtId="0" fontId="16" fillId="0" borderId="0" xfId="0" applyFont="1"/>
    <xf numFmtId="43" fontId="4" fillId="0" borderId="0" xfId="1" applyFont="1"/>
    <xf numFmtId="0" fontId="4" fillId="19" borderId="1" xfId="0" applyFont="1" applyFill="1" applyBorder="1"/>
    <xf numFmtId="43" fontId="12" fillId="0" borderId="0" xfId="1" applyFont="1" applyAlignment="1">
      <alignment horizontal="center" vertical="center"/>
    </xf>
    <xf numFmtId="41" fontId="4" fillId="0" borderId="0" xfId="0" applyNumberFormat="1" applyFont="1"/>
    <xf numFmtId="170" fontId="11" fillId="0" borderId="1" xfId="0" applyNumberFormat="1" applyFont="1" applyBorder="1"/>
    <xf numFmtId="166" fontId="11" fillId="0" borderId="0" xfId="3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166" fontId="4" fillId="0" borderId="0" xfId="3" applyFont="1" applyFill="1"/>
    <xf numFmtId="166" fontId="4" fillId="0" borderId="0" xfId="0" applyNumberFormat="1" applyFont="1"/>
    <xf numFmtId="0" fontId="4" fillId="0" borderId="1" xfId="0" applyFont="1" applyBorder="1" applyAlignment="1">
      <alignment wrapText="1"/>
    </xf>
    <xf numFmtId="166" fontId="11" fillId="0" borderId="0" xfId="3" applyFont="1" applyAlignment="1">
      <alignment horizontal="left" vertical="center"/>
    </xf>
    <xf numFmtId="166" fontId="11" fillId="9" borderId="0" xfId="3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/>
    <xf numFmtId="166" fontId="11" fillId="0" borderId="1" xfId="3" applyFont="1" applyBorder="1"/>
    <xf numFmtId="0" fontId="14" fillId="0" borderId="27" xfId="0" applyFont="1" applyBorder="1" applyAlignment="1">
      <alignment vertical="center" wrapText="1"/>
    </xf>
    <xf numFmtId="0" fontId="15" fillId="0" borderId="14" xfId="0" applyFont="1" applyBorder="1" applyAlignment="1">
      <alignment horizontal="left" vertical="center" wrapText="1"/>
    </xf>
    <xf numFmtId="41" fontId="15" fillId="0" borderId="14" xfId="2" applyFont="1" applyFill="1" applyBorder="1" applyAlignment="1">
      <alignment horizontal="center" vertical="center" wrapText="1"/>
    </xf>
    <xf numFmtId="41" fontId="15" fillId="0" borderId="14" xfId="2" applyFont="1" applyFill="1" applyBorder="1" applyAlignment="1">
      <alignment horizontal="center" vertical="center"/>
    </xf>
    <xf numFmtId="170" fontId="15" fillId="0" borderId="14" xfId="0" applyNumberFormat="1" applyFont="1" applyBorder="1" applyAlignment="1">
      <alignment vertical="center" wrapText="1"/>
    </xf>
    <xf numFmtId="170" fontId="15" fillId="0" borderId="28" xfId="0" applyNumberFormat="1" applyFont="1" applyBorder="1" applyAlignment="1">
      <alignment horizontal="center" vertical="center"/>
    </xf>
    <xf numFmtId="170" fontId="11" fillId="9" borderId="8" xfId="5" applyNumberFormat="1" applyFont="1" applyFill="1" applyBorder="1" applyAlignment="1" applyProtection="1">
      <alignment horizontal="right" vertical="center" wrapText="1"/>
    </xf>
    <xf numFmtId="167" fontId="12" fillId="17" borderId="28" xfId="0" applyNumberFormat="1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10" fontId="20" fillId="9" borderId="12" xfId="4" applyNumberFormat="1" applyFont="1" applyFill="1" applyBorder="1" applyAlignment="1">
      <alignment vertical="center"/>
    </xf>
    <xf numFmtId="166" fontId="4" fillId="0" borderId="13" xfId="3" applyFont="1" applyBorder="1" applyAlignment="1" applyProtection="1">
      <alignment vertical="center"/>
    </xf>
    <xf numFmtId="170" fontId="4" fillId="18" borderId="62" xfId="5" applyNumberFormat="1" applyFont="1" applyFill="1" applyBorder="1" applyAlignment="1" applyProtection="1">
      <alignment horizontal="right" vertical="center" wrapText="1"/>
    </xf>
    <xf numFmtId="0" fontId="12" fillId="2" borderId="1" xfId="0" applyFont="1" applyFill="1" applyBorder="1" applyAlignment="1">
      <alignment horizontal="center"/>
    </xf>
    <xf numFmtId="166" fontId="11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167" fontId="11" fillId="0" borderId="1" xfId="0" applyNumberFormat="1" applyFont="1" applyBorder="1" applyAlignment="1">
      <alignment horizontal="center"/>
    </xf>
    <xf numFmtId="166" fontId="11" fillId="0" borderId="1" xfId="0" applyNumberFormat="1" applyFont="1" applyBorder="1"/>
    <xf numFmtId="0" fontId="13" fillId="0" borderId="3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1" fillId="2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1" fillId="10" borderId="39" xfId="0" applyFont="1" applyFill="1" applyBorder="1" applyAlignment="1">
      <alignment horizontal="center" vertical="center"/>
    </xf>
    <xf numFmtId="0" fontId="11" fillId="10" borderId="42" xfId="0" applyFont="1" applyFill="1" applyBorder="1" applyAlignment="1">
      <alignment horizontal="center" vertical="center"/>
    </xf>
    <xf numFmtId="169" fontId="15" fillId="0" borderId="40" xfId="0" applyNumberFormat="1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13" borderId="40" xfId="0" applyFont="1" applyFill="1" applyBorder="1" applyAlignment="1">
      <alignment horizontal="center" vertical="center" wrapText="1"/>
    </xf>
    <xf numFmtId="0" fontId="15" fillId="13" borderId="43" xfId="0" applyFont="1" applyFill="1" applyBorder="1" applyAlignment="1">
      <alignment horizontal="center" vertical="center" wrapText="1"/>
    </xf>
    <xf numFmtId="169" fontId="13" fillId="0" borderId="41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1" fillId="9" borderId="49" xfId="0" applyFont="1" applyFill="1" applyBorder="1" applyAlignment="1">
      <alignment horizontal="center" vertical="center" wrapText="1"/>
    </xf>
    <xf numFmtId="0" fontId="11" fillId="9" borderId="50" xfId="0" applyFont="1" applyFill="1" applyBorder="1" applyAlignment="1">
      <alignment horizontal="center" vertical="center" wrapText="1"/>
    </xf>
    <xf numFmtId="0" fontId="11" fillId="9" borderId="48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167" fontId="11" fillId="14" borderId="4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7" fontId="11" fillId="14" borderId="57" xfId="0" applyNumberFormat="1" applyFont="1" applyFill="1" applyBorder="1" applyAlignment="1">
      <alignment horizontal="center" vertical="center" wrapText="1"/>
    </xf>
    <xf numFmtId="167" fontId="11" fillId="14" borderId="58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2" fillId="16" borderId="9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3" borderId="59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60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6" fontId="8" fillId="0" borderId="7" xfId="3" applyFont="1" applyBorder="1" applyAlignment="1">
      <alignment horizontal="center" vertical="center" wrapText="1"/>
    </xf>
    <xf numFmtId="166" fontId="8" fillId="0" borderId="1" xfId="3" applyFont="1" applyBorder="1" applyAlignment="1">
      <alignment horizontal="center" vertical="center" wrapText="1"/>
    </xf>
    <xf numFmtId="166" fontId="8" fillId="0" borderId="12" xfId="3" applyFont="1" applyBorder="1" applyAlignment="1">
      <alignment horizontal="center" vertical="center" wrapText="1"/>
    </xf>
    <xf numFmtId="166" fontId="8" fillId="0" borderId="8" xfId="3" applyFont="1" applyBorder="1" applyAlignment="1">
      <alignment horizontal="center" vertical="center" wrapText="1"/>
    </xf>
    <xf numFmtId="166" fontId="8" fillId="0" borderId="10" xfId="3" applyFont="1" applyBorder="1" applyAlignment="1">
      <alignment horizontal="center" vertical="center" wrapText="1"/>
    </xf>
    <xf numFmtId="166" fontId="8" fillId="0" borderId="13" xfId="3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166" fontId="8" fillId="0" borderId="20" xfId="3" applyFont="1" applyBorder="1" applyAlignment="1">
      <alignment horizontal="center" vertical="center" wrapText="1"/>
    </xf>
    <xf numFmtId="166" fontId="8" fillId="0" borderId="22" xfId="3" applyFont="1" applyBorder="1" applyAlignment="1">
      <alignment horizontal="center" vertical="center" wrapText="1"/>
    </xf>
    <xf numFmtId="166" fontId="8" fillId="0" borderId="21" xfId="3" applyFont="1" applyBorder="1" applyAlignment="1">
      <alignment horizontal="center" vertical="center"/>
    </xf>
    <xf numFmtId="166" fontId="8" fillId="0" borderId="23" xfId="3" applyFont="1" applyBorder="1" applyAlignment="1">
      <alignment horizontal="center" vertical="center"/>
    </xf>
    <xf numFmtId="0" fontId="5" fillId="0" borderId="11" xfId="0" applyFont="1" applyBorder="1" applyAlignment="1">
      <alignment horizontal="justify" vertical="center"/>
    </xf>
    <xf numFmtId="0" fontId="5" fillId="0" borderId="12" xfId="0" applyFont="1" applyBorder="1" applyAlignment="1">
      <alignment horizontal="justify" vertical="center"/>
    </xf>
    <xf numFmtId="166" fontId="8" fillId="0" borderId="21" xfId="0" applyNumberFormat="1" applyFont="1" applyBorder="1" applyAlignment="1">
      <alignment horizontal="center" vertical="center"/>
    </xf>
    <xf numFmtId="166" fontId="8" fillId="0" borderId="29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8">
    <cellStyle name="Millares" xfId="1" builtinId="3"/>
    <cellStyle name="Millares [0]" xfId="2" builtinId="6"/>
    <cellStyle name="Millares [0] 2 2" xfId="7" xr:uid="{28DB6D4F-767F-425C-BA63-6F438D5F80BC}"/>
    <cellStyle name="Moneda" xfId="3" builtinId="4"/>
    <cellStyle name="Moneda [0] 2" xfId="5" xr:uid="{BE0EE506-E605-4579-87D7-D957B41FAE0E}"/>
    <cellStyle name="Moneda 2" xfId="6" xr:uid="{C7DBE675-908D-4D82-84F0-EF7F3265967A}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21167</xdr:rowOff>
    </xdr:from>
    <xdr:to>
      <xdr:col>2</xdr:col>
      <xdr:colOff>1449917</xdr:colOff>
      <xdr:row>0</xdr:row>
      <xdr:rowOff>721982</xdr:rowOff>
    </xdr:to>
    <xdr:pic>
      <xdr:nvPicPr>
        <xdr:cNvPr id="2" name="Imagen 1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4E712AD5-5BCC-4CA8-BF15-B4131D92B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1730" y="21167"/>
          <a:ext cx="1354667" cy="15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Arando%202026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consolidado"/>
      <sheetName val="Cartillas"/>
      <sheetName val="Distribucion Focalizacion"/>
      <sheetName val="Talento Humano"/>
      <sheetName val="Kit Docente"/>
      <sheetName val="Kit Estudiante"/>
      <sheetName val="Desplazam y Capat"/>
      <sheetName val="IPC"/>
    </sheetNames>
    <sheetDataSet>
      <sheetData sheetId="0"/>
      <sheetData sheetId="1"/>
      <sheetData sheetId="2">
        <row r="57">
          <cell r="G57">
            <v>199</v>
          </cell>
          <cell r="H57">
            <v>16</v>
          </cell>
          <cell r="I57">
            <v>42</v>
          </cell>
          <cell r="J57">
            <v>86</v>
          </cell>
          <cell r="K57">
            <v>87</v>
          </cell>
          <cell r="L57">
            <v>86</v>
          </cell>
          <cell r="M57">
            <v>516</v>
          </cell>
          <cell r="N57">
            <v>0.30750893921334921</v>
          </cell>
          <cell r="P57">
            <v>31</v>
          </cell>
          <cell r="Q57">
            <v>0.39240506329113922</v>
          </cell>
        </row>
        <row r="58">
          <cell r="G58">
            <v>284</v>
          </cell>
          <cell r="H58">
            <v>3</v>
          </cell>
          <cell r="I58">
            <v>28</v>
          </cell>
          <cell r="J58">
            <v>347</v>
          </cell>
          <cell r="K58">
            <v>153</v>
          </cell>
          <cell r="L58">
            <v>347</v>
          </cell>
          <cell r="M58">
            <v>1162</v>
          </cell>
          <cell r="N58">
            <v>0.69249106078665079</v>
          </cell>
          <cell r="P58">
            <v>48</v>
          </cell>
          <cell r="Q58">
            <v>0.60759493670886078</v>
          </cell>
        </row>
        <row r="95">
          <cell r="B95">
            <v>14</v>
          </cell>
          <cell r="E95">
            <v>48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enry Zabala Valbuena" id="{2B0E5B0D-6E50-45E6-B3D7-BD3901A96D7E}" userId="Henry Zabala Valbuen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6" dT="2026-03-05T19:35:28.04" personId="{2B0E5B0D-6E50-45E6-B3D7-BD3901A96D7E}" id="{683D654E-8E5D-4729-9DC3-0CB823CF78E2}">
    <text>En el marco del proceso de cobertura educativa, generar la atención a aproximadamente 1.678 cupos para la atención educativa de los 1.245 beneficiarios aproximadamente y la continuidad de aproximadamente 433 beneficiarios que transitarán del CLEI V al VI.</text>
  </threadedComment>
  <threadedComment ref="H62" dT="2026-03-05T19:35:28.04" personId="{2B0E5B0D-6E50-45E6-B3D7-BD3901A96D7E}" id="{E050F20C-A408-4233-BD27-6A001EBE78B9}">
    <text>En el marco del proceso de cobertura educativa, generar la atención a aproximadamente 1.678 cupos para la atención educativa de los 1.245 beneficiarios aproximadamente y la continuidad de aproximadamente 433 beneficiarios que transitarán del CLEI V al VI.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7735-1E9D-4E17-BF8E-FEFA5A98FEBA}">
  <sheetPr>
    <pageSetUpPr fitToPage="1"/>
  </sheetPr>
  <dimension ref="B1:Y91"/>
  <sheetViews>
    <sheetView tabSelected="1" zoomScale="70" zoomScaleNormal="70" workbookViewId="0">
      <selection activeCell="B2" sqref="B2:H2"/>
    </sheetView>
  </sheetViews>
  <sheetFormatPr defaultColWidth="11.42578125" defaultRowHeight="87" customHeight="1"/>
  <cols>
    <col min="1" max="1" width="6.28515625" style="48" customWidth="1"/>
    <col min="2" max="2" width="27.5703125" style="48" customWidth="1"/>
    <col min="3" max="3" width="46.85546875" style="48" customWidth="1"/>
    <col min="4" max="4" width="44.28515625" style="48" customWidth="1"/>
    <col min="5" max="5" width="14.28515625" style="48" customWidth="1"/>
    <col min="6" max="6" width="38.85546875" style="48" customWidth="1"/>
    <col min="7" max="7" width="25" style="48" bestFit="1" customWidth="1"/>
    <col min="8" max="8" width="15.42578125" style="48" customWidth="1"/>
    <col min="9" max="9" width="26.7109375" style="48" customWidth="1"/>
    <col min="10" max="10" width="23.5703125" style="48" bestFit="1" customWidth="1"/>
    <col min="11" max="11" width="15.85546875" style="48" bestFit="1" customWidth="1"/>
    <col min="12" max="12" width="31.7109375" style="48" customWidth="1"/>
    <col min="13" max="13" width="28" style="48" customWidth="1"/>
    <col min="14" max="14" width="28.28515625" style="48" customWidth="1"/>
    <col min="15" max="15" width="34" style="48" customWidth="1"/>
    <col min="16" max="16" width="17.42578125" style="48" customWidth="1"/>
    <col min="17" max="17" width="26.7109375" style="48" customWidth="1"/>
    <col min="18" max="18" width="25.85546875" style="48" customWidth="1"/>
    <col min="19" max="19" width="19.42578125" style="48" customWidth="1"/>
    <col min="20" max="20" width="17.42578125" style="48" bestFit="1" customWidth="1"/>
    <col min="21" max="21" width="21.7109375" style="48" customWidth="1"/>
    <col min="22" max="22" width="22" style="48" customWidth="1"/>
    <col min="23" max="23" width="13.85546875" style="48" customWidth="1"/>
    <col min="24" max="24" width="17" style="48" customWidth="1"/>
    <col min="25" max="25" width="17.85546875" style="48" customWidth="1"/>
    <col min="26" max="26" width="11.42578125" style="48"/>
    <col min="27" max="27" width="22.140625" style="48" customWidth="1"/>
    <col min="28" max="28" width="21.140625" style="48" customWidth="1"/>
    <col min="29" max="29" width="11.42578125" style="48"/>
    <col min="30" max="30" width="23.7109375" style="48" customWidth="1"/>
    <col min="31" max="31" width="15.42578125" style="48" customWidth="1"/>
    <col min="32" max="16384" width="11.42578125" style="48"/>
  </cols>
  <sheetData>
    <row r="1" spans="2:25" ht="13.9">
      <c r="B1" s="228"/>
      <c r="C1" s="229"/>
      <c r="D1" s="229"/>
      <c r="E1" s="230" t="s">
        <v>0</v>
      </c>
      <c r="F1" s="230"/>
      <c r="G1" s="230"/>
      <c r="H1" s="231"/>
    </row>
    <row r="2" spans="2:25" ht="87" customHeight="1" thickBot="1">
      <c r="B2" s="232" t="s">
        <v>1</v>
      </c>
      <c r="C2" s="233"/>
      <c r="D2" s="233"/>
      <c r="E2" s="233"/>
      <c r="F2" s="233"/>
      <c r="G2" s="233"/>
      <c r="H2" s="234"/>
      <c r="N2" s="235"/>
      <c r="O2" s="235"/>
    </row>
    <row r="3" spans="2:25" ht="18.600000000000001" customHeight="1">
      <c r="B3" s="73"/>
      <c r="H3" s="74"/>
    </row>
    <row r="4" spans="2:25" ht="13.9" customHeight="1">
      <c r="B4" s="224" t="s">
        <v>2</v>
      </c>
      <c r="C4" s="225"/>
      <c r="D4" s="225"/>
      <c r="E4" s="225"/>
      <c r="F4" s="225"/>
      <c r="G4" s="225"/>
      <c r="H4" s="226"/>
    </row>
    <row r="5" spans="2:25" ht="13.9" hidden="1">
      <c r="B5" s="224"/>
      <c r="C5" s="225"/>
      <c r="D5" s="225"/>
      <c r="E5" s="225"/>
      <c r="F5" s="225"/>
      <c r="G5" s="225"/>
      <c r="H5" s="226"/>
    </row>
    <row r="6" spans="2:25" ht="34.15" customHeight="1" thickBot="1">
      <c r="B6" s="239" t="s">
        <v>3</v>
      </c>
      <c r="C6" s="240"/>
      <c r="D6" s="240"/>
      <c r="E6" s="240"/>
      <c r="F6" s="240"/>
      <c r="G6" s="240"/>
      <c r="H6" s="241"/>
    </row>
    <row r="7" spans="2:25" ht="14.45" thickBot="1">
      <c r="B7" s="242"/>
      <c r="C7" s="242"/>
      <c r="D7" s="242"/>
      <c r="E7" s="242"/>
      <c r="F7" s="242"/>
      <c r="G7" s="242"/>
      <c r="H7" s="243"/>
    </row>
    <row r="8" spans="2:25" ht="13.9">
      <c r="B8" s="244" t="s">
        <v>4</v>
      </c>
      <c r="C8" s="245"/>
      <c r="D8" s="248">
        <v>1678</v>
      </c>
      <c r="E8" s="250"/>
      <c r="F8" s="251"/>
      <c r="G8" s="254" t="s">
        <v>5</v>
      </c>
      <c r="H8" s="256">
        <v>48</v>
      </c>
    </row>
    <row r="9" spans="2:25" ht="14.45" thickBot="1">
      <c r="B9" s="246"/>
      <c r="C9" s="247"/>
      <c r="D9" s="249"/>
      <c r="E9" s="252"/>
      <c r="F9" s="253"/>
      <c r="G9" s="255"/>
      <c r="H9" s="257"/>
    </row>
    <row r="10" spans="2:25" ht="13.9">
      <c r="B10" s="258" t="s">
        <v>6</v>
      </c>
      <c r="C10" s="259"/>
      <c r="D10" s="259"/>
      <c r="E10" s="259"/>
      <c r="F10" s="259"/>
      <c r="G10" s="259"/>
      <c r="H10" s="259"/>
      <c r="I10" s="260"/>
      <c r="J10" s="75"/>
      <c r="K10" s="75"/>
      <c r="L10" s="75"/>
      <c r="N10" s="261"/>
      <c r="O10" s="261"/>
      <c r="Q10" s="235"/>
      <c r="R10" s="235"/>
      <c r="T10" s="235"/>
      <c r="U10" s="235"/>
      <c r="X10" s="261"/>
      <c r="Y10" s="261"/>
    </row>
    <row r="11" spans="2:25" ht="14.45" thickBot="1">
      <c r="B11" s="236" t="s">
        <v>7</v>
      </c>
      <c r="C11" s="237"/>
      <c r="D11" s="237"/>
      <c r="E11" s="237"/>
      <c r="F11" s="237"/>
      <c r="G11" s="237"/>
      <c r="H11" s="237"/>
      <c r="I11" s="238"/>
      <c r="J11" s="75"/>
      <c r="K11" s="75"/>
      <c r="L11" s="75"/>
      <c r="R11" s="76"/>
      <c r="T11" s="77"/>
      <c r="U11" s="77"/>
    </row>
    <row r="12" spans="2:25" ht="27.6">
      <c r="B12" s="78" t="s">
        <v>8</v>
      </c>
      <c r="C12" s="79" t="s">
        <v>9</v>
      </c>
      <c r="D12" s="79" t="s">
        <v>10</v>
      </c>
      <c r="E12" s="79" t="s">
        <v>11</v>
      </c>
      <c r="F12" s="79" t="s">
        <v>12</v>
      </c>
      <c r="G12" s="79" t="s">
        <v>13</v>
      </c>
      <c r="H12" s="79" t="s">
        <v>14</v>
      </c>
      <c r="I12" s="80" t="s">
        <v>15</v>
      </c>
      <c r="J12" s="81" t="s">
        <v>16</v>
      </c>
      <c r="K12" s="82" t="s">
        <v>17</v>
      </c>
      <c r="L12" s="83"/>
      <c r="O12" s="84"/>
      <c r="P12" s="84"/>
      <c r="R12" s="76"/>
      <c r="T12" s="77"/>
      <c r="U12" s="77"/>
    </row>
    <row r="13" spans="2:25" ht="15" customHeight="1">
      <c r="B13" s="262" t="s">
        <v>18</v>
      </c>
      <c r="C13" s="85" t="s">
        <v>19</v>
      </c>
      <c r="D13" s="86" t="s">
        <v>20</v>
      </c>
      <c r="E13" s="87">
        <v>1</v>
      </c>
      <c r="F13" s="87">
        <v>10</v>
      </c>
      <c r="G13" s="88">
        <v>1</v>
      </c>
      <c r="H13" s="89">
        <v>0</v>
      </c>
      <c r="I13" s="90">
        <f t="shared" ref="I13:I19" si="0">(+E13*F13*G13)*H13</f>
        <v>0</v>
      </c>
      <c r="J13" s="91">
        <f>+'[1]Distribucion Focalizacion'!N57</f>
        <v>0.30750893921334921</v>
      </c>
      <c r="K13" s="92">
        <f>+'[1]Distribucion Focalizacion'!N58</f>
        <v>0.69249106078665079</v>
      </c>
      <c r="L13" s="93"/>
      <c r="Q13" s="76"/>
      <c r="R13" s="94"/>
    </row>
    <row r="14" spans="2:25" ht="15" customHeight="1">
      <c r="B14" s="262"/>
      <c r="C14" s="85" t="s">
        <v>21</v>
      </c>
      <c r="D14" s="86" t="s">
        <v>22</v>
      </c>
      <c r="E14" s="95">
        <v>4</v>
      </c>
      <c r="F14" s="87">
        <v>10</v>
      </c>
      <c r="G14" s="88">
        <v>1</v>
      </c>
      <c r="H14" s="89">
        <v>0</v>
      </c>
      <c r="I14" s="90">
        <f t="shared" si="0"/>
        <v>0</v>
      </c>
      <c r="J14" s="91">
        <f>+'[1]Distribucion Focalizacion'!N57</f>
        <v>0.30750893921334921</v>
      </c>
      <c r="K14" s="92">
        <f>+'[1]Distribucion Focalizacion'!N58</f>
        <v>0.69249106078665079</v>
      </c>
      <c r="L14" s="93"/>
    </row>
    <row r="15" spans="2:25" ht="15" customHeight="1">
      <c r="B15" s="262"/>
      <c r="C15" s="85" t="s">
        <v>23</v>
      </c>
      <c r="D15" s="86" t="s">
        <v>24</v>
      </c>
      <c r="E15" s="95">
        <v>1</v>
      </c>
      <c r="F15" s="87">
        <v>10</v>
      </c>
      <c r="G15" s="88">
        <v>1</v>
      </c>
      <c r="H15" s="89">
        <v>0</v>
      </c>
      <c r="I15" s="90">
        <f t="shared" si="0"/>
        <v>0</v>
      </c>
      <c r="J15" s="91">
        <f>+'[1]Distribucion Focalizacion'!N57</f>
        <v>0.30750893921334921</v>
      </c>
      <c r="K15" s="92">
        <f>+'[1]Distribucion Focalizacion'!N58</f>
        <v>0.69249106078665079</v>
      </c>
      <c r="L15" s="93"/>
    </row>
    <row r="16" spans="2:25" ht="15" customHeight="1">
      <c r="B16" s="262"/>
      <c r="C16" s="85" t="s">
        <v>25</v>
      </c>
      <c r="D16" s="86" t="s">
        <v>26</v>
      </c>
      <c r="E16" s="95">
        <v>1</v>
      </c>
      <c r="F16" s="87">
        <v>7</v>
      </c>
      <c r="G16" s="88">
        <v>1</v>
      </c>
      <c r="H16" s="89">
        <v>0</v>
      </c>
      <c r="I16" s="90">
        <f t="shared" si="0"/>
        <v>0</v>
      </c>
      <c r="J16" s="91">
        <f>+'[1]Distribucion Focalizacion'!N57</f>
        <v>0.30750893921334921</v>
      </c>
      <c r="K16" s="92">
        <f>+'[1]Distribucion Focalizacion'!N58</f>
        <v>0.69249106078665079</v>
      </c>
      <c r="L16" s="93"/>
    </row>
    <row r="17" spans="2:16" ht="15" customHeight="1">
      <c r="B17" s="262"/>
      <c r="C17" s="85" t="s">
        <v>27</v>
      </c>
      <c r="D17" s="86" t="s">
        <v>28</v>
      </c>
      <c r="E17" s="96">
        <v>1</v>
      </c>
      <c r="F17" s="97">
        <v>7</v>
      </c>
      <c r="G17" s="98">
        <v>1</v>
      </c>
      <c r="H17" s="99">
        <v>0</v>
      </c>
      <c r="I17" s="90">
        <f t="shared" si="0"/>
        <v>0</v>
      </c>
      <c r="J17" s="91">
        <f>+'[1]Distribucion Focalizacion'!N57</f>
        <v>0.30750893921334921</v>
      </c>
      <c r="K17" s="92">
        <f>+'[1]Distribucion Focalizacion'!N58</f>
        <v>0.69249106078665079</v>
      </c>
      <c r="L17" s="93"/>
    </row>
    <row r="18" spans="2:16" ht="15" customHeight="1">
      <c r="B18" s="262"/>
      <c r="C18" s="85" t="s">
        <v>29</v>
      </c>
      <c r="D18" s="86" t="s">
        <v>30</v>
      </c>
      <c r="E18" s="96">
        <v>7</v>
      </c>
      <c r="F18" s="97">
        <v>6</v>
      </c>
      <c r="G18" s="98">
        <v>1</v>
      </c>
      <c r="H18" s="99">
        <v>0</v>
      </c>
      <c r="I18" s="90">
        <f t="shared" si="0"/>
        <v>0</v>
      </c>
      <c r="J18" s="91">
        <f>+'[1]Distribucion Focalizacion'!N57</f>
        <v>0.30750893921334921</v>
      </c>
      <c r="K18" s="92">
        <f>+'[1]Distribucion Focalizacion'!N58</f>
        <v>0.69249106078665079</v>
      </c>
      <c r="L18" s="93"/>
    </row>
    <row r="19" spans="2:16" ht="15" customHeight="1" thickBot="1">
      <c r="B19" s="262"/>
      <c r="C19" s="85" t="s">
        <v>31</v>
      </c>
      <c r="D19" s="86" t="s">
        <v>32</v>
      </c>
      <c r="E19" s="96">
        <v>79</v>
      </c>
      <c r="F19" s="97">
        <v>6</v>
      </c>
      <c r="G19" s="98">
        <v>1</v>
      </c>
      <c r="H19" s="99">
        <v>0</v>
      </c>
      <c r="I19" s="100">
        <f t="shared" si="0"/>
        <v>0</v>
      </c>
      <c r="J19" s="101">
        <f>+'[1]Distribucion Focalizacion'!Q57</f>
        <v>0.39240506329113922</v>
      </c>
      <c r="K19" s="102">
        <f>+'[1]Distribucion Focalizacion'!Q58</f>
        <v>0.60759493670886078</v>
      </c>
      <c r="L19" s="93"/>
    </row>
    <row r="20" spans="2:16" ht="14.45" customHeight="1" thickBot="1">
      <c r="B20" s="263" t="s">
        <v>33</v>
      </c>
      <c r="C20" s="264"/>
      <c r="D20" s="265"/>
      <c r="E20" s="103">
        <f>SUM(E13:E19)</f>
        <v>94</v>
      </c>
      <c r="F20" s="103"/>
      <c r="G20" s="103"/>
      <c r="H20" s="104"/>
      <c r="I20" s="105">
        <f>SUM(I13:I19)</f>
        <v>0</v>
      </c>
      <c r="J20" s="106"/>
      <c r="K20" s="106"/>
      <c r="L20" s="106"/>
    </row>
    <row r="21" spans="2:16" ht="21" customHeight="1" thickBot="1">
      <c r="B21" s="266" t="s">
        <v>34</v>
      </c>
      <c r="C21" s="267"/>
      <c r="D21" s="267"/>
      <c r="E21" s="267"/>
      <c r="F21" s="267"/>
      <c r="G21" s="267"/>
      <c r="H21" s="267"/>
      <c r="I21" s="268"/>
      <c r="J21" s="75"/>
      <c r="K21" s="75"/>
      <c r="L21" s="75"/>
    </row>
    <row r="22" spans="2:16" ht="42" thickBot="1">
      <c r="B22" s="107" t="s">
        <v>35</v>
      </c>
      <c r="C22" s="108" t="s">
        <v>9</v>
      </c>
      <c r="D22" s="269" t="s">
        <v>10</v>
      </c>
      <c r="E22" s="269"/>
      <c r="F22" s="269"/>
      <c r="G22" s="108" t="s">
        <v>36</v>
      </c>
      <c r="H22" s="108" t="s">
        <v>37</v>
      </c>
      <c r="I22" s="109" t="s">
        <v>15</v>
      </c>
      <c r="J22" s="110" t="s">
        <v>16</v>
      </c>
      <c r="K22" s="111" t="s">
        <v>17</v>
      </c>
      <c r="L22" s="83"/>
    </row>
    <row r="23" spans="2:16" ht="13.9">
      <c r="B23" s="270" t="s">
        <v>38</v>
      </c>
      <c r="C23" s="273" t="s">
        <v>39</v>
      </c>
      <c r="D23" s="276" t="s">
        <v>40</v>
      </c>
      <c r="E23" s="276"/>
      <c r="F23" s="276"/>
      <c r="G23" s="112">
        <f>+'[1]Distribucion Focalizacion'!G57</f>
        <v>199</v>
      </c>
      <c r="H23" s="113">
        <f>+'Canasta Educativa'!F5</f>
        <v>0</v>
      </c>
      <c r="I23" s="114">
        <f t="shared" ref="I23:I40" si="1">+G23*H23</f>
        <v>0</v>
      </c>
      <c r="J23" s="115"/>
      <c r="K23" s="116"/>
      <c r="L23" s="117"/>
      <c r="N23" s="118"/>
      <c r="O23" s="118"/>
      <c r="P23" s="119"/>
    </row>
    <row r="24" spans="2:16" ht="13.9">
      <c r="B24" s="271"/>
      <c r="C24" s="274"/>
      <c r="D24" s="277" t="s">
        <v>41</v>
      </c>
      <c r="E24" s="277"/>
      <c r="F24" s="277"/>
      <c r="G24" s="120">
        <f>+'[1]Distribucion Focalizacion'!H57</f>
        <v>16</v>
      </c>
      <c r="H24" s="121">
        <f>+'Canasta Educativa'!F9</f>
        <v>0</v>
      </c>
      <c r="I24" s="122">
        <f t="shared" si="1"/>
        <v>0</v>
      </c>
      <c r="J24" s="123"/>
      <c r="K24" s="122"/>
      <c r="L24" s="117"/>
      <c r="N24" s="118"/>
      <c r="O24" s="118"/>
      <c r="P24" s="119"/>
    </row>
    <row r="25" spans="2:16" ht="13.9">
      <c r="B25" s="271"/>
      <c r="C25" s="274"/>
      <c r="D25" s="277" t="s">
        <v>42</v>
      </c>
      <c r="E25" s="277"/>
      <c r="F25" s="277"/>
      <c r="G25" s="120">
        <f>+'[1]Distribucion Focalizacion'!I57</f>
        <v>42</v>
      </c>
      <c r="H25" s="121">
        <f>+'Canasta Educativa'!F13</f>
        <v>0</v>
      </c>
      <c r="I25" s="122">
        <f t="shared" si="1"/>
        <v>0</v>
      </c>
      <c r="J25" s="123"/>
      <c r="K25" s="122"/>
      <c r="L25" s="117"/>
      <c r="N25" s="118"/>
      <c r="O25" s="118"/>
      <c r="P25" s="119"/>
    </row>
    <row r="26" spans="2:16" ht="13.9">
      <c r="B26" s="271"/>
      <c r="C26" s="274"/>
      <c r="D26" s="277" t="s">
        <v>43</v>
      </c>
      <c r="E26" s="277"/>
      <c r="F26" s="277"/>
      <c r="G26" s="120">
        <f>+'[1]Distribucion Focalizacion'!J57</f>
        <v>86</v>
      </c>
      <c r="H26" s="121">
        <f>+'Canasta Educativa'!F17</f>
        <v>0</v>
      </c>
      <c r="I26" s="122">
        <f t="shared" si="1"/>
        <v>0</v>
      </c>
      <c r="J26" s="123"/>
      <c r="K26" s="122"/>
      <c r="L26" s="117"/>
      <c r="N26" s="118"/>
      <c r="O26" s="118"/>
      <c r="P26" s="119"/>
    </row>
    <row r="27" spans="2:16" ht="13.9">
      <c r="B27" s="271"/>
      <c r="C27" s="274"/>
      <c r="D27" s="277" t="s">
        <v>44</v>
      </c>
      <c r="E27" s="277"/>
      <c r="F27" s="277"/>
      <c r="G27" s="120">
        <f>+'[1]Distribucion Focalizacion'!K57+'[1]Distribucion Focalizacion'!L57</f>
        <v>173</v>
      </c>
      <c r="H27" s="121">
        <f>+'Canasta Educativa'!F21</f>
        <v>0</v>
      </c>
      <c r="I27" s="122">
        <f t="shared" si="1"/>
        <v>0</v>
      </c>
      <c r="J27" s="123"/>
      <c r="K27" s="122"/>
      <c r="L27" s="117"/>
      <c r="N27" s="118"/>
      <c r="O27" s="118"/>
      <c r="P27" s="119"/>
    </row>
    <row r="28" spans="2:16" ht="14.45" thickBot="1">
      <c r="B28" s="271"/>
      <c r="C28" s="275"/>
      <c r="D28" s="281" t="s">
        <v>45</v>
      </c>
      <c r="E28" s="281"/>
      <c r="F28" s="281"/>
      <c r="G28" s="124">
        <f>+'[1]Distribucion Focalizacion'!P57</f>
        <v>31</v>
      </c>
      <c r="H28" s="125">
        <f>+'Canasta Educativa'!F25</f>
        <v>0</v>
      </c>
      <c r="I28" s="126">
        <f t="shared" si="1"/>
        <v>0</v>
      </c>
      <c r="J28" s="123"/>
      <c r="K28" s="122"/>
      <c r="L28" s="117"/>
      <c r="N28" s="118"/>
      <c r="O28" s="118"/>
      <c r="P28" s="119"/>
    </row>
    <row r="29" spans="2:16" ht="13.9">
      <c r="B29" s="271"/>
      <c r="C29" s="273" t="s">
        <v>46</v>
      </c>
      <c r="D29" s="276" t="s">
        <v>40</v>
      </c>
      <c r="E29" s="276"/>
      <c r="F29" s="276"/>
      <c r="G29" s="112">
        <f>+'[1]Distribucion Focalizacion'!G58</f>
        <v>284</v>
      </c>
      <c r="H29" s="113">
        <f>+'Canasta Educativa'!F33</f>
        <v>0</v>
      </c>
      <c r="I29" s="114">
        <f t="shared" si="1"/>
        <v>0</v>
      </c>
      <c r="J29" s="123"/>
      <c r="K29" s="122"/>
      <c r="L29" s="117"/>
      <c r="O29" s="118"/>
      <c r="P29" s="119"/>
    </row>
    <row r="30" spans="2:16" ht="13.9">
      <c r="B30" s="271"/>
      <c r="C30" s="274"/>
      <c r="D30" s="277" t="s">
        <v>41</v>
      </c>
      <c r="E30" s="277"/>
      <c r="F30" s="277"/>
      <c r="G30" s="120">
        <f>+'[1]Distribucion Focalizacion'!H58</f>
        <v>3</v>
      </c>
      <c r="H30" s="121">
        <f>+'Canasta Educativa'!F38</f>
        <v>0</v>
      </c>
      <c r="I30" s="122">
        <f t="shared" si="1"/>
        <v>0</v>
      </c>
      <c r="J30" s="123"/>
      <c r="K30" s="122"/>
      <c r="L30" s="117"/>
      <c r="O30" s="118"/>
      <c r="P30" s="119"/>
    </row>
    <row r="31" spans="2:16" ht="13.9">
      <c r="B31" s="271"/>
      <c r="C31" s="274"/>
      <c r="D31" s="277" t="s">
        <v>42</v>
      </c>
      <c r="E31" s="277"/>
      <c r="F31" s="277"/>
      <c r="G31" s="120">
        <f>+'[1]Distribucion Focalizacion'!I58</f>
        <v>28</v>
      </c>
      <c r="H31" s="121">
        <f>+'Canasta Educativa'!F43</f>
        <v>0</v>
      </c>
      <c r="I31" s="122">
        <f t="shared" si="1"/>
        <v>0</v>
      </c>
      <c r="J31" s="123"/>
      <c r="K31" s="122"/>
      <c r="L31" s="117"/>
      <c r="O31" s="118"/>
      <c r="P31" s="119"/>
    </row>
    <row r="32" spans="2:16" ht="13.9">
      <c r="B32" s="271"/>
      <c r="C32" s="274"/>
      <c r="D32" s="277" t="s">
        <v>43</v>
      </c>
      <c r="E32" s="277"/>
      <c r="F32" s="277"/>
      <c r="G32" s="120">
        <f>+'[1]Distribucion Focalizacion'!J58</f>
        <v>347</v>
      </c>
      <c r="H32" s="121">
        <f>+'Canasta Educativa'!F48</f>
        <v>0</v>
      </c>
      <c r="I32" s="122">
        <f t="shared" si="1"/>
        <v>0</v>
      </c>
      <c r="J32" s="123"/>
      <c r="K32" s="122"/>
      <c r="L32" s="117"/>
      <c r="O32" s="118"/>
      <c r="P32" s="119"/>
    </row>
    <row r="33" spans="2:16" ht="13.9">
      <c r="B33" s="271"/>
      <c r="C33" s="274"/>
      <c r="D33" s="277" t="s">
        <v>44</v>
      </c>
      <c r="E33" s="277"/>
      <c r="F33" s="277"/>
      <c r="G33" s="120">
        <f>+'[1]Distribucion Focalizacion'!K58+'[1]Distribucion Focalizacion'!L58</f>
        <v>500</v>
      </c>
      <c r="H33" s="121">
        <f>+'Canasta Educativa'!F53</f>
        <v>0</v>
      </c>
      <c r="I33" s="122">
        <f t="shared" si="1"/>
        <v>0</v>
      </c>
      <c r="J33" s="123"/>
      <c r="K33" s="122"/>
      <c r="L33" s="117"/>
      <c r="O33" s="118"/>
      <c r="P33" s="119"/>
    </row>
    <row r="34" spans="2:16" ht="14.45" thickBot="1">
      <c r="B34" s="272"/>
      <c r="C34" s="275"/>
      <c r="D34" s="281" t="s">
        <v>45</v>
      </c>
      <c r="E34" s="281"/>
      <c r="F34" s="281"/>
      <c r="G34" s="124">
        <f>+'[1]Distribucion Focalizacion'!P58</f>
        <v>48</v>
      </c>
      <c r="H34" s="125">
        <f>+'Canasta Educativa'!F58</f>
        <v>0</v>
      </c>
      <c r="I34" s="126">
        <f t="shared" si="1"/>
        <v>0</v>
      </c>
      <c r="J34" s="123"/>
      <c r="K34" s="122"/>
      <c r="L34" s="117"/>
      <c r="O34" s="118"/>
      <c r="P34" s="119"/>
    </row>
    <row r="35" spans="2:16" ht="13.9">
      <c r="B35" s="282" t="s">
        <v>47</v>
      </c>
      <c r="C35" s="127" t="s">
        <v>48</v>
      </c>
      <c r="D35" s="276" t="s">
        <v>49</v>
      </c>
      <c r="E35" s="276"/>
      <c r="F35" s="276"/>
      <c r="G35" s="128">
        <f>+D8</f>
        <v>1678</v>
      </c>
      <c r="H35" s="113">
        <f>+'Kit Estudiante'!G14</f>
        <v>0</v>
      </c>
      <c r="I35" s="114">
        <f t="shared" si="1"/>
        <v>0</v>
      </c>
      <c r="J35" s="123"/>
      <c r="K35" s="122"/>
      <c r="L35" s="117"/>
    </row>
    <row r="36" spans="2:16" ht="13.9">
      <c r="B36" s="283"/>
      <c r="C36" s="129" t="s">
        <v>50</v>
      </c>
      <c r="D36" s="277" t="s">
        <v>51</v>
      </c>
      <c r="E36" s="277"/>
      <c r="F36" s="277"/>
      <c r="G36" s="130">
        <f>+E19</f>
        <v>79</v>
      </c>
      <c r="H36" s="121">
        <f>+'kit Docente'!G16</f>
        <v>0</v>
      </c>
      <c r="I36" s="122">
        <f t="shared" si="1"/>
        <v>0</v>
      </c>
      <c r="J36" s="131">
        <f>+'[1]Distribucion Focalizacion'!Q57</f>
        <v>0.39240506329113922</v>
      </c>
      <c r="K36" s="132">
        <f>+'[1]Distribucion Focalizacion'!Q58</f>
        <v>0.60759493670886078</v>
      </c>
      <c r="L36" s="117"/>
    </row>
    <row r="37" spans="2:16" ht="13.9">
      <c r="B37" s="283"/>
      <c r="C37" s="129" t="s">
        <v>52</v>
      </c>
      <c r="D37" s="277" t="s">
        <v>53</v>
      </c>
      <c r="E37" s="277"/>
      <c r="F37" s="277"/>
      <c r="G37" s="130">
        <f>G36</f>
        <v>79</v>
      </c>
      <c r="H37" s="121">
        <v>0</v>
      </c>
      <c r="I37" s="122">
        <f t="shared" si="1"/>
        <v>0</v>
      </c>
      <c r="J37" s="131">
        <f>+'[1]Distribucion Focalizacion'!Q57</f>
        <v>0.39240506329113922</v>
      </c>
      <c r="K37" s="132">
        <f>+'[1]Distribucion Focalizacion'!Q58</f>
        <v>0.60759493670886078</v>
      </c>
      <c r="L37" s="117"/>
    </row>
    <row r="38" spans="2:16" ht="22.9" customHeight="1" thickBot="1">
      <c r="B38" s="284"/>
      <c r="C38" s="133" t="s">
        <v>54</v>
      </c>
      <c r="D38" s="281" t="s">
        <v>55</v>
      </c>
      <c r="E38" s="281"/>
      <c r="F38" s="281"/>
      <c r="G38" s="134">
        <f>G37</f>
        <v>79</v>
      </c>
      <c r="H38" s="125">
        <v>0</v>
      </c>
      <c r="I38" s="126">
        <f t="shared" si="1"/>
        <v>0</v>
      </c>
      <c r="J38" s="131">
        <f>+'[1]Distribucion Focalizacion'!Q57</f>
        <v>0.39240506329113922</v>
      </c>
      <c r="K38" s="132">
        <f>+'[1]Distribucion Focalizacion'!Q58</f>
        <v>0.60759493670886078</v>
      </c>
      <c r="L38" s="117"/>
    </row>
    <row r="39" spans="2:16" ht="21.6" customHeight="1">
      <c r="B39" s="278" t="s">
        <v>56</v>
      </c>
      <c r="C39" s="280" t="s">
        <v>57</v>
      </c>
      <c r="D39" s="280" t="s">
        <v>58</v>
      </c>
      <c r="E39" s="280"/>
      <c r="F39" s="280"/>
      <c r="G39" s="135">
        <f>+G35</f>
        <v>1678</v>
      </c>
      <c r="H39" s="136">
        <v>0</v>
      </c>
      <c r="I39" s="116">
        <f t="shared" si="1"/>
        <v>0</v>
      </c>
      <c r="J39" s="123"/>
      <c r="K39" s="122"/>
      <c r="L39" s="117"/>
      <c r="M39" s="137"/>
    </row>
    <row r="40" spans="2:16" ht="19.899999999999999" customHeight="1" thickBot="1">
      <c r="B40" s="279"/>
      <c r="C40" s="281"/>
      <c r="D40" s="281" t="s">
        <v>59</v>
      </c>
      <c r="E40" s="281"/>
      <c r="F40" s="281"/>
      <c r="G40" s="134">
        <f>+G36</f>
        <v>79</v>
      </c>
      <c r="H40" s="125">
        <v>0</v>
      </c>
      <c r="I40" s="126">
        <f t="shared" si="1"/>
        <v>0</v>
      </c>
      <c r="J40" s="138">
        <f>+'[1]Distribucion Focalizacion'!Q57</f>
        <v>0.39240506329113922</v>
      </c>
      <c r="K40" s="139">
        <f>+'[1]Distribucion Focalizacion'!Q58</f>
        <v>0.60759493670886078</v>
      </c>
      <c r="L40" s="117"/>
      <c r="M40" s="140"/>
    </row>
    <row r="41" spans="2:16" ht="42" thickBot="1">
      <c r="B41" s="107" t="s">
        <v>60</v>
      </c>
      <c r="C41" s="141" t="s">
        <v>9</v>
      </c>
      <c r="D41" s="108" t="s">
        <v>10</v>
      </c>
      <c r="E41" s="108" t="s">
        <v>61</v>
      </c>
      <c r="F41" s="108" t="s">
        <v>11</v>
      </c>
      <c r="G41" s="108" t="s">
        <v>62</v>
      </c>
      <c r="H41" s="141" t="s">
        <v>63</v>
      </c>
      <c r="I41" s="109" t="s">
        <v>15</v>
      </c>
      <c r="J41" s="110" t="s">
        <v>16</v>
      </c>
      <c r="K41" s="111" t="s">
        <v>17</v>
      </c>
      <c r="L41" s="83"/>
    </row>
    <row r="42" spans="2:16" ht="41.45">
      <c r="B42" s="285" t="s">
        <v>64</v>
      </c>
      <c r="C42" s="142" t="s">
        <v>65</v>
      </c>
      <c r="D42" s="142" t="s">
        <v>66</v>
      </c>
      <c r="E42" s="143" t="s">
        <v>67</v>
      </c>
      <c r="F42" s="144">
        <f>+'[1]Distribucion Focalizacion'!B95</f>
        <v>14</v>
      </c>
      <c r="G42" s="144">
        <v>2</v>
      </c>
      <c r="H42" s="145">
        <v>0</v>
      </c>
      <c r="I42" s="146">
        <f t="shared" ref="I42:I48" si="2">F42*G42*H42</f>
        <v>0</v>
      </c>
      <c r="J42" s="147">
        <f>+'[1]Distribucion Focalizacion'!Q57</f>
        <v>0.39240506329113922</v>
      </c>
      <c r="K42" s="148">
        <f>+'[1]Distribucion Focalizacion'!Q58</f>
        <v>0.60759493670886078</v>
      </c>
      <c r="L42" s="93"/>
    </row>
    <row r="43" spans="2:16" ht="28.9" customHeight="1" thickBot="1">
      <c r="B43" s="284"/>
      <c r="C43" s="149" t="s">
        <v>68</v>
      </c>
      <c r="D43" s="149" t="s">
        <v>69</v>
      </c>
      <c r="E43" s="150" t="s">
        <v>70</v>
      </c>
      <c r="F43" s="151">
        <f>+'[1]Distribucion Focalizacion'!B95</f>
        <v>14</v>
      </c>
      <c r="G43" s="151">
        <v>3</v>
      </c>
      <c r="H43" s="152">
        <v>0</v>
      </c>
      <c r="I43" s="100">
        <f t="shared" si="2"/>
        <v>0</v>
      </c>
      <c r="J43" s="153">
        <f>+'[1]Distribucion Focalizacion'!Q57</f>
        <v>0.39240506329113922</v>
      </c>
      <c r="K43" s="132">
        <f>+'[1]Distribucion Focalizacion'!Q58</f>
        <v>0.60759493670886078</v>
      </c>
      <c r="L43" s="93"/>
    </row>
    <row r="44" spans="2:16" ht="41.45">
      <c r="B44" s="286" t="s">
        <v>71</v>
      </c>
      <c r="C44" s="154" t="s">
        <v>65</v>
      </c>
      <c r="D44" s="154" t="s">
        <v>72</v>
      </c>
      <c r="E44" s="155" t="s">
        <v>73</v>
      </c>
      <c r="F44" s="156">
        <f>+'[1]Distribucion Focalizacion'!E95</f>
        <v>48</v>
      </c>
      <c r="G44" s="156">
        <v>2</v>
      </c>
      <c r="H44" s="157">
        <v>0</v>
      </c>
      <c r="I44" s="100">
        <f t="shared" si="2"/>
        <v>0</v>
      </c>
      <c r="J44" s="153">
        <f>+'[1]Distribucion Focalizacion'!Q57</f>
        <v>0.39240506329113922</v>
      </c>
      <c r="K44" s="132">
        <f>+'[1]Distribucion Focalizacion'!Q58</f>
        <v>0.60759493670886078</v>
      </c>
      <c r="L44" s="93"/>
    </row>
    <row r="45" spans="2:16" ht="42" thickBot="1">
      <c r="B45" s="279"/>
      <c r="C45" s="149" t="s">
        <v>68</v>
      </c>
      <c r="D45" s="149" t="s">
        <v>74</v>
      </c>
      <c r="E45" s="150" t="s">
        <v>75</v>
      </c>
      <c r="F45" s="151">
        <f>+'[1]Distribucion Focalizacion'!E95</f>
        <v>48</v>
      </c>
      <c r="G45" s="151">
        <v>2</v>
      </c>
      <c r="H45" s="152">
        <v>0</v>
      </c>
      <c r="I45" s="100">
        <f t="shared" si="2"/>
        <v>0</v>
      </c>
      <c r="J45" s="153">
        <f>+'[1]Distribucion Focalizacion'!Q57</f>
        <v>0.39240506329113922</v>
      </c>
      <c r="K45" s="132">
        <f>+'[1]Distribucion Focalizacion'!Q58</f>
        <v>0.60759493670886078</v>
      </c>
      <c r="L45" s="93"/>
    </row>
    <row r="46" spans="2:16" ht="41.45">
      <c r="B46" s="278" t="s">
        <v>76</v>
      </c>
      <c r="C46" s="142" t="s">
        <v>65</v>
      </c>
      <c r="D46" s="142" t="s">
        <v>77</v>
      </c>
      <c r="E46" s="143" t="s">
        <v>78</v>
      </c>
      <c r="F46" s="144">
        <f>E19</f>
        <v>79</v>
      </c>
      <c r="G46" s="144">
        <v>2</v>
      </c>
      <c r="H46" s="145">
        <v>0</v>
      </c>
      <c r="I46" s="100">
        <f t="shared" si="2"/>
        <v>0</v>
      </c>
      <c r="J46" s="153">
        <f>+'[1]Distribucion Focalizacion'!Q57</f>
        <v>0.39240506329113922</v>
      </c>
      <c r="K46" s="132">
        <f>+'[1]Distribucion Focalizacion'!Q58</f>
        <v>0.60759493670886078</v>
      </c>
      <c r="L46" s="93"/>
    </row>
    <row r="47" spans="2:16" ht="27.6">
      <c r="B47" s="287"/>
      <c r="C47" s="158" t="s">
        <v>79</v>
      </c>
      <c r="D47" s="158" t="s">
        <v>80</v>
      </c>
      <c r="E47" s="159" t="s">
        <v>81</v>
      </c>
      <c r="F47" s="97">
        <f>F46</f>
        <v>79</v>
      </c>
      <c r="G47" s="97">
        <v>3</v>
      </c>
      <c r="H47" s="160">
        <v>0</v>
      </c>
      <c r="I47" s="100">
        <f t="shared" si="2"/>
        <v>0</v>
      </c>
      <c r="J47" s="153">
        <f>+'[1]Distribucion Focalizacion'!Q57</f>
        <v>0.39240506329113922</v>
      </c>
      <c r="K47" s="132">
        <f>+'[1]Distribucion Focalizacion'!Q58</f>
        <v>0.60759493670886078</v>
      </c>
      <c r="L47" s="93"/>
    </row>
    <row r="48" spans="2:16" ht="83.45" thickBot="1">
      <c r="B48" s="279"/>
      <c r="C48" s="149" t="s">
        <v>82</v>
      </c>
      <c r="D48" s="149" t="s">
        <v>83</v>
      </c>
      <c r="E48" s="150" t="s">
        <v>84</v>
      </c>
      <c r="F48" s="161">
        <v>14</v>
      </c>
      <c r="G48" s="161">
        <v>4</v>
      </c>
      <c r="H48" s="162">
        <v>0</v>
      </c>
      <c r="I48" s="163">
        <f t="shared" si="2"/>
        <v>0</v>
      </c>
      <c r="J48" s="164">
        <f>+'[1]Distribucion Focalizacion'!Q57</f>
        <v>0.39240506329113922</v>
      </c>
      <c r="K48" s="139">
        <f>+'[1]Distribucion Focalizacion'!Q58</f>
        <v>0.60759493670886078</v>
      </c>
      <c r="L48" s="93"/>
      <c r="M48" s="165">
        <f>SUM(I42:I48)</f>
        <v>0</v>
      </c>
    </row>
    <row r="49" spans="2:17" ht="28.15" thickBot="1">
      <c r="B49" s="166" t="s">
        <v>85</v>
      </c>
      <c r="C49" s="167" t="s">
        <v>9</v>
      </c>
      <c r="D49" s="168" t="s">
        <v>10</v>
      </c>
      <c r="E49" s="168" t="s">
        <v>86</v>
      </c>
      <c r="F49" s="288" t="s">
        <v>36</v>
      </c>
      <c r="G49" s="289"/>
      <c r="H49" s="141" t="s">
        <v>63</v>
      </c>
      <c r="I49" s="169" t="s">
        <v>87</v>
      </c>
      <c r="J49" s="83" t="s">
        <v>16</v>
      </c>
      <c r="K49" s="83" t="s">
        <v>17</v>
      </c>
      <c r="L49" s="83"/>
    </row>
    <row r="50" spans="2:17" ht="55.15">
      <c r="B50" s="170" t="s">
        <v>88</v>
      </c>
      <c r="C50" s="171" t="s">
        <v>89</v>
      </c>
      <c r="D50" s="171" t="s">
        <v>90</v>
      </c>
      <c r="E50" s="155" t="s">
        <v>91</v>
      </c>
      <c r="F50" s="172">
        <f>D8</f>
        <v>1678</v>
      </c>
      <c r="G50" s="172"/>
      <c r="H50" s="157">
        <v>0</v>
      </c>
      <c r="I50" s="173">
        <f>F50*H50</f>
        <v>0</v>
      </c>
      <c r="J50" s="174"/>
      <c r="K50" s="174"/>
      <c r="L50" s="93"/>
      <c r="N50" s="118"/>
    </row>
    <row r="51" spans="2:17" ht="28.15" thickBot="1">
      <c r="B51" s="205" t="s">
        <v>92</v>
      </c>
      <c r="C51" s="206" t="s">
        <v>93</v>
      </c>
      <c r="D51" s="206" t="s">
        <v>94</v>
      </c>
      <c r="E51" s="207" t="s">
        <v>91</v>
      </c>
      <c r="F51" s="208">
        <v>673</v>
      </c>
      <c r="G51" s="208"/>
      <c r="H51" s="209">
        <v>0</v>
      </c>
      <c r="I51" s="210">
        <f>F51*H51</f>
        <v>0</v>
      </c>
      <c r="J51" s="174"/>
      <c r="K51" s="174"/>
      <c r="L51" s="93"/>
      <c r="N51" s="118"/>
    </row>
    <row r="52" spans="2:17" ht="13.9" customHeight="1">
      <c r="B52" s="290" t="s">
        <v>95</v>
      </c>
      <c r="C52" s="291"/>
      <c r="D52" s="291"/>
      <c r="E52" s="291"/>
      <c r="F52" s="291"/>
      <c r="G52" s="291"/>
      <c r="H52" s="291"/>
      <c r="I52" s="211">
        <f>SUM(I23:I51)</f>
        <v>0</v>
      </c>
      <c r="J52" s="106"/>
      <c r="K52" s="106"/>
      <c r="L52" s="106"/>
    </row>
    <row r="53" spans="2:17" ht="13.9">
      <c r="B53" s="292" t="s">
        <v>96</v>
      </c>
      <c r="C53" s="293"/>
      <c r="D53" s="293"/>
      <c r="E53" s="293"/>
      <c r="F53" s="293"/>
      <c r="G53" s="293"/>
      <c r="H53" s="293"/>
      <c r="I53" s="175">
        <f>SUM(I23:I51)</f>
        <v>0</v>
      </c>
      <c r="J53" s="176"/>
      <c r="K53" s="176"/>
      <c r="L53" s="176"/>
      <c r="M53" s="177"/>
    </row>
    <row r="54" spans="2:17" ht="14.45" thickBot="1">
      <c r="B54" s="294" t="s">
        <v>97</v>
      </c>
      <c r="C54" s="295"/>
      <c r="D54" s="295"/>
      <c r="E54" s="295"/>
      <c r="F54" s="295"/>
      <c r="G54" s="295"/>
      <c r="H54" s="295"/>
      <c r="I54" s="212">
        <f>+I53+I20</f>
        <v>0</v>
      </c>
      <c r="J54" s="178"/>
      <c r="K54" s="179"/>
      <c r="L54" s="179"/>
    </row>
    <row r="55" spans="2:17" ht="27.6">
      <c r="B55" s="258" t="s">
        <v>98</v>
      </c>
      <c r="C55" s="259"/>
      <c r="D55" s="259"/>
      <c r="E55" s="259"/>
      <c r="F55" s="259"/>
      <c r="G55" s="259"/>
      <c r="H55" s="213" t="s">
        <v>99</v>
      </c>
      <c r="I55" s="214" t="s">
        <v>15</v>
      </c>
      <c r="J55" s="180"/>
      <c r="K55" s="180"/>
      <c r="L55" s="180"/>
    </row>
    <row r="56" spans="2:17" ht="15.6" thickBot="1">
      <c r="B56" s="296" t="s">
        <v>100</v>
      </c>
      <c r="C56" s="297"/>
      <c r="D56" s="297"/>
      <c r="E56" s="297"/>
      <c r="F56" s="297"/>
      <c r="G56" s="297"/>
      <c r="H56" s="215">
        <v>0</v>
      </c>
      <c r="I56" s="216">
        <f>+I54*H56</f>
        <v>0</v>
      </c>
      <c r="J56" s="181"/>
      <c r="K56" s="181"/>
      <c r="L56" s="181"/>
    </row>
    <row r="57" spans="2:17" ht="14.45" thickBot="1">
      <c r="B57" s="298" t="s">
        <v>101</v>
      </c>
      <c r="C57" s="299"/>
      <c r="D57" s="299"/>
      <c r="E57" s="299"/>
      <c r="F57" s="299"/>
      <c r="G57" s="299"/>
      <c r="H57" s="300"/>
      <c r="I57" s="217">
        <f>+ROUNDUP(I54+I56,-3)</f>
        <v>0</v>
      </c>
      <c r="J57" s="182"/>
      <c r="K57" s="182"/>
      <c r="L57" s="182"/>
      <c r="N57" s="137"/>
      <c r="O57" s="183"/>
      <c r="P57" s="137"/>
      <c r="Q57" s="137"/>
    </row>
    <row r="58" spans="2:17" ht="13.9" hidden="1">
      <c r="B58" s="301"/>
      <c r="C58" s="301"/>
      <c r="D58" s="301"/>
      <c r="E58" s="301"/>
      <c r="F58" s="186"/>
      <c r="G58" s="186"/>
      <c r="H58" s="185"/>
      <c r="I58" s="187"/>
      <c r="J58" s="184"/>
      <c r="K58" s="184"/>
      <c r="L58" s="184"/>
    </row>
    <row r="59" spans="2:17" ht="13.9" hidden="1">
      <c r="B59" s="302"/>
      <c r="C59" s="302"/>
      <c r="D59" s="302"/>
      <c r="E59" s="302"/>
      <c r="F59" s="186"/>
      <c r="G59" s="186"/>
      <c r="H59" s="186"/>
      <c r="I59" s="188"/>
      <c r="J59" s="189"/>
      <c r="K59" s="189"/>
      <c r="L59" s="189"/>
    </row>
    <row r="60" spans="2:17" ht="13.9" hidden="1">
      <c r="D60" s="190"/>
      <c r="F60" s="186"/>
      <c r="G60" s="186"/>
      <c r="H60" s="186"/>
    </row>
    <row r="61" spans="2:17" ht="13.9" hidden="1">
      <c r="B61" s="303" t="s">
        <v>102</v>
      </c>
      <c r="C61" s="304"/>
      <c r="D61" s="305"/>
      <c r="E61" s="185"/>
      <c r="F61" s="185"/>
      <c r="G61" s="185"/>
      <c r="H61" s="185"/>
      <c r="I61" s="185"/>
    </row>
    <row r="62" spans="2:17" ht="13.9" hidden="1">
      <c r="B62" s="191"/>
      <c r="C62" s="191" t="s">
        <v>103</v>
      </c>
      <c r="D62" s="191" t="s">
        <v>104</v>
      </c>
      <c r="F62" s="185"/>
      <c r="G62" s="185"/>
      <c r="H62" s="185"/>
      <c r="I62" s="192"/>
      <c r="J62" s="193"/>
      <c r="Q62" s="48">
        <f>+Q60*40%</f>
        <v>0</v>
      </c>
    </row>
    <row r="63" spans="2:17" ht="13.9" hidden="1">
      <c r="B63" s="15" t="s">
        <v>40</v>
      </c>
      <c r="C63" s="194">
        <f>+H23+(I28/(G23+G24+G25+G26+G27))+H35+H39+((I36*J36)/'[1]Distribucion Focalizacion'!M57)+(('presupuesto consolidado'!I40*'presupuesto consolidado'!J40)/'[1]Distribucion Focalizacion'!M57)+('presupuesto consolidado'!I37*'presupuesto consolidado'!J37/'[1]Distribucion Focalizacion'!M57)+('presupuesto consolidado'!I38*'presupuesto consolidado'!J38/'[1]Distribucion Focalizacion'!M57)</f>
        <v>0</v>
      </c>
      <c r="D63" s="194">
        <f>+H29+(I34/(G29+G30+G31+G32+G33))+H35+H39+(I36*K36/'[1]Distribucion Focalizacion'!M58)+(('presupuesto consolidado'!I40*'presupuesto consolidado'!K40)/'[1]Distribucion Focalizacion'!M58)+('presupuesto consolidado'!I37*'presupuesto consolidado'!K37/'[1]Distribucion Focalizacion'!M58)+('presupuesto consolidado'!I38*'presupuesto consolidado'!K38/'[1]Distribucion Focalizacion'!M58)</f>
        <v>0</v>
      </c>
      <c r="E63" s="165"/>
      <c r="F63" s="195">
        <f>+C63*G23</f>
        <v>0</v>
      </c>
      <c r="G63" s="195">
        <f>+D63*G29</f>
        <v>0</v>
      </c>
      <c r="H63" s="185"/>
      <c r="I63" s="196"/>
      <c r="J63" s="165"/>
      <c r="K63" s="197"/>
      <c r="L63" s="198"/>
    </row>
    <row r="64" spans="2:17" ht="13.9" hidden="1">
      <c r="B64" s="15" t="s">
        <v>41</v>
      </c>
      <c r="C64" s="194">
        <f>+H24+(I28/(G23+G24+G25+G26+G27))+H35+H39+((I36*J36)/'[1]Distribucion Focalizacion'!M57)+(('presupuesto consolidado'!I40*'presupuesto consolidado'!J40)/'[1]Distribucion Focalizacion'!M57)+('presupuesto consolidado'!I37*'presupuesto consolidado'!J37/'[1]Distribucion Focalizacion'!M57)+('presupuesto consolidado'!I38*'presupuesto consolidado'!J38/'[1]Distribucion Focalizacion'!M57)</f>
        <v>0</v>
      </c>
      <c r="D64" s="194">
        <f>+H30+(I34/(G29+G30+G31+G32+G33))+H35+H39+(I36*K36/'[1]Distribucion Focalizacion'!M58)+(('presupuesto consolidado'!I40*'presupuesto consolidado'!K40)/'[1]Distribucion Focalizacion'!M58)+('presupuesto consolidado'!I37*'presupuesto consolidado'!K37/'[1]Distribucion Focalizacion'!M58)+('presupuesto consolidado'!I38*'presupuesto consolidado'!K38/'[1]Distribucion Focalizacion'!M58)</f>
        <v>0</v>
      </c>
      <c r="E64" s="165"/>
      <c r="F64" s="195">
        <f>+C64*G24</f>
        <v>0</v>
      </c>
      <c r="G64" s="195">
        <f>+D64*G30</f>
        <v>0</v>
      </c>
      <c r="H64" s="185"/>
      <c r="I64" s="196"/>
      <c r="J64" s="165"/>
      <c r="K64" s="197"/>
      <c r="L64" s="198"/>
    </row>
    <row r="65" spans="2:13" ht="13.9" hidden="1">
      <c r="B65" s="199" t="s">
        <v>42</v>
      </c>
      <c r="C65" s="194">
        <f>+H25+(I28/(G23+G24+G25+G26+G27))+H35+H39+((I36*J36)/'[1]Distribucion Focalizacion'!M57)+(('presupuesto consolidado'!I40*'presupuesto consolidado'!J40)/'[1]Distribucion Focalizacion'!M57)+('presupuesto consolidado'!I37*'presupuesto consolidado'!J37/'[1]Distribucion Focalizacion'!M57)+('presupuesto consolidado'!I38*'presupuesto consolidado'!J38/'[1]Distribucion Focalizacion'!M57)</f>
        <v>0</v>
      </c>
      <c r="D65" s="194">
        <f>+H31+(I34/(G29+G30+G31+G32+G33))+H35+H39+(I36*K36/'[1]Distribucion Focalizacion'!M58)+(('presupuesto consolidado'!I40*'presupuesto consolidado'!K40)/'[1]Distribucion Focalizacion'!M58)+('presupuesto consolidado'!I37*'presupuesto consolidado'!K37/'[1]Distribucion Focalizacion'!M58)+('presupuesto consolidado'!I38*'presupuesto consolidado'!K38/'[1]Distribucion Focalizacion'!M58)</f>
        <v>0</v>
      </c>
      <c r="E65" s="165"/>
      <c r="F65" s="195">
        <f>+C65*G25</f>
        <v>0</v>
      </c>
      <c r="G65" s="195">
        <f>+D65*G31</f>
        <v>0</v>
      </c>
      <c r="H65" s="185"/>
      <c r="I65" s="196"/>
      <c r="J65" s="165"/>
      <c r="K65" s="197"/>
      <c r="L65" s="198"/>
    </row>
    <row r="66" spans="2:13" ht="13.9" hidden="1">
      <c r="B66" s="199" t="s">
        <v>43</v>
      </c>
      <c r="C66" s="194">
        <f>+H26+(I28/(G23+G24+G25+G26+G27))+H35+H39+((I36*J36)/'[1]Distribucion Focalizacion'!M57)+(('presupuesto consolidado'!I40*'presupuesto consolidado'!J40)/'[1]Distribucion Focalizacion'!M57)+('presupuesto consolidado'!I37*'presupuesto consolidado'!J37/'[1]Distribucion Focalizacion'!M57)+('presupuesto consolidado'!I38*'presupuesto consolidado'!J38/'[1]Distribucion Focalizacion'!M57)</f>
        <v>0</v>
      </c>
      <c r="D66" s="194">
        <f>+H32+(I34/(G29+G30+G31+G32+G33))+H35+H39+(I36*K36/'[1]Distribucion Focalizacion'!M58)+(('presupuesto consolidado'!I40*'presupuesto consolidado'!K40)/'[1]Distribucion Focalizacion'!M58)+('presupuesto consolidado'!I37*'presupuesto consolidado'!K37/'[1]Distribucion Focalizacion'!M58)+('presupuesto consolidado'!I38*'presupuesto consolidado'!K38/'[1]Distribucion Focalizacion'!M58)</f>
        <v>0</v>
      </c>
      <c r="E66" s="165"/>
      <c r="F66" s="195">
        <f>+C66*G26</f>
        <v>0</v>
      </c>
      <c r="G66" s="195">
        <f>+D66*G32</f>
        <v>0</v>
      </c>
      <c r="H66" s="185"/>
      <c r="I66" s="200"/>
      <c r="J66" s="165"/>
      <c r="K66" s="197"/>
      <c r="L66" s="198"/>
    </row>
    <row r="67" spans="2:13" ht="13.9" hidden="1">
      <c r="B67" s="15" t="s">
        <v>44</v>
      </c>
      <c r="C67" s="194">
        <f>+H27+(I28/(G23+G24+G25+G26+G27))+H35+H39+((I36*J36)/'[1]Distribucion Focalizacion'!M57)+(('presupuesto consolidado'!I40*'presupuesto consolidado'!J40)/'[1]Distribucion Focalizacion'!M57)+('presupuesto consolidado'!I37*'presupuesto consolidado'!J37/'[1]Distribucion Focalizacion'!M57)+('presupuesto consolidado'!I38*'presupuesto consolidado'!J38/'[1]Distribucion Focalizacion'!M57)</f>
        <v>0</v>
      </c>
      <c r="D67" s="194">
        <f>+H33+(I34/(G29+G30+G31+G32+G33))+H35+H39+(I36*K36/'[1]Distribucion Focalizacion'!M58)+(('presupuesto consolidado'!I40*'presupuesto consolidado'!K40)/'[1]Distribucion Focalizacion'!M58)+('presupuesto consolidado'!I37*'presupuesto consolidado'!K37/'[1]Distribucion Focalizacion'!M58)+('presupuesto consolidado'!I38*'presupuesto consolidado'!K38/'[1]Distribucion Focalizacion'!M58)</f>
        <v>0</v>
      </c>
      <c r="E67" s="165"/>
      <c r="F67" s="195">
        <f>+C67*G27</f>
        <v>0</v>
      </c>
      <c r="G67" s="195">
        <f>+D67*G33</f>
        <v>0</v>
      </c>
      <c r="H67" s="185"/>
      <c r="I67" s="195"/>
      <c r="J67" s="165"/>
      <c r="K67" s="197"/>
      <c r="L67" s="198"/>
    </row>
    <row r="68" spans="2:13" ht="87" hidden="1" customHeight="1">
      <c r="F68" s="185"/>
      <c r="G68" s="185"/>
      <c r="H68" s="185"/>
      <c r="I68" s="192"/>
      <c r="L68" s="198"/>
      <c r="M68" s="165"/>
    </row>
    <row r="69" spans="2:13" ht="30" hidden="1" customHeight="1">
      <c r="F69" s="185"/>
      <c r="G69" s="185"/>
      <c r="H69" s="185"/>
      <c r="I69" s="185"/>
    </row>
    <row r="70" spans="2:13" ht="13.9" hidden="1">
      <c r="B70" s="303" t="s">
        <v>105</v>
      </c>
      <c r="C70" s="304"/>
      <c r="D70" s="305"/>
      <c r="F70" s="185"/>
      <c r="G70" s="185"/>
      <c r="H70" s="185"/>
      <c r="I70" s="185"/>
    </row>
    <row r="71" spans="2:13" ht="13.9" hidden="1">
      <c r="B71" s="15"/>
      <c r="C71" s="15" t="s">
        <v>103</v>
      </c>
      <c r="D71" s="15" t="s">
        <v>104</v>
      </c>
      <c r="F71" s="185"/>
      <c r="G71" s="185"/>
      <c r="H71" s="185"/>
      <c r="I71" s="185"/>
    </row>
    <row r="72" spans="2:13" ht="13.9" hidden="1">
      <c r="B72" s="15" t="s">
        <v>106</v>
      </c>
      <c r="C72" s="194">
        <f>+I13*J13/'[1]Distribucion Focalizacion'!M57+'presupuesto consolidado'!I14*'presupuesto consolidado'!J14/'[1]Distribucion Focalizacion'!M57+'presupuesto consolidado'!I15*'presupuesto consolidado'!J15/'[1]Distribucion Focalizacion'!M57+'presupuesto consolidado'!I16*'presupuesto consolidado'!J16/'[1]Distribucion Focalizacion'!M57+'presupuesto consolidado'!I17*'presupuesto consolidado'!J17/'[1]Distribucion Focalizacion'!M57+'presupuesto consolidado'!I18*'presupuesto consolidado'!J18/'[1]Distribucion Focalizacion'!M57+'presupuesto consolidado'!I19*'presupuesto consolidado'!J19/'[1]Distribucion Focalizacion'!M57</f>
        <v>0</v>
      </c>
      <c r="D72" s="194">
        <f>+I13*K13/'[1]Distribucion Focalizacion'!M58+'presupuesto consolidado'!I14*'presupuesto consolidado'!K14/'[1]Distribucion Focalizacion'!M58+'presupuesto consolidado'!I15*'presupuesto consolidado'!K15/'[1]Distribucion Focalizacion'!M58+'presupuesto consolidado'!I16*'presupuesto consolidado'!K16/'[1]Distribucion Focalizacion'!M58+'presupuesto consolidado'!I17*'presupuesto consolidado'!K17/'[1]Distribucion Focalizacion'!M58+'presupuesto consolidado'!I18*'presupuesto consolidado'!K18/'[1]Distribucion Focalizacion'!M58+'presupuesto consolidado'!I19*'presupuesto consolidado'!K19/'[1]Distribucion Focalizacion'!M58</f>
        <v>0</v>
      </c>
      <c r="F72" s="201">
        <f>+C72*'[1]Distribucion Focalizacion'!M57</f>
        <v>0</v>
      </c>
      <c r="G72" s="201">
        <f>+D72*'[1]Distribucion Focalizacion'!M58</f>
        <v>0</v>
      </c>
      <c r="H72" s="202"/>
      <c r="I72" s="195"/>
      <c r="J72" s="165"/>
      <c r="K72" s="165"/>
    </row>
    <row r="73" spans="2:13" ht="29.45" hidden="1" customHeight="1">
      <c r="C73" s="165"/>
      <c r="I73" s="195"/>
    </row>
    <row r="74" spans="2:13" ht="13.9" hidden="1">
      <c r="B74" s="303" t="s">
        <v>107</v>
      </c>
      <c r="C74" s="304"/>
      <c r="D74" s="305"/>
      <c r="I74" s="195"/>
    </row>
    <row r="75" spans="2:13" ht="13.9" hidden="1">
      <c r="B75" s="15" t="s">
        <v>106</v>
      </c>
      <c r="C75" s="194">
        <f>+(I42*J42+I43*J43+I44*J44+I45*J45+I46*J46+I47*J47+I48*J48)/'[1]Distribucion Focalizacion'!M57</f>
        <v>0</v>
      </c>
      <c r="D75" s="194">
        <f>+(I42*K42+I43*K43+I44*K44+I45*K45+I46*K46+I47*K47+I48*K48)/'[1]Distribucion Focalizacion'!M58</f>
        <v>0</v>
      </c>
      <c r="F75" s="201">
        <f>+C75*'[1]Distribucion Focalizacion'!M57</f>
        <v>0</v>
      </c>
      <c r="G75" s="201">
        <f>+D75*'[1]Distribucion Focalizacion'!M58</f>
        <v>0</v>
      </c>
      <c r="I75" s="195"/>
      <c r="J75" s="165"/>
      <c r="K75" s="165"/>
    </row>
    <row r="76" spans="2:13" ht="13.9">
      <c r="F76" s="187"/>
      <c r="G76" s="187"/>
      <c r="I76" s="195"/>
    </row>
    <row r="77" spans="2:13" ht="87" hidden="1" customHeight="1"/>
    <row r="78" spans="2:13" ht="87" hidden="1" customHeight="1"/>
    <row r="79" spans="2:13" ht="87" hidden="1" customHeight="1"/>
    <row r="80" spans="2:13" ht="87" hidden="1" customHeight="1"/>
    <row r="81" spans="2:10" ht="87" hidden="1" customHeight="1"/>
    <row r="82" spans="2:10" ht="87" hidden="1" customHeight="1"/>
    <row r="83" spans="2:10" ht="87" hidden="1" customHeight="1">
      <c r="B83" s="306" t="s">
        <v>108</v>
      </c>
      <c r="C83" s="306"/>
      <c r="D83" s="306"/>
    </row>
    <row r="84" spans="2:10" ht="22.15" customHeight="1">
      <c r="B84" s="227" t="s">
        <v>109</v>
      </c>
      <c r="C84" s="227"/>
      <c r="D84" s="227"/>
      <c r="F84" s="227" t="s">
        <v>110</v>
      </c>
      <c r="G84" s="227"/>
    </row>
    <row r="85" spans="2:10" ht="13.9">
      <c r="B85" s="203"/>
      <c r="C85" s="203" t="s">
        <v>103</v>
      </c>
      <c r="D85" s="203" t="s">
        <v>104</v>
      </c>
      <c r="F85" s="218" t="s">
        <v>103</v>
      </c>
      <c r="G85" s="218" t="s">
        <v>104</v>
      </c>
    </row>
    <row r="86" spans="2:10" ht="13.9">
      <c r="B86" s="15" t="s">
        <v>40</v>
      </c>
      <c r="C86" s="204">
        <f>+(+C63+C72+H50+C75)*(1+H56)</f>
        <v>0</v>
      </c>
      <c r="D86" s="204">
        <f>(+D63+D72+H50+D75)*(1+H56)</f>
        <v>0</v>
      </c>
      <c r="E86" s="220" t="s">
        <v>40</v>
      </c>
      <c r="F86" s="219">
        <f>+C86*G23</f>
        <v>0</v>
      </c>
      <c r="G86" s="219">
        <f>+D86*G29</f>
        <v>0</v>
      </c>
    </row>
    <row r="87" spans="2:10" ht="13.9">
      <c r="B87" s="15" t="s">
        <v>41</v>
      </c>
      <c r="C87" s="204">
        <f>+(+C64+C72+H50+C75)*(1+H56)</f>
        <v>0</v>
      </c>
      <c r="D87" s="204">
        <f>(+D64+D72+H50+D75)*(1+H56)</f>
        <v>0</v>
      </c>
      <c r="E87" s="220" t="s">
        <v>41</v>
      </c>
      <c r="F87" s="219">
        <f>+C87*G24</f>
        <v>0</v>
      </c>
      <c r="G87" s="219">
        <f>+D87*G30</f>
        <v>0</v>
      </c>
    </row>
    <row r="88" spans="2:10" ht="13.9">
      <c r="B88" s="199" t="s">
        <v>42</v>
      </c>
      <c r="C88" s="204">
        <f>+(+C65+C72+H50+C75)*(1+H56)</f>
        <v>0</v>
      </c>
      <c r="D88" s="204">
        <f>(+D65+D72+H50+D75)*(1+H56)</f>
        <v>0</v>
      </c>
      <c r="E88" s="221" t="s">
        <v>42</v>
      </c>
      <c r="F88" s="219">
        <f>+C88*G25</f>
        <v>0</v>
      </c>
      <c r="G88" s="219">
        <f>+D88*G31</f>
        <v>0</v>
      </c>
    </row>
    <row r="89" spans="2:10" ht="13.9">
      <c r="B89" s="199" t="s">
        <v>43</v>
      </c>
      <c r="C89" s="204">
        <f>+(+C66+C72+H50+C75)*(1+H56)</f>
        <v>0</v>
      </c>
      <c r="D89" s="204">
        <f>(+D66+D72+H50+D75)*(1+H56)</f>
        <v>0</v>
      </c>
      <c r="E89" s="221" t="s">
        <v>43</v>
      </c>
      <c r="F89" s="219">
        <f>+C89*G26</f>
        <v>0</v>
      </c>
      <c r="G89" s="219">
        <f>+D89*G32</f>
        <v>0</v>
      </c>
      <c r="I89" s="198"/>
      <c r="J89" s="197"/>
    </row>
    <row r="90" spans="2:10" ht="13.9">
      <c r="B90" s="15" t="s">
        <v>44</v>
      </c>
      <c r="C90" s="204">
        <f>+(+C67+C72+H50+H51+C75)*(1+H56)</f>
        <v>0</v>
      </c>
      <c r="D90" s="204">
        <f>(+D67+D72+H50+D75+H51)*(1+H56)</f>
        <v>0</v>
      </c>
      <c r="E90" s="220" t="s">
        <v>44</v>
      </c>
      <c r="F90" s="219">
        <f>+C90*G27</f>
        <v>0</v>
      </c>
      <c r="G90" s="219">
        <f>+D90*G33</f>
        <v>0</v>
      </c>
    </row>
    <row r="91" spans="2:10" ht="13.9">
      <c r="C91" s="307"/>
      <c r="D91" s="307"/>
      <c r="F91" s="222" t="s">
        <v>111</v>
      </c>
      <c r="G91" s="223">
        <f>+ROUNDUP(SUM(F86:G90),-3)</f>
        <v>0</v>
      </c>
      <c r="H91" s="198"/>
      <c r="I91" s="165"/>
      <c r="J91" s="165"/>
    </row>
  </sheetData>
  <mergeCells count="65">
    <mergeCell ref="C91:D91"/>
    <mergeCell ref="B58:E59"/>
    <mergeCell ref="B61:D61"/>
    <mergeCell ref="B70:D70"/>
    <mergeCell ref="B74:D74"/>
    <mergeCell ref="B83:D83"/>
    <mergeCell ref="B53:H53"/>
    <mergeCell ref="B54:H54"/>
    <mergeCell ref="B55:G55"/>
    <mergeCell ref="B56:G56"/>
    <mergeCell ref="B57:H57"/>
    <mergeCell ref="B42:B43"/>
    <mergeCell ref="B44:B45"/>
    <mergeCell ref="B46:B48"/>
    <mergeCell ref="F49:G49"/>
    <mergeCell ref="B52:H52"/>
    <mergeCell ref="B35:B38"/>
    <mergeCell ref="D35:F35"/>
    <mergeCell ref="D36:F36"/>
    <mergeCell ref="D37:F37"/>
    <mergeCell ref="D38:F38"/>
    <mergeCell ref="D39:F39"/>
    <mergeCell ref="D40:F40"/>
    <mergeCell ref="D27:F27"/>
    <mergeCell ref="D28:F28"/>
    <mergeCell ref="C29:C34"/>
    <mergeCell ref="D29:F29"/>
    <mergeCell ref="D30:F30"/>
    <mergeCell ref="D31:F31"/>
    <mergeCell ref="D32:F32"/>
    <mergeCell ref="D33:F33"/>
    <mergeCell ref="D34:F34"/>
    <mergeCell ref="Q10:R10"/>
    <mergeCell ref="T10:U10"/>
    <mergeCell ref="X10:Y10"/>
    <mergeCell ref="B13:B19"/>
    <mergeCell ref="B20:D20"/>
    <mergeCell ref="N2:O2"/>
    <mergeCell ref="B4:H4"/>
    <mergeCell ref="B11:I11"/>
    <mergeCell ref="B6:H6"/>
    <mergeCell ref="B7:H7"/>
    <mergeCell ref="B8:C9"/>
    <mergeCell ref="D8:D9"/>
    <mergeCell ref="E8:F9"/>
    <mergeCell ref="G8:G9"/>
    <mergeCell ref="H8:H9"/>
    <mergeCell ref="B10:I10"/>
    <mergeCell ref="N10:O10"/>
    <mergeCell ref="B5:H5"/>
    <mergeCell ref="B84:D84"/>
    <mergeCell ref="F84:G84"/>
    <mergeCell ref="B1:D1"/>
    <mergeCell ref="E1:H1"/>
    <mergeCell ref="B2:H2"/>
    <mergeCell ref="B21:I21"/>
    <mergeCell ref="D22:F22"/>
    <mergeCell ref="B23:B34"/>
    <mergeCell ref="C23:C28"/>
    <mergeCell ref="D23:F23"/>
    <mergeCell ref="D24:F24"/>
    <mergeCell ref="D25:F25"/>
    <mergeCell ref="D26:F26"/>
    <mergeCell ref="B39:B40"/>
    <mergeCell ref="C39:C40"/>
  </mergeCells>
  <pageMargins left="0.70866141732283472" right="0.70866141732283472" top="0.74803149606299213" bottom="0.74803149606299213" header="0.31496062992125984" footer="0.31496062992125984"/>
  <pageSetup scale="31" fitToHeight="2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721A-A67E-40DB-ACC3-1D446B5495CD}">
  <dimension ref="A1:F60"/>
  <sheetViews>
    <sheetView topLeftCell="A40" zoomScale="130" zoomScaleNormal="130" workbookViewId="0">
      <selection activeCell="E61" sqref="E61"/>
    </sheetView>
  </sheetViews>
  <sheetFormatPr defaultColWidth="11.5703125" defaultRowHeight="7.9"/>
  <cols>
    <col min="1" max="1" width="11.5703125" style="20"/>
    <col min="2" max="2" width="19.28515625" style="20" customWidth="1"/>
    <col min="3" max="3" width="19.7109375" style="20" customWidth="1"/>
    <col min="4" max="4" width="14.7109375" style="20" bestFit="1" customWidth="1"/>
    <col min="5" max="16384" width="11.5703125" style="20"/>
  </cols>
  <sheetData>
    <row r="1" spans="1:6" ht="8.4499999999999993" thickBot="1"/>
    <row r="2" spans="1:6" ht="10.15">
      <c r="A2" s="308" t="s">
        <v>112</v>
      </c>
      <c r="B2" s="309"/>
      <c r="C2" s="309"/>
      <c r="D2" s="309"/>
      <c r="E2" s="309"/>
      <c r="F2" s="310"/>
    </row>
    <row r="3" spans="1:6">
      <c r="A3" s="311" t="s">
        <v>113</v>
      </c>
      <c r="B3" s="313" t="s">
        <v>114</v>
      </c>
      <c r="C3" s="313" t="s">
        <v>115</v>
      </c>
      <c r="D3" s="313" t="s">
        <v>116</v>
      </c>
      <c r="E3" s="313" t="s">
        <v>117</v>
      </c>
      <c r="F3" s="315" t="s">
        <v>118</v>
      </c>
    </row>
    <row r="4" spans="1:6" ht="8.4499999999999993" thickBot="1">
      <c r="A4" s="312"/>
      <c r="B4" s="314"/>
      <c r="C4" s="314"/>
      <c r="D4" s="314"/>
      <c r="E4" s="314"/>
      <c r="F4" s="316"/>
    </row>
    <row r="5" spans="1:6">
      <c r="A5" s="317" t="s">
        <v>119</v>
      </c>
      <c r="B5" s="67" t="s">
        <v>120</v>
      </c>
      <c r="C5" s="71">
        <v>150</v>
      </c>
      <c r="D5" s="320">
        <f>SUM(C5:C8)</f>
        <v>974</v>
      </c>
      <c r="E5" s="323">
        <v>0</v>
      </c>
      <c r="F5" s="326">
        <f>+D5*E5</f>
        <v>0</v>
      </c>
    </row>
    <row r="6" spans="1:6">
      <c r="A6" s="318"/>
      <c r="B6" s="64" t="s">
        <v>121</v>
      </c>
      <c r="C6" s="63">
        <v>220</v>
      </c>
      <c r="D6" s="321"/>
      <c r="E6" s="324"/>
      <c r="F6" s="327"/>
    </row>
    <row r="7" spans="1:6">
      <c r="A7" s="318"/>
      <c r="B7" s="62" t="s">
        <v>122</v>
      </c>
      <c r="C7" s="63">
        <v>318</v>
      </c>
      <c r="D7" s="321"/>
      <c r="E7" s="324"/>
      <c r="F7" s="327"/>
    </row>
    <row r="8" spans="1:6" ht="8.4499999999999993" thickBot="1">
      <c r="A8" s="319"/>
      <c r="B8" s="69" t="s">
        <v>123</v>
      </c>
      <c r="C8" s="70">
        <v>286</v>
      </c>
      <c r="D8" s="322"/>
      <c r="E8" s="325"/>
      <c r="F8" s="328"/>
    </row>
    <row r="9" spans="1:6">
      <c r="A9" s="317" t="s">
        <v>124</v>
      </c>
      <c r="B9" s="67" t="s">
        <v>120</v>
      </c>
      <c r="C9" s="71">
        <v>146</v>
      </c>
      <c r="D9" s="320">
        <f>SUM(C9:C12)</f>
        <v>1100</v>
      </c>
      <c r="E9" s="323">
        <v>0</v>
      </c>
      <c r="F9" s="326">
        <f>+D9*E9</f>
        <v>0</v>
      </c>
    </row>
    <row r="10" spans="1:6">
      <c r="A10" s="318"/>
      <c r="B10" s="64" t="s">
        <v>121</v>
      </c>
      <c r="C10" s="63">
        <v>268</v>
      </c>
      <c r="D10" s="321"/>
      <c r="E10" s="324"/>
      <c r="F10" s="327"/>
    </row>
    <row r="11" spans="1:6">
      <c r="A11" s="318"/>
      <c r="B11" s="62" t="s">
        <v>122</v>
      </c>
      <c r="C11" s="63">
        <v>368</v>
      </c>
      <c r="D11" s="321"/>
      <c r="E11" s="324"/>
      <c r="F11" s="327"/>
    </row>
    <row r="12" spans="1:6" ht="8.4499999999999993" thickBot="1">
      <c r="A12" s="319"/>
      <c r="B12" s="69" t="s">
        <v>123</v>
      </c>
      <c r="C12" s="70">
        <v>318</v>
      </c>
      <c r="D12" s="322"/>
      <c r="E12" s="325"/>
      <c r="F12" s="328"/>
    </row>
    <row r="13" spans="1:6">
      <c r="A13" s="317" t="s">
        <v>125</v>
      </c>
      <c r="B13" s="67" t="s">
        <v>120</v>
      </c>
      <c r="C13" s="71">
        <v>190</v>
      </c>
      <c r="D13" s="320">
        <f>SUM(C13:C16)</f>
        <v>1022</v>
      </c>
      <c r="E13" s="323">
        <v>0</v>
      </c>
      <c r="F13" s="326">
        <f>+D13*E13</f>
        <v>0</v>
      </c>
    </row>
    <row r="14" spans="1:6">
      <c r="A14" s="318"/>
      <c r="B14" s="64" t="s">
        <v>121</v>
      </c>
      <c r="C14" s="63">
        <v>244</v>
      </c>
      <c r="D14" s="321"/>
      <c r="E14" s="324"/>
      <c r="F14" s="327"/>
    </row>
    <row r="15" spans="1:6">
      <c r="A15" s="318"/>
      <c r="B15" s="62" t="s">
        <v>122</v>
      </c>
      <c r="C15" s="63">
        <v>296</v>
      </c>
      <c r="D15" s="321"/>
      <c r="E15" s="324"/>
      <c r="F15" s="327"/>
    </row>
    <row r="16" spans="1:6" ht="8.4499999999999993" thickBot="1">
      <c r="A16" s="319"/>
      <c r="B16" s="69" t="s">
        <v>123</v>
      </c>
      <c r="C16" s="70">
        <v>292</v>
      </c>
      <c r="D16" s="322"/>
      <c r="E16" s="325"/>
      <c r="F16" s="328"/>
    </row>
    <row r="17" spans="1:6">
      <c r="A17" s="317" t="s">
        <v>126</v>
      </c>
      <c r="B17" s="67" t="s">
        <v>120</v>
      </c>
      <c r="C17" s="68">
        <v>208</v>
      </c>
      <c r="D17" s="320">
        <f>SUM(C17:C20)</f>
        <v>1068</v>
      </c>
      <c r="E17" s="323">
        <v>0</v>
      </c>
      <c r="F17" s="326">
        <f>+D17*E17</f>
        <v>0</v>
      </c>
    </row>
    <row r="18" spans="1:6">
      <c r="A18" s="318"/>
      <c r="B18" s="64" t="s">
        <v>121</v>
      </c>
      <c r="C18" s="63">
        <v>260</v>
      </c>
      <c r="D18" s="321"/>
      <c r="E18" s="324"/>
      <c r="F18" s="327"/>
    </row>
    <row r="19" spans="1:6">
      <c r="A19" s="318"/>
      <c r="B19" s="62" t="s">
        <v>122</v>
      </c>
      <c r="C19" s="63">
        <v>308</v>
      </c>
      <c r="D19" s="321"/>
      <c r="E19" s="324"/>
      <c r="F19" s="327"/>
    </row>
    <row r="20" spans="1:6" ht="8.4499999999999993" thickBot="1">
      <c r="A20" s="319"/>
      <c r="B20" s="69" t="s">
        <v>123</v>
      </c>
      <c r="C20" s="70">
        <v>292</v>
      </c>
      <c r="D20" s="322"/>
      <c r="E20" s="325"/>
      <c r="F20" s="328"/>
    </row>
    <row r="21" spans="1:6">
      <c r="A21" s="317" t="s">
        <v>127</v>
      </c>
      <c r="B21" s="67" t="s">
        <v>120</v>
      </c>
      <c r="C21" s="68">
        <v>206</v>
      </c>
      <c r="D21" s="320">
        <f>SUM(C21:C24)</f>
        <v>1000</v>
      </c>
      <c r="E21" s="323">
        <v>0</v>
      </c>
      <c r="F21" s="326">
        <f>+D21*E21</f>
        <v>0</v>
      </c>
    </row>
    <row r="22" spans="1:6">
      <c r="A22" s="318"/>
      <c r="B22" s="64" t="s">
        <v>121</v>
      </c>
      <c r="C22" s="63">
        <v>192</v>
      </c>
      <c r="D22" s="321"/>
      <c r="E22" s="324"/>
      <c r="F22" s="327"/>
    </row>
    <row r="23" spans="1:6">
      <c r="A23" s="318"/>
      <c r="B23" s="62" t="s">
        <v>122</v>
      </c>
      <c r="C23" s="63">
        <v>270</v>
      </c>
      <c r="D23" s="321"/>
      <c r="E23" s="324"/>
      <c r="F23" s="327"/>
    </row>
    <row r="24" spans="1:6" ht="8.4499999999999993" thickBot="1">
      <c r="A24" s="319"/>
      <c r="B24" s="69" t="s">
        <v>123</v>
      </c>
      <c r="C24" s="70">
        <v>332</v>
      </c>
      <c r="D24" s="322"/>
      <c r="E24" s="325"/>
      <c r="F24" s="328"/>
    </row>
    <row r="25" spans="1:6" ht="10.15" customHeight="1">
      <c r="A25" s="329" t="s">
        <v>128</v>
      </c>
      <c r="B25" s="330"/>
      <c r="C25" s="65">
        <v>42</v>
      </c>
      <c r="D25" s="320">
        <f>+C25+C26</f>
        <v>80</v>
      </c>
      <c r="E25" s="331">
        <v>0</v>
      </c>
      <c r="F25" s="333">
        <f>+D25*E25</f>
        <v>0</v>
      </c>
    </row>
    <row r="26" spans="1:6" ht="10.15" customHeight="1" thickBot="1">
      <c r="A26" s="335" t="s">
        <v>129</v>
      </c>
      <c r="B26" s="336"/>
      <c r="C26" s="66">
        <v>38</v>
      </c>
      <c r="D26" s="322"/>
      <c r="E26" s="332"/>
      <c r="F26" s="334"/>
    </row>
    <row r="29" spans="1:6" ht="8.4499999999999993" thickBot="1"/>
    <row r="30" spans="1:6" ht="10.15">
      <c r="A30" s="308" t="s">
        <v>130</v>
      </c>
      <c r="B30" s="309"/>
      <c r="C30" s="309"/>
      <c r="D30" s="309"/>
      <c r="E30" s="309"/>
      <c r="F30" s="310"/>
    </row>
    <row r="31" spans="1:6">
      <c r="A31" s="311" t="s">
        <v>113</v>
      </c>
      <c r="B31" s="313" t="s">
        <v>114</v>
      </c>
      <c r="C31" s="313" t="s">
        <v>115</v>
      </c>
      <c r="D31" s="313" t="s">
        <v>116</v>
      </c>
      <c r="E31" s="313" t="s">
        <v>117</v>
      </c>
      <c r="F31" s="315" t="s">
        <v>118</v>
      </c>
    </row>
    <row r="32" spans="1:6" ht="8.4499999999999993" thickBot="1">
      <c r="A32" s="312"/>
      <c r="B32" s="314"/>
      <c r="C32" s="314"/>
      <c r="D32" s="314"/>
      <c r="E32" s="314"/>
      <c r="F32" s="316"/>
    </row>
    <row r="33" spans="1:6" ht="15.6">
      <c r="A33" s="317" t="s">
        <v>119</v>
      </c>
      <c r="B33" s="67" t="s">
        <v>131</v>
      </c>
      <c r="C33" s="71">
        <v>114</v>
      </c>
      <c r="D33" s="320">
        <f>SUM(C33:C37)</f>
        <v>512</v>
      </c>
      <c r="E33" s="323">
        <v>0</v>
      </c>
      <c r="F33" s="326">
        <f>+D33*E33</f>
        <v>0</v>
      </c>
    </row>
    <row r="34" spans="1:6" ht="15.6">
      <c r="A34" s="318"/>
      <c r="B34" s="64" t="s">
        <v>132</v>
      </c>
      <c r="C34" s="63">
        <v>90</v>
      </c>
      <c r="D34" s="321"/>
      <c r="E34" s="324"/>
      <c r="F34" s="327"/>
    </row>
    <row r="35" spans="1:6">
      <c r="A35" s="318"/>
      <c r="B35" s="62" t="s">
        <v>133</v>
      </c>
      <c r="C35" s="63">
        <v>104</v>
      </c>
      <c r="D35" s="321"/>
      <c r="E35" s="324"/>
      <c r="F35" s="327"/>
    </row>
    <row r="36" spans="1:6" ht="15.6">
      <c r="A36" s="318"/>
      <c r="B36" s="62" t="s">
        <v>134</v>
      </c>
      <c r="C36" s="63">
        <v>108</v>
      </c>
      <c r="D36" s="321"/>
      <c r="E36" s="324"/>
      <c r="F36" s="327"/>
    </row>
    <row r="37" spans="1:6" ht="16.149999999999999" thickBot="1">
      <c r="A37" s="319"/>
      <c r="B37" s="69" t="s">
        <v>135</v>
      </c>
      <c r="C37" s="70">
        <v>96</v>
      </c>
      <c r="D37" s="322"/>
      <c r="E37" s="325"/>
      <c r="F37" s="328"/>
    </row>
    <row r="38" spans="1:6" ht="15.6">
      <c r="A38" s="317" t="s">
        <v>124</v>
      </c>
      <c r="B38" s="67" t="s">
        <v>131</v>
      </c>
      <c r="C38" s="71">
        <v>120</v>
      </c>
      <c r="D38" s="320">
        <f>SUM(C38:C42)</f>
        <v>524</v>
      </c>
      <c r="E38" s="323">
        <v>0</v>
      </c>
      <c r="F38" s="326">
        <f>+D38*E38</f>
        <v>0</v>
      </c>
    </row>
    <row r="39" spans="1:6" ht="15.6">
      <c r="A39" s="318"/>
      <c r="B39" s="64" t="s">
        <v>132</v>
      </c>
      <c r="C39" s="63">
        <v>98</v>
      </c>
      <c r="D39" s="321"/>
      <c r="E39" s="324"/>
      <c r="F39" s="327"/>
    </row>
    <row r="40" spans="1:6">
      <c r="A40" s="318"/>
      <c r="B40" s="62" t="s">
        <v>133</v>
      </c>
      <c r="C40" s="63">
        <v>102</v>
      </c>
      <c r="D40" s="321"/>
      <c r="E40" s="324"/>
      <c r="F40" s="327"/>
    </row>
    <row r="41" spans="1:6" ht="15.6">
      <c r="A41" s="318"/>
      <c r="B41" s="62" t="s">
        <v>134</v>
      </c>
      <c r="C41" s="63">
        <v>104</v>
      </c>
      <c r="D41" s="321"/>
      <c r="E41" s="324"/>
      <c r="F41" s="327"/>
    </row>
    <row r="42" spans="1:6" ht="16.149999999999999" thickBot="1">
      <c r="A42" s="319"/>
      <c r="B42" s="69" t="s">
        <v>135</v>
      </c>
      <c r="C42" s="70">
        <v>100</v>
      </c>
      <c r="D42" s="322"/>
      <c r="E42" s="325"/>
      <c r="F42" s="328"/>
    </row>
    <row r="43" spans="1:6" ht="15.6">
      <c r="A43" s="317" t="s">
        <v>125</v>
      </c>
      <c r="B43" s="67" t="s">
        <v>131</v>
      </c>
      <c r="C43" s="71">
        <v>122</v>
      </c>
      <c r="D43" s="320">
        <f>SUM(C43:C47)</f>
        <v>518</v>
      </c>
      <c r="E43" s="323">
        <v>0</v>
      </c>
      <c r="F43" s="326">
        <f>+D43*E43</f>
        <v>0</v>
      </c>
    </row>
    <row r="44" spans="1:6" ht="15.6">
      <c r="A44" s="318"/>
      <c r="B44" s="64" t="s">
        <v>132</v>
      </c>
      <c r="C44" s="63">
        <v>92</v>
      </c>
      <c r="D44" s="321"/>
      <c r="E44" s="324"/>
      <c r="F44" s="327"/>
    </row>
    <row r="45" spans="1:6">
      <c r="A45" s="318"/>
      <c r="B45" s="62" t="s">
        <v>133</v>
      </c>
      <c r="C45" s="63">
        <v>102</v>
      </c>
      <c r="D45" s="321"/>
      <c r="E45" s="324"/>
      <c r="F45" s="327"/>
    </row>
    <row r="46" spans="1:6" ht="15.6">
      <c r="A46" s="318"/>
      <c r="B46" s="62" t="s">
        <v>134</v>
      </c>
      <c r="C46" s="63">
        <v>100</v>
      </c>
      <c r="D46" s="321"/>
      <c r="E46" s="324"/>
      <c r="F46" s="327"/>
    </row>
    <row r="47" spans="1:6" ht="16.149999999999999" thickBot="1">
      <c r="A47" s="319"/>
      <c r="B47" s="69" t="s">
        <v>135</v>
      </c>
      <c r="C47" s="70">
        <v>102</v>
      </c>
      <c r="D47" s="322"/>
      <c r="E47" s="325"/>
      <c r="F47" s="328"/>
    </row>
    <row r="48" spans="1:6" ht="15.6">
      <c r="A48" s="317" t="s">
        <v>126</v>
      </c>
      <c r="B48" s="67" t="s">
        <v>131</v>
      </c>
      <c r="C48" s="68">
        <v>78</v>
      </c>
      <c r="D48" s="320">
        <f>SUM(C48:C52)</f>
        <v>356</v>
      </c>
      <c r="E48" s="323">
        <v>0</v>
      </c>
      <c r="F48" s="326">
        <f>+D48*E48</f>
        <v>0</v>
      </c>
    </row>
    <row r="49" spans="1:6" ht="15.6">
      <c r="A49" s="318"/>
      <c r="B49" s="64" t="s">
        <v>132</v>
      </c>
      <c r="C49" s="63">
        <v>62</v>
      </c>
      <c r="D49" s="321"/>
      <c r="E49" s="324"/>
      <c r="F49" s="327"/>
    </row>
    <row r="50" spans="1:6">
      <c r="A50" s="318"/>
      <c r="B50" s="62" t="s">
        <v>133</v>
      </c>
      <c r="C50" s="63">
        <v>76</v>
      </c>
      <c r="D50" s="321"/>
      <c r="E50" s="324"/>
      <c r="F50" s="327"/>
    </row>
    <row r="51" spans="1:6" ht="15.6">
      <c r="A51" s="318"/>
      <c r="B51" s="62" t="s">
        <v>134</v>
      </c>
      <c r="C51" s="63">
        <v>60</v>
      </c>
      <c r="D51" s="321"/>
      <c r="E51" s="324"/>
      <c r="F51" s="327"/>
    </row>
    <row r="52" spans="1:6" ht="16.149999999999999" thickBot="1">
      <c r="A52" s="319"/>
      <c r="B52" s="69" t="s">
        <v>135</v>
      </c>
      <c r="C52" s="72">
        <v>80</v>
      </c>
      <c r="D52" s="322"/>
      <c r="E52" s="325"/>
      <c r="F52" s="328"/>
    </row>
    <row r="53" spans="1:6" ht="15.6">
      <c r="A53" s="317" t="s">
        <v>127</v>
      </c>
      <c r="B53" s="67" t="s">
        <v>131</v>
      </c>
      <c r="C53" s="68">
        <v>68</v>
      </c>
      <c r="D53" s="320">
        <f>SUM(C53:C57)</f>
        <v>312</v>
      </c>
      <c r="E53" s="323">
        <v>0</v>
      </c>
      <c r="F53" s="326">
        <f>+D53*E53</f>
        <v>0</v>
      </c>
    </row>
    <row r="54" spans="1:6" ht="15.6">
      <c r="A54" s="318"/>
      <c r="B54" s="64" t="s">
        <v>132</v>
      </c>
      <c r="C54" s="63">
        <v>58</v>
      </c>
      <c r="D54" s="321"/>
      <c r="E54" s="324"/>
      <c r="F54" s="327"/>
    </row>
    <row r="55" spans="1:6">
      <c r="A55" s="318"/>
      <c r="B55" s="62" t="s">
        <v>133</v>
      </c>
      <c r="C55" s="63">
        <v>60</v>
      </c>
      <c r="D55" s="321"/>
      <c r="E55" s="324"/>
      <c r="F55" s="327"/>
    </row>
    <row r="56" spans="1:6" ht="15.6">
      <c r="A56" s="318"/>
      <c r="B56" s="62" t="s">
        <v>134</v>
      </c>
      <c r="C56" s="63">
        <v>64</v>
      </c>
      <c r="D56" s="321"/>
      <c r="E56" s="324"/>
      <c r="F56" s="327"/>
    </row>
    <row r="57" spans="1:6" ht="16.149999999999999" thickBot="1">
      <c r="A57" s="319"/>
      <c r="B57" s="69" t="s">
        <v>135</v>
      </c>
      <c r="C57" s="72">
        <v>62</v>
      </c>
      <c r="D57" s="322"/>
      <c r="E57" s="325"/>
      <c r="F57" s="328"/>
    </row>
    <row r="58" spans="1:6">
      <c r="A58" s="329" t="s">
        <v>136</v>
      </c>
      <c r="B58" s="330"/>
      <c r="C58" s="65">
        <v>129</v>
      </c>
      <c r="D58" s="342">
        <f>+C58+C59+C60</f>
        <v>300</v>
      </c>
      <c r="E58" s="323">
        <v>0</v>
      </c>
      <c r="F58" s="337">
        <f>+D58*E58</f>
        <v>0</v>
      </c>
    </row>
    <row r="59" spans="1:6">
      <c r="A59" s="340" t="s">
        <v>137</v>
      </c>
      <c r="B59" s="341"/>
      <c r="C59" s="4">
        <v>75</v>
      </c>
      <c r="D59" s="343"/>
      <c r="E59" s="324"/>
      <c r="F59" s="338"/>
    </row>
    <row r="60" spans="1:6" ht="8.4499999999999993" thickBot="1">
      <c r="A60" s="335" t="s">
        <v>138</v>
      </c>
      <c r="B60" s="336"/>
      <c r="C60" s="66">
        <v>96</v>
      </c>
      <c r="D60" s="344"/>
      <c r="E60" s="325"/>
      <c r="F60" s="339"/>
    </row>
  </sheetData>
  <mergeCells count="65">
    <mergeCell ref="A38:A42"/>
    <mergeCell ref="D38:D42"/>
    <mergeCell ref="E38:E42"/>
    <mergeCell ref="F38:F42"/>
    <mergeCell ref="A43:A47"/>
    <mergeCell ref="D43:D47"/>
    <mergeCell ref="E43:E47"/>
    <mergeCell ref="F43:F47"/>
    <mergeCell ref="A48:A52"/>
    <mergeCell ref="D48:D52"/>
    <mergeCell ref="E48:E52"/>
    <mergeCell ref="F48:F52"/>
    <mergeCell ref="F58:F60"/>
    <mergeCell ref="A53:A57"/>
    <mergeCell ref="D53:D57"/>
    <mergeCell ref="E53:E57"/>
    <mergeCell ref="F53:F57"/>
    <mergeCell ref="A58:B58"/>
    <mergeCell ref="A59:B59"/>
    <mergeCell ref="A60:B60"/>
    <mergeCell ref="D58:D60"/>
    <mergeCell ref="E58:E60"/>
    <mergeCell ref="A33:A37"/>
    <mergeCell ref="D33:D37"/>
    <mergeCell ref="E33:E37"/>
    <mergeCell ref="F33:F37"/>
    <mergeCell ref="A26:B26"/>
    <mergeCell ref="A30:F30"/>
    <mergeCell ref="A31:A32"/>
    <mergeCell ref="B31:B32"/>
    <mergeCell ref="C31:C32"/>
    <mergeCell ref="D31:D32"/>
    <mergeCell ref="E31:E32"/>
    <mergeCell ref="F31:F32"/>
    <mergeCell ref="A21:A24"/>
    <mergeCell ref="D21:D24"/>
    <mergeCell ref="E21:E24"/>
    <mergeCell ref="F21:F24"/>
    <mergeCell ref="A25:B25"/>
    <mergeCell ref="D25:D26"/>
    <mergeCell ref="E25:E26"/>
    <mergeCell ref="F25:F26"/>
    <mergeCell ref="A13:A16"/>
    <mergeCell ref="D13:D16"/>
    <mergeCell ref="E13:E16"/>
    <mergeCell ref="F13:F16"/>
    <mergeCell ref="A17:A20"/>
    <mergeCell ref="D17:D20"/>
    <mergeCell ref="E17:E20"/>
    <mergeCell ref="F17:F20"/>
    <mergeCell ref="A5:A8"/>
    <mergeCell ref="D5:D8"/>
    <mergeCell ref="E5:E8"/>
    <mergeCell ref="F5:F8"/>
    <mergeCell ref="A9:A12"/>
    <mergeCell ref="D9:D12"/>
    <mergeCell ref="E9:E12"/>
    <mergeCell ref="F9:F12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ignoredErrors>
    <ignoredError sqref="D5:D24 D26 D33:D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7ABC-F40E-44D7-9EA2-4557486EC258}">
  <dimension ref="A2:G14"/>
  <sheetViews>
    <sheetView zoomScale="145" zoomScaleNormal="145" workbookViewId="0">
      <selection activeCell="A14" sqref="A14:F14"/>
    </sheetView>
  </sheetViews>
  <sheetFormatPr defaultColWidth="11.5703125" defaultRowHeight="7.9"/>
  <cols>
    <col min="1" max="1" width="3.42578125" style="57" bestFit="1" customWidth="1"/>
    <col min="2" max="2" width="23.140625" style="57" customWidth="1"/>
    <col min="3" max="3" width="10.42578125" style="57" bestFit="1" customWidth="1"/>
    <col min="4" max="6" width="11.5703125" style="57"/>
    <col min="7" max="7" width="11.42578125" style="57" bestFit="1" customWidth="1"/>
    <col min="8" max="16384" width="11.5703125" style="57"/>
  </cols>
  <sheetData>
    <row r="2" spans="1:7" ht="15.6">
      <c r="A2" s="56" t="s">
        <v>139</v>
      </c>
      <c r="B2" s="56" t="s">
        <v>140</v>
      </c>
      <c r="C2" s="56" t="s">
        <v>141</v>
      </c>
      <c r="D2" s="56" t="s">
        <v>142</v>
      </c>
      <c r="E2" s="56" t="s">
        <v>11</v>
      </c>
      <c r="F2" s="19" t="s">
        <v>143</v>
      </c>
      <c r="G2" s="50" t="s">
        <v>144</v>
      </c>
    </row>
    <row r="3" spans="1:7">
      <c r="A3" s="4">
        <v>1</v>
      </c>
      <c r="B3" s="58" t="s">
        <v>145</v>
      </c>
      <c r="C3" s="4">
        <v>1</v>
      </c>
      <c r="D3" s="4" t="s">
        <v>146</v>
      </c>
      <c r="E3" s="4">
        <v>1</v>
      </c>
      <c r="F3" s="59">
        <v>0</v>
      </c>
      <c r="G3" s="59">
        <f t="shared" ref="G3:G13" si="0">+E3*F3</f>
        <v>0</v>
      </c>
    </row>
    <row r="4" spans="1:7">
      <c r="A4" s="4">
        <v>2</v>
      </c>
      <c r="B4" s="58" t="s">
        <v>147</v>
      </c>
      <c r="C4" s="4">
        <v>2</v>
      </c>
      <c r="D4" s="4" t="s">
        <v>146</v>
      </c>
      <c r="E4" s="4">
        <v>2</v>
      </c>
      <c r="F4" s="59">
        <v>0</v>
      </c>
      <c r="G4" s="59">
        <f t="shared" si="0"/>
        <v>0</v>
      </c>
    </row>
    <row r="5" spans="1:7">
      <c r="A5" s="4">
        <v>3</v>
      </c>
      <c r="B5" s="58" t="s">
        <v>148</v>
      </c>
      <c r="C5" s="4">
        <v>3</v>
      </c>
      <c r="D5" s="4" t="s">
        <v>146</v>
      </c>
      <c r="E5" s="4">
        <v>1</v>
      </c>
      <c r="F5" s="59">
        <v>0</v>
      </c>
      <c r="G5" s="59">
        <f t="shared" si="0"/>
        <v>0</v>
      </c>
    </row>
    <row r="6" spans="1:7">
      <c r="A6" s="4">
        <v>4</v>
      </c>
      <c r="B6" s="58" t="s">
        <v>149</v>
      </c>
      <c r="C6" s="4">
        <v>4</v>
      </c>
      <c r="D6" s="4" t="s">
        <v>146</v>
      </c>
      <c r="E6" s="4">
        <v>1</v>
      </c>
      <c r="F6" s="59">
        <v>0</v>
      </c>
      <c r="G6" s="59">
        <f t="shared" si="0"/>
        <v>0</v>
      </c>
    </row>
    <row r="7" spans="1:7">
      <c r="A7" s="4">
        <v>5</v>
      </c>
      <c r="B7" s="58" t="s">
        <v>150</v>
      </c>
      <c r="C7" s="4">
        <v>5</v>
      </c>
      <c r="D7" s="4" t="s">
        <v>146</v>
      </c>
      <c r="E7" s="4">
        <v>2</v>
      </c>
      <c r="F7" s="59">
        <v>0</v>
      </c>
      <c r="G7" s="59">
        <f t="shared" si="0"/>
        <v>0</v>
      </c>
    </row>
    <row r="8" spans="1:7">
      <c r="A8" s="4">
        <v>6</v>
      </c>
      <c r="B8" s="58" t="s">
        <v>151</v>
      </c>
      <c r="C8" s="4">
        <v>6</v>
      </c>
      <c r="D8" s="4" t="s">
        <v>146</v>
      </c>
      <c r="E8" s="4">
        <v>1</v>
      </c>
      <c r="F8" s="59">
        <v>0</v>
      </c>
      <c r="G8" s="59">
        <f t="shared" si="0"/>
        <v>0</v>
      </c>
    </row>
    <row r="9" spans="1:7">
      <c r="A9" s="4">
        <v>7</v>
      </c>
      <c r="B9" s="58" t="s">
        <v>152</v>
      </c>
      <c r="C9" s="4">
        <v>7</v>
      </c>
      <c r="D9" s="4" t="s">
        <v>146</v>
      </c>
      <c r="E9" s="4">
        <v>1</v>
      </c>
      <c r="F9" s="59">
        <v>0</v>
      </c>
      <c r="G9" s="59">
        <f t="shared" si="0"/>
        <v>0</v>
      </c>
    </row>
    <row r="10" spans="1:7">
      <c r="A10" s="4">
        <v>8</v>
      </c>
      <c r="B10" s="58" t="s">
        <v>153</v>
      </c>
      <c r="C10" s="4">
        <v>8</v>
      </c>
      <c r="D10" s="4" t="s">
        <v>146</v>
      </c>
      <c r="E10" s="4">
        <v>1</v>
      </c>
      <c r="F10" s="59">
        <v>0</v>
      </c>
      <c r="G10" s="59">
        <f t="shared" si="0"/>
        <v>0</v>
      </c>
    </row>
    <row r="11" spans="1:7">
      <c r="A11" s="4">
        <v>9</v>
      </c>
      <c r="B11" s="58" t="s">
        <v>154</v>
      </c>
      <c r="C11" s="4">
        <v>9</v>
      </c>
      <c r="D11" s="4" t="s">
        <v>155</v>
      </c>
      <c r="E11" s="4">
        <v>1</v>
      </c>
      <c r="F11" s="59">
        <v>0</v>
      </c>
      <c r="G11" s="59">
        <f t="shared" si="0"/>
        <v>0</v>
      </c>
    </row>
    <row r="12" spans="1:7">
      <c r="A12" s="4">
        <v>10</v>
      </c>
      <c r="B12" s="58" t="s">
        <v>156</v>
      </c>
      <c r="C12" s="4">
        <v>10</v>
      </c>
      <c r="D12" s="4" t="s">
        <v>146</v>
      </c>
      <c r="E12" s="4">
        <v>1</v>
      </c>
      <c r="F12" s="59">
        <v>0</v>
      </c>
      <c r="G12" s="59">
        <f t="shared" si="0"/>
        <v>0</v>
      </c>
    </row>
    <row r="13" spans="1:7">
      <c r="A13" s="4">
        <v>11</v>
      </c>
      <c r="B13" s="60" t="s">
        <v>157</v>
      </c>
      <c r="C13" s="4">
        <v>11</v>
      </c>
      <c r="D13" s="4" t="s">
        <v>146</v>
      </c>
      <c r="E13" s="4">
        <v>1</v>
      </c>
      <c r="F13" s="59">
        <v>0</v>
      </c>
      <c r="G13" s="59">
        <f t="shared" si="0"/>
        <v>0</v>
      </c>
    </row>
    <row r="14" spans="1:7">
      <c r="A14" s="345" t="s">
        <v>87</v>
      </c>
      <c r="B14" s="346"/>
      <c r="C14" s="346"/>
      <c r="D14" s="346"/>
      <c r="E14" s="346"/>
      <c r="F14" s="347"/>
      <c r="G14" s="61">
        <f>SUM(G3:G13)</f>
        <v>0</v>
      </c>
    </row>
  </sheetData>
  <mergeCells count="1">
    <mergeCell ref="A14:F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018C-C95C-4A12-A68D-0E72DB888612}">
  <dimension ref="A2:AD17"/>
  <sheetViews>
    <sheetView zoomScale="130" zoomScaleNormal="130" workbookViewId="0">
      <selection activeCell="C18" sqref="C18"/>
    </sheetView>
  </sheetViews>
  <sheetFormatPr defaultColWidth="11.5703125" defaultRowHeight="14.45"/>
  <cols>
    <col min="1" max="1" width="5.140625" style="51" customWidth="1"/>
    <col min="2" max="2" width="39.140625" style="51" bestFit="1" customWidth="1"/>
    <col min="3" max="5" width="11.5703125" style="51"/>
    <col min="6" max="6" width="13.28515625" style="51" bestFit="1" customWidth="1"/>
    <col min="7" max="7" width="11.28515625" style="51" customWidth="1"/>
    <col min="8" max="16384" width="11.5703125" style="51"/>
  </cols>
  <sheetData>
    <row r="2" spans="1:30" customFormat="1" ht="22.15" customHeight="1">
      <c r="A2" s="19" t="s">
        <v>139</v>
      </c>
      <c r="B2" s="19" t="s">
        <v>158</v>
      </c>
      <c r="C2" s="49" t="s">
        <v>159</v>
      </c>
      <c r="D2" s="49" t="s">
        <v>160</v>
      </c>
      <c r="E2" s="19" t="s">
        <v>161</v>
      </c>
      <c r="F2" s="19" t="s">
        <v>143</v>
      </c>
      <c r="G2" s="50" t="s">
        <v>144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customFormat="1">
      <c r="A3" s="4">
        <v>1</v>
      </c>
      <c r="B3" s="3" t="s">
        <v>162</v>
      </c>
      <c r="C3" s="4">
        <v>1</v>
      </c>
      <c r="D3" s="4" t="s">
        <v>163</v>
      </c>
      <c r="E3" s="4">
        <v>1</v>
      </c>
      <c r="F3" s="52">
        <v>0</v>
      </c>
      <c r="G3" s="52">
        <f t="shared" ref="G3:G15" si="0">+E3*F3</f>
        <v>0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customFormat="1">
      <c r="A4" s="4">
        <v>2</v>
      </c>
      <c r="B4" s="3" t="s">
        <v>164</v>
      </c>
      <c r="C4" s="4">
        <v>2</v>
      </c>
      <c r="D4" s="4" t="s">
        <v>163</v>
      </c>
      <c r="E4" s="4">
        <v>1</v>
      </c>
      <c r="F4" s="52">
        <v>0</v>
      </c>
      <c r="G4" s="52">
        <f t="shared" si="0"/>
        <v>0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customFormat="1">
      <c r="A5" s="4">
        <v>3</v>
      </c>
      <c r="B5" s="3" t="s">
        <v>165</v>
      </c>
      <c r="C5" s="4">
        <v>3</v>
      </c>
      <c r="D5" s="4" t="s">
        <v>163</v>
      </c>
      <c r="E5" s="4">
        <v>1</v>
      </c>
      <c r="F5" s="52">
        <v>0</v>
      </c>
      <c r="G5" s="52">
        <f t="shared" si="0"/>
        <v>0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customFormat="1">
      <c r="A6" s="4">
        <v>4</v>
      </c>
      <c r="B6" s="3" t="s">
        <v>166</v>
      </c>
      <c r="C6" s="4">
        <v>4</v>
      </c>
      <c r="D6" s="4" t="s">
        <v>163</v>
      </c>
      <c r="E6" s="4">
        <v>1</v>
      </c>
      <c r="F6" s="52">
        <v>0</v>
      </c>
      <c r="G6" s="52">
        <f t="shared" si="0"/>
        <v>0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customFormat="1">
      <c r="A7" s="4">
        <v>5</v>
      </c>
      <c r="B7" s="3" t="s">
        <v>167</v>
      </c>
      <c r="C7" s="4">
        <v>5</v>
      </c>
      <c r="D7" s="4" t="s">
        <v>163</v>
      </c>
      <c r="E7" s="4">
        <v>1</v>
      </c>
      <c r="F7" s="52">
        <v>0</v>
      </c>
      <c r="G7" s="52">
        <f t="shared" si="0"/>
        <v>0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customFormat="1">
      <c r="A8" s="4">
        <v>6</v>
      </c>
      <c r="B8" s="3" t="s">
        <v>168</v>
      </c>
      <c r="C8" s="4">
        <v>6</v>
      </c>
      <c r="D8" s="4" t="s">
        <v>163</v>
      </c>
      <c r="E8" s="4">
        <v>1</v>
      </c>
      <c r="F8" s="52">
        <v>0</v>
      </c>
      <c r="G8" s="52">
        <f t="shared" si="0"/>
        <v>0</v>
      </c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customFormat="1">
      <c r="A9" s="4">
        <v>7</v>
      </c>
      <c r="B9" s="3" t="s">
        <v>169</v>
      </c>
      <c r="C9" s="4">
        <v>7</v>
      </c>
      <c r="D9" s="4" t="s">
        <v>163</v>
      </c>
      <c r="E9" s="4">
        <v>7</v>
      </c>
      <c r="F9" s="52">
        <v>0</v>
      </c>
      <c r="G9" s="52">
        <f t="shared" si="0"/>
        <v>0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customFormat="1">
      <c r="A10" s="4">
        <v>8</v>
      </c>
      <c r="B10" s="3" t="s">
        <v>170</v>
      </c>
      <c r="C10" s="4">
        <v>8</v>
      </c>
      <c r="D10" s="4" t="s">
        <v>163</v>
      </c>
      <c r="E10" s="4">
        <v>1</v>
      </c>
      <c r="F10" s="52">
        <v>0</v>
      </c>
      <c r="G10" s="52">
        <f t="shared" si="0"/>
        <v>0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customFormat="1">
      <c r="A11" s="4">
        <v>9</v>
      </c>
      <c r="B11" s="3" t="s">
        <v>171</v>
      </c>
      <c r="C11" s="4">
        <v>9</v>
      </c>
      <c r="D11" s="4" t="s">
        <v>163</v>
      </c>
      <c r="E11" s="4">
        <v>1</v>
      </c>
      <c r="F11" s="52">
        <v>0</v>
      </c>
      <c r="G11" s="52">
        <f t="shared" si="0"/>
        <v>0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1:30" customFormat="1">
      <c r="A12" s="4">
        <v>10</v>
      </c>
      <c r="B12" s="3" t="s">
        <v>172</v>
      </c>
      <c r="C12" s="4">
        <v>10</v>
      </c>
      <c r="D12" s="4" t="s">
        <v>163</v>
      </c>
      <c r="E12" s="4">
        <v>2</v>
      </c>
      <c r="F12" s="52">
        <v>0</v>
      </c>
      <c r="G12" s="52">
        <f t="shared" si="0"/>
        <v>0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customFormat="1">
      <c r="A13" s="4">
        <v>11</v>
      </c>
      <c r="B13" s="3" t="s">
        <v>173</v>
      </c>
      <c r="C13" s="4">
        <v>11</v>
      </c>
      <c r="D13" s="4" t="s">
        <v>163</v>
      </c>
      <c r="E13" s="4">
        <v>1</v>
      </c>
      <c r="F13" s="52">
        <v>0</v>
      </c>
      <c r="G13" s="52">
        <f t="shared" si="0"/>
        <v>0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1:30" customFormat="1">
      <c r="A14" s="4">
        <v>12</v>
      </c>
      <c r="B14" s="3" t="s">
        <v>174</v>
      </c>
      <c r="C14" s="4">
        <v>12</v>
      </c>
      <c r="D14" s="4" t="s">
        <v>163</v>
      </c>
      <c r="E14" s="4">
        <v>1</v>
      </c>
      <c r="F14" s="52">
        <v>0</v>
      </c>
      <c r="G14" s="52">
        <f t="shared" si="0"/>
        <v>0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 customFormat="1">
      <c r="A15" s="4">
        <v>13</v>
      </c>
      <c r="B15" s="3" t="s">
        <v>175</v>
      </c>
      <c r="C15" s="4">
        <v>13</v>
      </c>
      <c r="D15" s="4" t="s">
        <v>163</v>
      </c>
      <c r="E15" s="4">
        <v>1</v>
      </c>
      <c r="F15" s="52">
        <v>0</v>
      </c>
      <c r="G15" s="52">
        <f t="shared" si="0"/>
        <v>0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0" customFormat="1">
      <c r="A16" s="348" t="s">
        <v>87</v>
      </c>
      <c r="B16" s="349"/>
      <c r="C16" s="349"/>
      <c r="D16" s="349"/>
      <c r="E16" s="349"/>
      <c r="F16" s="350"/>
      <c r="G16" s="53">
        <f>SUM(G3:G15)</f>
        <v>0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1:7">
      <c r="A17" s="54"/>
      <c r="B17" s="54"/>
      <c r="C17" s="54"/>
      <c r="D17" s="54"/>
      <c r="E17" s="54"/>
      <c r="F17" s="55"/>
      <c r="G17" s="55"/>
    </row>
  </sheetData>
  <mergeCells count="1">
    <mergeCell ref="A16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2F25-1B27-4384-A096-CC09BEB8E9CF}">
  <dimension ref="A1:CK139"/>
  <sheetViews>
    <sheetView topLeftCell="A49" zoomScaleNormal="100" workbookViewId="0">
      <selection activeCell="J57" sqref="J57:J58"/>
    </sheetView>
  </sheetViews>
  <sheetFormatPr defaultColWidth="11.5703125" defaultRowHeight="13.9"/>
  <cols>
    <col min="1" max="1" width="11.5703125" style="48"/>
    <col min="2" max="2" width="13.85546875" style="48" customWidth="1"/>
    <col min="3" max="3" width="12.28515625" style="48" bestFit="1" customWidth="1"/>
    <col min="4" max="5" width="11.5703125" style="48"/>
    <col min="6" max="6" width="13.7109375" style="48" bestFit="1" customWidth="1"/>
    <col min="7" max="17" width="11.5703125" style="48"/>
    <col min="18" max="21" width="11.5703125" style="1"/>
    <col min="22" max="22" width="18.5703125" style="1" bestFit="1" customWidth="1"/>
    <col min="23" max="89" width="11.5703125" style="1"/>
    <col min="90" max="16384" width="11.5703125" style="48"/>
  </cols>
  <sheetData>
    <row r="1" spans="1:17">
      <c r="A1" s="313" t="s">
        <v>139</v>
      </c>
      <c r="B1" s="313" t="s">
        <v>176</v>
      </c>
      <c r="C1" s="313" t="s">
        <v>177</v>
      </c>
      <c r="D1" s="313" t="s">
        <v>178</v>
      </c>
      <c r="E1" s="351" t="s">
        <v>179</v>
      </c>
      <c r="F1" s="313" t="s">
        <v>180</v>
      </c>
      <c r="G1" s="355" t="s">
        <v>181</v>
      </c>
      <c r="H1" s="355"/>
      <c r="I1" s="355"/>
      <c r="J1" s="355"/>
      <c r="K1" s="355"/>
      <c r="L1" s="351" t="s">
        <v>182</v>
      </c>
      <c r="M1" s="351" t="s">
        <v>183</v>
      </c>
      <c r="N1" s="313" t="s">
        <v>184</v>
      </c>
      <c r="O1" s="351" t="s">
        <v>185</v>
      </c>
      <c r="P1" s="351" t="s">
        <v>186</v>
      </c>
      <c r="Q1" s="351" t="s">
        <v>187</v>
      </c>
    </row>
    <row r="2" spans="1:17">
      <c r="A2" s="313"/>
      <c r="B2" s="313"/>
      <c r="C2" s="313"/>
      <c r="D2" s="313"/>
      <c r="E2" s="351"/>
      <c r="F2" s="313"/>
      <c r="G2" s="2">
        <v>2</v>
      </c>
      <c r="H2" s="2">
        <v>3</v>
      </c>
      <c r="I2" s="2">
        <v>4</v>
      </c>
      <c r="J2" s="2">
        <v>5</v>
      </c>
      <c r="K2" s="2">
        <v>6</v>
      </c>
      <c r="L2" s="351"/>
      <c r="M2" s="351"/>
      <c r="N2" s="313"/>
      <c r="O2" s="351"/>
      <c r="P2" s="351"/>
      <c r="Q2" s="351"/>
    </row>
    <row r="3" spans="1:17">
      <c r="A3" s="352">
        <v>1</v>
      </c>
      <c r="B3" s="352" t="s">
        <v>188</v>
      </c>
      <c r="C3" s="352">
        <v>1</v>
      </c>
      <c r="D3" s="3" t="s">
        <v>189</v>
      </c>
      <c r="E3" s="4">
        <v>1</v>
      </c>
      <c r="F3" s="5" t="s">
        <v>190</v>
      </c>
      <c r="G3" s="4">
        <v>0</v>
      </c>
      <c r="H3" s="4">
        <v>1</v>
      </c>
      <c r="I3" s="4">
        <v>1</v>
      </c>
      <c r="J3" s="4">
        <v>3</v>
      </c>
      <c r="K3" s="4">
        <v>2</v>
      </c>
      <c r="L3" s="4" t="s">
        <v>191</v>
      </c>
      <c r="M3" s="4">
        <v>7</v>
      </c>
      <c r="N3" s="6" t="s">
        <v>192</v>
      </c>
      <c r="O3" s="4">
        <v>28</v>
      </c>
      <c r="P3" s="4">
        <v>1</v>
      </c>
      <c r="Q3" s="4">
        <v>6</v>
      </c>
    </row>
    <row r="4" spans="1:17">
      <c r="A4" s="352"/>
      <c r="B4" s="352"/>
      <c r="C4" s="352"/>
      <c r="D4" s="354" t="s">
        <v>193</v>
      </c>
      <c r="E4" s="4">
        <v>1</v>
      </c>
      <c r="F4" s="5" t="s">
        <v>194</v>
      </c>
      <c r="G4" s="4">
        <v>0</v>
      </c>
      <c r="H4" s="4">
        <v>0</v>
      </c>
      <c r="I4" s="4">
        <v>3</v>
      </c>
      <c r="J4" s="4">
        <v>3</v>
      </c>
      <c r="K4" s="4">
        <v>6</v>
      </c>
      <c r="L4" s="4" t="s">
        <v>191</v>
      </c>
      <c r="M4" s="4">
        <v>12</v>
      </c>
      <c r="N4" s="6" t="s">
        <v>192</v>
      </c>
      <c r="O4" s="4">
        <v>48</v>
      </c>
      <c r="P4" s="4">
        <v>1</v>
      </c>
      <c r="Q4" s="4">
        <v>6</v>
      </c>
    </row>
    <row r="5" spans="1:17">
      <c r="A5" s="352"/>
      <c r="B5" s="352"/>
      <c r="C5" s="352"/>
      <c r="D5" s="354"/>
      <c r="E5" s="4">
        <v>1</v>
      </c>
      <c r="F5" s="5" t="s">
        <v>195</v>
      </c>
      <c r="G5" s="4">
        <v>18</v>
      </c>
      <c r="H5" s="4">
        <v>7</v>
      </c>
      <c r="I5" s="4">
        <v>1</v>
      </c>
      <c r="J5" s="4">
        <v>5</v>
      </c>
      <c r="K5" s="4">
        <v>3</v>
      </c>
      <c r="L5" s="4" t="s">
        <v>191</v>
      </c>
      <c r="M5" s="4">
        <v>34</v>
      </c>
      <c r="N5" s="6" t="s">
        <v>192</v>
      </c>
      <c r="O5" s="4">
        <v>136</v>
      </c>
      <c r="P5" s="4">
        <v>2</v>
      </c>
      <c r="Q5" s="4">
        <v>12</v>
      </c>
    </row>
    <row r="6" spans="1:17">
      <c r="A6" s="352"/>
      <c r="B6" s="352"/>
      <c r="C6" s="352"/>
      <c r="D6" s="354"/>
      <c r="E6" s="4">
        <v>1</v>
      </c>
      <c r="F6" s="5" t="s">
        <v>196</v>
      </c>
      <c r="G6" s="4">
        <v>13</v>
      </c>
      <c r="H6" s="4">
        <v>0</v>
      </c>
      <c r="I6" s="4">
        <v>0</v>
      </c>
      <c r="J6" s="4">
        <v>0</v>
      </c>
      <c r="K6" s="4">
        <v>0</v>
      </c>
      <c r="L6" s="4" t="s">
        <v>197</v>
      </c>
      <c r="M6" s="4">
        <v>13</v>
      </c>
      <c r="N6" s="6" t="s">
        <v>192</v>
      </c>
      <c r="O6" s="4">
        <v>52</v>
      </c>
      <c r="P6" s="4">
        <v>1</v>
      </c>
      <c r="Q6" s="4">
        <v>6</v>
      </c>
    </row>
    <row r="7" spans="1:17">
      <c r="A7" s="352"/>
      <c r="B7" s="352"/>
      <c r="C7" s="352"/>
      <c r="D7" s="3" t="s">
        <v>198</v>
      </c>
      <c r="E7" s="4">
        <v>1</v>
      </c>
      <c r="F7" s="5" t="s">
        <v>199</v>
      </c>
      <c r="G7" s="7">
        <v>0</v>
      </c>
      <c r="H7" s="7">
        <v>5</v>
      </c>
      <c r="I7" s="7">
        <v>3</v>
      </c>
      <c r="J7" s="7">
        <v>5</v>
      </c>
      <c r="K7" s="7">
        <v>6</v>
      </c>
      <c r="L7" s="7" t="s">
        <v>191</v>
      </c>
      <c r="M7" s="4">
        <v>19</v>
      </c>
      <c r="N7" s="6" t="s">
        <v>192</v>
      </c>
      <c r="O7" s="4">
        <v>76</v>
      </c>
      <c r="P7" s="4">
        <v>1</v>
      </c>
      <c r="Q7" s="4">
        <v>6</v>
      </c>
    </row>
    <row r="8" spans="1:17">
      <c r="A8" s="352"/>
      <c r="B8" s="352"/>
      <c r="C8" s="352"/>
      <c r="D8" s="3" t="s">
        <v>200</v>
      </c>
      <c r="E8" s="4">
        <v>1</v>
      </c>
      <c r="F8" s="5" t="s">
        <v>201</v>
      </c>
      <c r="G8" s="7">
        <v>15</v>
      </c>
      <c r="H8" s="7">
        <v>0</v>
      </c>
      <c r="I8" s="7">
        <v>0</v>
      </c>
      <c r="J8" s="7">
        <v>0</v>
      </c>
      <c r="K8" s="7">
        <v>0</v>
      </c>
      <c r="L8" s="7" t="s">
        <v>197</v>
      </c>
      <c r="M8" s="4">
        <v>15</v>
      </c>
      <c r="N8" s="6" t="s">
        <v>192</v>
      </c>
      <c r="O8" s="4">
        <v>60</v>
      </c>
      <c r="P8" s="4">
        <v>1</v>
      </c>
      <c r="Q8" s="4">
        <v>6</v>
      </c>
    </row>
    <row r="9" spans="1:17" ht="15.6">
      <c r="A9" s="352"/>
      <c r="B9" s="352"/>
      <c r="C9" s="352"/>
      <c r="D9" s="3" t="s">
        <v>202</v>
      </c>
      <c r="E9" s="4">
        <v>1</v>
      </c>
      <c r="F9" s="5" t="s">
        <v>203</v>
      </c>
      <c r="G9" s="4">
        <v>0</v>
      </c>
      <c r="H9" s="4">
        <v>2</v>
      </c>
      <c r="I9" s="4">
        <v>3</v>
      </c>
      <c r="J9" s="4">
        <v>5</v>
      </c>
      <c r="K9" s="4">
        <v>10</v>
      </c>
      <c r="L9" s="4" t="s">
        <v>191</v>
      </c>
      <c r="M9" s="4">
        <v>20</v>
      </c>
      <c r="N9" s="6" t="s">
        <v>192</v>
      </c>
      <c r="O9" s="4">
        <v>80</v>
      </c>
      <c r="P9" s="4">
        <v>1</v>
      </c>
      <c r="Q9" s="4">
        <v>6</v>
      </c>
    </row>
    <row r="10" spans="1:17">
      <c r="A10" s="4">
        <v>2</v>
      </c>
      <c r="B10" s="4" t="s">
        <v>204</v>
      </c>
      <c r="C10" s="4">
        <v>2</v>
      </c>
      <c r="D10" s="3" t="s">
        <v>205</v>
      </c>
      <c r="E10" s="4">
        <v>1</v>
      </c>
      <c r="F10" s="5" t="s">
        <v>206</v>
      </c>
      <c r="G10" s="4">
        <v>0</v>
      </c>
      <c r="H10" s="4">
        <v>0</v>
      </c>
      <c r="I10" s="4">
        <v>2</v>
      </c>
      <c r="J10" s="4">
        <v>3</v>
      </c>
      <c r="K10" s="4">
        <v>0</v>
      </c>
      <c r="L10" s="4" t="s">
        <v>191</v>
      </c>
      <c r="M10" s="4">
        <v>5</v>
      </c>
      <c r="N10" s="6" t="s">
        <v>192</v>
      </c>
      <c r="O10" s="4">
        <v>20</v>
      </c>
      <c r="P10" s="4">
        <v>1</v>
      </c>
      <c r="Q10" s="4">
        <v>6</v>
      </c>
    </row>
    <row r="11" spans="1:17" ht="15.6">
      <c r="A11" s="4">
        <v>3</v>
      </c>
      <c r="B11" s="4" t="s">
        <v>207</v>
      </c>
      <c r="C11" s="4">
        <v>2</v>
      </c>
      <c r="D11" s="5" t="s">
        <v>208</v>
      </c>
      <c r="E11" s="4">
        <v>1</v>
      </c>
      <c r="F11" s="5" t="s">
        <v>209</v>
      </c>
      <c r="G11" s="4">
        <v>0</v>
      </c>
      <c r="H11" s="4">
        <v>0</v>
      </c>
      <c r="I11" s="4">
        <v>1</v>
      </c>
      <c r="J11" s="4">
        <v>4</v>
      </c>
      <c r="K11" s="4">
        <v>7</v>
      </c>
      <c r="L11" s="4" t="s">
        <v>191</v>
      </c>
      <c r="M11" s="4">
        <v>12</v>
      </c>
      <c r="N11" s="6" t="s">
        <v>192</v>
      </c>
      <c r="O11" s="4">
        <v>48</v>
      </c>
      <c r="P11" s="4">
        <v>1</v>
      </c>
      <c r="Q11" s="4">
        <v>6</v>
      </c>
    </row>
    <row r="12" spans="1:17">
      <c r="A12" s="352">
        <v>4</v>
      </c>
      <c r="B12" s="352" t="s">
        <v>210</v>
      </c>
      <c r="C12" s="352">
        <v>2</v>
      </c>
      <c r="D12" s="3" t="s">
        <v>211</v>
      </c>
      <c r="E12" s="4">
        <v>1</v>
      </c>
      <c r="F12" s="5" t="s">
        <v>212</v>
      </c>
      <c r="G12" s="7">
        <v>0</v>
      </c>
      <c r="H12" s="7">
        <v>0</v>
      </c>
      <c r="I12" s="7">
        <v>4</v>
      </c>
      <c r="J12" s="7">
        <v>1</v>
      </c>
      <c r="K12" s="7">
        <v>3</v>
      </c>
      <c r="L12" s="4" t="s">
        <v>191</v>
      </c>
      <c r="M12" s="4">
        <v>8</v>
      </c>
      <c r="N12" s="6" t="s">
        <v>192</v>
      </c>
      <c r="O12" s="4">
        <v>32</v>
      </c>
      <c r="P12" s="4">
        <v>1</v>
      </c>
      <c r="Q12" s="4">
        <v>6</v>
      </c>
    </row>
    <row r="13" spans="1:17" ht="15.6">
      <c r="A13" s="352"/>
      <c r="B13" s="352"/>
      <c r="C13" s="352"/>
      <c r="D13" s="5" t="s">
        <v>213</v>
      </c>
      <c r="E13" s="4">
        <v>1</v>
      </c>
      <c r="F13" s="5" t="s">
        <v>214</v>
      </c>
      <c r="G13" s="7">
        <v>4</v>
      </c>
      <c r="H13" s="7">
        <v>0</v>
      </c>
      <c r="I13" s="7">
        <v>2</v>
      </c>
      <c r="J13" s="7">
        <v>5</v>
      </c>
      <c r="K13" s="7">
        <v>1</v>
      </c>
      <c r="L13" s="4" t="s">
        <v>191</v>
      </c>
      <c r="M13" s="4">
        <v>12</v>
      </c>
      <c r="N13" s="6" t="s">
        <v>192</v>
      </c>
      <c r="O13" s="4">
        <v>48</v>
      </c>
      <c r="P13" s="4">
        <v>1</v>
      </c>
      <c r="Q13" s="4">
        <v>6</v>
      </c>
    </row>
    <row r="14" spans="1:17">
      <c r="A14" s="352"/>
      <c r="B14" s="352"/>
      <c r="C14" s="352"/>
      <c r="D14" s="3" t="s">
        <v>215</v>
      </c>
      <c r="E14" s="4">
        <v>1</v>
      </c>
      <c r="F14" s="3" t="s">
        <v>216</v>
      </c>
      <c r="G14" s="7">
        <v>0</v>
      </c>
      <c r="H14" s="7">
        <v>0</v>
      </c>
      <c r="I14" s="7">
        <v>0</v>
      </c>
      <c r="J14" s="7">
        <v>0</v>
      </c>
      <c r="K14" s="7">
        <v>4</v>
      </c>
      <c r="L14" s="4" t="s">
        <v>197</v>
      </c>
      <c r="M14" s="4">
        <v>4</v>
      </c>
      <c r="N14" s="6" t="s">
        <v>192</v>
      </c>
      <c r="O14" s="4">
        <v>16</v>
      </c>
      <c r="P14" s="4">
        <v>1</v>
      </c>
      <c r="Q14" s="4">
        <v>6</v>
      </c>
    </row>
    <row r="15" spans="1:17">
      <c r="A15" s="352"/>
      <c r="B15" s="352"/>
      <c r="C15" s="352"/>
      <c r="D15" s="3" t="s">
        <v>217</v>
      </c>
      <c r="E15" s="4">
        <v>1</v>
      </c>
      <c r="F15" s="5" t="s">
        <v>201</v>
      </c>
      <c r="G15" s="7">
        <v>20</v>
      </c>
      <c r="H15" s="7">
        <v>0</v>
      </c>
      <c r="I15" s="7">
        <v>0</v>
      </c>
      <c r="J15" s="7">
        <v>0</v>
      </c>
      <c r="K15" s="7">
        <v>0</v>
      </c>
      <c r="L15" s="4" t="s">
        <v>197</v>
      </c>
      <c r="M15" s="4">
        <v>20</v>
      </c>
      <c r="N15" s="6" t="s">
        <v>192</v>
      </c>
      <c r="O15" s="4">
        <v>80</v>
      </c>
      <c r="P15" s="4">
        <v>1</v>
      </c>
      <c r="Q15" s="4">
        <v>6</v>
      </c>
    </row>
    <row r="16" spans="1:17">
      <c r="A16" s="352">
        <v>5</v>
      </c>
      <c r="B16" s="352" t="s">
        <v>218</v>
      </c>
      <c r="C16" s="352">
        <v>2</v>
      </c>
      <c r="D16" s="354" t="s">
        <v>219</v>
      </c>
      <c r="E16" s="4">
        <v>1</v>
      </c>
      <c r="F16" s="5" t="s">
        <v>220</v>
      </c>
      <c r="G16" s="7">
        <v>30</v>
      </c>
      <c r="H16" s="7">
        <v>0</v>
      </c>
      <c r="I16" s="7">
        <v>3</v>
      </c>
      <c r="J16" s="7">
        <v>5</v>
      </c>
      <c r="K16" s="7">
        <v>0</v>
      </c>
      <c r="L16" s="4" t="s">
        <v>191</v>
      </c>
      <c r="M16" s="4">
        <v>38</v>
      </c>
      <c r="N16" s="6" t="s">
        <v>192</v>
      </c>
      <c r="O16" s="4">
        <v>152</v>
      </c>
      <c r="P16" s="4">
        <v>2</v>
      </c>
      <c r="Q16" s="4">
        <v>12</v>
      </c>
    </row>
    <row r="17" spans="1:17">
      <c r="A17" s="352"/>
      <c r="B17" s="352"/>
      <c r="C17" s="352"/>
      <c r="D17" s="354"/>
      <c r="E17" s="4">
        <v>1</v>
      </c>
      <c r="F17" s="3" t="s">
        <v>221</v>
      </c>
      <c r="G17" s="7">
        <v>0</v>
      </c>
      <c r="H17" s="7">
        <v>0</v>
      </c>
      <c r="I17" s="7">
        <v>2</v>
      </c>
      <c r="J17" s="7">
        <v>5</v>
      </c>
      <c r="K17" s="7">
        <v>3</v>
      </c>
      <c r="L17" s="4" t="s">
        <v>191</v>
      </c>
      <c r="M17" s="4">
        <v>10</v>
      </c>
      <c r="N17" s="6" t="s">
        <v>192</v>
      </c>
      <c r="O17" s="4">
        <v>40</v>
      </c>
      <c r="P17" s="4">
        <v>1</v>
      </c>
      <c r="Q17" s="4">
        <v>6</v>
      </c>
    </row>
    <row r="18" spans="1:17" ht="15.6">
      <c r="A18" s="352"/>
      <c r="B18" s="352"/>
      <c r="C18" s="352"/>
      <c r="D18" s="354"/>
      <c r="E18" s="4">
        <v>1</v>
      </c>
      <c r="F18" s="5" t="s">
        <v>222</v>
      </c>
      <c r="G18" s="7">
        <v>0</v>
      </c>
      <c r="H18" s="7">
        <v>0</v>
      </c>
      <c r="I18" s="7">
        <v>2</v>
      </c>
      <c r="J18" s="7">
        <v>1</v>
      </c>
      <c r="K18" s="7">
        <v>3</v>
      </c>
      <c r="L18" s="4" t="s">
        <v>191</v>
      </c>
      <c r="M18" s="4">
        <v>6</v>
      </c>
      <c r="N18" s="6" t="s">
        <v>192</v>
      </c>
      <c r="O18" s="4">
        <v>24</v>
      </c>
      <c r="P18" s="4">
        <v>1</v>
      </c>
      <c r="Q18" s="4">
        <v>6</v>
      </c>
    </row>
    <row r="19" spans="1:17">
      <c r="A19" s="352"/>
      <c r="B19" s="352"/>
      <c r="C19" s="352"/>
      <c r="D19" s="3" t="s">
        <v>223</v>
      </c>
      <c r="E19" s="4">
        <v>1</v>
      </c>
      <c r="F19" s="3" t="s">
        <v>224</v>
      </c>
      <c r="G19" s="7">
        <v>17</v>
      </c>
      <c r="H19" s="7">
        <v>0</v>
      </c>
      <c r="I19" s="7">
        <v>3</v>
      </c>
      <c r="J19" s="7">
        <v>7</v>
      </c>
      <c r="K19" s="7">
        <v>3</v>
      </c>
      <c r="L19" s="4" t="s">
        <v>191</v>
      </c>
      <c r="M19" s="4">
        <v>30</v>
      </c>
      <c r="N19" s="6" t="s">
        <v>192</v>
      </c>
      <c r="O19" s="4">
        <v>120</v>
      </c>
      <c r="P19" s="4">
        <v>2</v>
      </c>
      <c r="Q19" s="4">
        <v>6</v>
      </c>
    </row>
    <row r="20" spans="1:17">
      <c r="A20" s="352"/>
      <c r="B20" s="352"/>
      <c r="C20" s="352"/>
      <c r="D20" s="3" t="s">
        <v>225</v>
      </c>
      <c r="E20" s="4">
        <v>1</v>
      </c>
      <c r="F20" s="3" t="s">
        <v>226</v>
      </c>
      <c r="G20" s="7">
        <v>10</v>
      </c>
      <c r="H20" s="7">
        <v>0</v>
      </c>
      <c r="I20" s="7">
        <v>3</v>
      </c>
      <c r="J20" s="7">
        <v>3</v>
      </c>
      <c r="K20" s="7">
        <v>3</v>
      </c>
      <c r="L20" s="4" t="s">
        <v>191</v>
      </c>
      <c r="M20" s="4">
        <v>19</v>
      </c>
      <c r="N20" s="6" t="s">
        <v>192</v>
      </c>
      <c r="O20" s="4">
        <v>76</v>
      </c>
      <c r="P20" s="4">
        <v>1</v>
      </c>
      <c r="Q20" s="4">
        <v>6</v>
      </c>
    </row>
    <row r="21" spans="1:17">
      <c r="A21" s="352"/>
      <c r="B21" s="352"/>
      <c r="C21" s="352"/>
      <c r="D21" s="3" t="s">
        <v>227</v>
      </c>
      <c r="E21" s="4">
        <v>1</v>
      </c>
      <c r="F21" s="3" t="s">
        <v>228</v>
      </c>
      <c r="G21" s="7">
        <v>0</v>
      </c>
      <c r="H21" s="7">
        <v>0</v>
      </c>
      <c r="I21" s="7">
        <v>0</v>
      </c>
      <c r="J21" s="7">
        <v>5</v>
      </c>
      <c r="K21" s="7">
        <v>3</v>
      </c>
      <c r="L21" s="4" t="s">
        <v>191</v>
      </c>
      <c r="M21" s="4">
        <v>8</v>
      </c>
      <c r="N21" s="6" t="s">
        <v>192</v>
      </c>
      <c r="O21" s="4">
        <v>32</v>
      </c>
      <c r="P21" s="4">
        <v>1</v>
      </c>
      <c r="Q21" s="4">
        <v>6</v>
      </c>
    </row>
    <row r="22" spans="1:17">
      <c r="A22" s="352"/>
      <c r="B22" s="352"/>
      <c r="C22" s="352"/>
      <c r="D22" s="354" t="s">
        <v>229</v>
      </c>
      <c r="E22" s="4">
        <v>1</v>
      </c>
      <c r="F22" s="3" t="s">
        <v>230</v>
      </c>
      <c r="G22" s="7">
        <v>20</v>
      </c>
      <c r="H22" s="7">
        <v>0</v>
      </c>
      <c r="I22" s="7">
        <v>2</v>
      </c>
      <c r="J22" s="7">
        <v>10</v>
      </c>
      <c r="K22" s="7">
        <v>4</v>
      </c>
      <c r="L22" s="4" t="s">
        <v>191</v>
      </c>
      <c r="M22" s="4">
        <v>36</v>
      </c>
      <c r="N22" s="6" t="s">
        <v>192</v>
      </c>
      <c r="O22" s="4">
        <v>144</v>
      </c>
      <c r="P22" s="4">
        <v>2</v>
      </c>
      <c r="Q22" s="4">
        <v>6</v>
      </c>
    </row>
    <row r="23" spans="1:17">
      <c r="A23" s="352"/>
      <c r="B23" s="352"/>
      <c r="C23" s="352"/>
      <c r="D23" s="354"/>
      <c r="E23" s="4">
        <v>1</v>
      </c>
      <c r="F23" s="3" t="s">
        <v>231</v>
      </c>
      <c r="G23" s="7">
        <v>20</v>
      </c>
      <c r="H23" s="7">
        <v>0</v>
      </c>
      <c r="I23" s="7">
        <v>2</v>
      </c>
      <c r="J23" s="7">
        <v>1</v>
      </c>
      <c r="K23" s="7">
        <v>4</v>
      </c>
      <c r="L23" s="4" t="s">
        <v>191</v>
      </c>
      <c r="M23" s="4">
        <v>27</v>
      </c>
      <c r="N23" s="6" t="s">
        <v>192</v>
      </c>
      <c r="O23" s="4">
        <v>108</v>
      </c>
      <c r="P23" s="4">
        <v>2</v>
      </c>
      <c r="Q23" s="4">
        <v>12</v>
      </c>
    </row>
    <row r="24" spans="1:17">
      <c r="A24" s="4">
        <v>6</v>
      </c>
      <c r="B24" s="4" t="s">
        <v>232</v>
      </c>
      <c r="C24" s="4">
        <v>2</v>
      </c>
      <c r="D24" s="3" t="s">
        <v>233</v>
      </c>
      <c r="E24" s="4">
        <v>1</v>
      </c>
      <c r="F24" s="3" t="s">
        <v>234</v>
      </c>
      <c r="G24" s="4">
        <v>0</v>
      </c>
      <c r="H24" s="4">
        <v>1</v>
      </c>
      <c r="I24" s="4">
        <v>1</v>
      </c>
      <c r="J24" s="4">
        <v>3</v>
      </c>
      <c r="K24" s="4">
        <v>3</v>
      </c>
      <c r="L24" s="4" t="s">
        <v>191</v>
      </c>
      <c r="M24" s="4">
        <v>8</v>
      </c>
      <c r="N24" s="6" t="s">
        <v>192</v>
      </c>
      <c r="O24" s="4">
        <v>32</v>
      </c>
      <c r="P24" s="4">
        <v>1</v>
      </c>
      <c r="Q24" s="4">
        <v>6</v>
      </c>
    </row>
    <row r="25" spans="1:17" ht="23.45">
      <c r="A25" s="4">
        <v>7</v>
      </c>
      <c r="B25" s="8" t="s">
        <v>235</v>
      </c>
      <c r="C25" s="8">
        <v>1</v>
      </c>
      <c r="D25" s="3" t="s">
        <v>236</v>
      </c>
      <c r="E25" s="4">
        <v>1</v>
      </c>
      <c r="F25" s="5" t="s">
        <v>237</v>
      </c>
      <c r="G25" s="7">
        <v>0</v>
      </c>
      <c r="H25" s="7">
        <v>0</v>
      </c>
      <c r="I25" s="7">
        <v>4</v>
      </c>
      <c r="J25" s="7">
        <v>8</v>
      </c>
      <c r="K25" s="7">
        <v>8</v>
      </c>
      <c r="L25" s="7" t="s">
        <v>191</v>
      </c>
      <c r="M25" s="4">
        <v>20</v>
      </c>
      <c r="N25" s="6" t="s">
        <v>192</v>
      </c>
      <c r="O25" s="4">
        <v>80</v>
      </c>
      <c r="P25" s="4">
        <v>1</v>
      </c>
      <c r="Q25" s="4">
        <v>6</v>
      </c>
    </row>
    <row r="26" spans="1:17" ht="15.6">
      <c r="A26" s="4">
        <v>8</v>
      </c>
      <c r="B26" s="4" t="s">
        <v>238</v>
      </c>
      <c r="C26" s="4">
        <v>1</v>
      </c>
      <c r="D26" s="3" t="s">
        <v>239</v>
      </c>
      <c r="E26" s="4">
        <v>1</v>
      </c>
      <c r="F26" s="5" t="s">
        <v>240</v>
      </c>
      <c r="G26" s="4">
        <v>9</v>
      </c>
      <c r="H26" s="4">
        <v>0</v>
      </c>
      <c r="I26" s="4">
        <v>0</v>
      </c>
      <c r="J26" s="4">
        <v>0</v>
      </c>
      <c r="K26" s="4">
        <v>4</v>
      </c>
      <c r="L26" s="4" t="s">
        <v>191</v>
      </c>
      <c r="M26" s="4">
        <v>13</v>
      </c>
      <c r="N26" s="6" t="s">
        <v>192</v>
      </c>
      <c r="O26" s="4">
        <v>52</v>
      </c>
      <c r="P26" s="4">
        <v>1</v>
      </c>
      <c r="Q26" s="4">
        <v>6</v>
      </c>
    </row>
    <row r="27" spans="1:17">
      <c r="A27" s="4">
        <v>9</v>
      </c>
      <c r="B27" s="4" t="s">
        <v>241</v>
      </c>
      <c r="C27" s="4">
        <v>1</v>
      </c>
      <c r="D27" s="3" t="s">
        <v>242</v>
      </c>
      <c r="E27" s="4">
        <v>1</v>
      </c>
      <c r="F27" s="3" t="s">
        <v>243</v>
      </c>
      <c r="G27" s="4">
        <v>23</v>
      </c>
      <c r="H27" s="4">
        <v>0</v>
      </c>
      <c r="I27" s="4">
        <v>0</v>
      </c>
      <c r="J27" s="4">
        <v>4</v>
      </c>
      <c r="K27" s="4">
        <v>7</v>
      </c>
      <c r="L27" s="4" t="s">
        <v>191</v>
      </c>
      <c r="M27" s="4">
        <v>34</v>
      </c>
      <c r="N27" s="6" t="s">
        <v>192</v>
      </c>
      <c r="O27" s="4">
        <v>136</v>
      </c>
      <c r="P27" s="4">
        <v>2</v>
      </c>
      <c r="Q27" s="4">
        <v>12</v>
      </c>
    </row>
    <row r="28" spans="1:17">
      <c r="A28" s="352">
        <v>10</v>
      </c>
      <c r="B28" s="352" t="s">
        <v>244</v>
      </c>
      <c r="C28" s="352">
        <v>3</v>
      </c>
      <c r="D28" s="353" t="s">
        <v>245</v>
      </c>
      <c r="E28" s="4">
        <v>1</v>
      </c>
      <c r="F28" s="3" t="s">
        <v>246</v>
      </c>
      <c r="G28" s="7">
        <v>20</v>
      </c>
      <c r="H28" s="7">
        <v>0</v>
      </c>
      <c r="I28" s="7">
        <v>0</v>
      </c>
      <c r="J28" s="7">
        <v>0</v>
      </c>
      <c r="K28" s="7">
        <v>0</v>
      </c>
      <c r="L28" s="4" t="s">
        <v>197</v>
      </c>
      <c r="M28" s="4">
        <v>20</v>
      </c>
      <c r="N28" s="9" t="s">
        <v>247</v>
      </c>
      <c r="O28" s="4">
        <v>100</v>
      </c>
      <c r="P28" s="4">
        <v>1</v>
      </c>
      <c r="Q28" s="4">
        <v>8</v>
      </c>
    </row>
    <row r="29" spans="1:17">
      <c r="A29" s="352"/>
      <c r="B29" s="352"/>
      <c r="C29" s="352"/>
      <c r="D29" s="353"/>
      <c r="E29" s="4">
        <v>1</v>
      </c>
      <c r="F29" s="3" t="s">
        <v>248</v>
      </c>
      <c r="G29" s="7">
        <v>17</v>
      </c>
      <c r="H29" s="7">
        <v>0</v>
      </c>
      <c r="I29" s="7">
        <v>0</v>
      </c>
      <c r="J29" s="7">
        <v>0</v>
      </c>
      <c r="K29" s="7">
        <v>0</v>
      </c>
      <c r="L29" s="4" t="s">
        <v>197</v>
      </c>
      <c r="M29" s="4">
        <v>17</v>
      </c>
      <c r="N29" s="9" t="s">
        <v>247</v>
      </c>
      <c r="O29" s="4">
        <v>85</v>
      </c>
      <c r="P29" s="4">
        <v>1</v>
      </c>
      <c r="Q29" s="4">
        <v>8</v>
      </c>
    </row>
    <row r="30" spans="1:17">
      <c r="A30" s="352"/>
      <c r="B30" s="352"/>
      <c r="C30" s="352"/>
      <c r="D30" s="353"/>
      <c r="E30" s="4">
        <v>1</v>
      </c>
      <c r="F30" s="3" t="s">
        <v>249</v>
      </c>
      <c r="G30" s="7">
        <v>14</v>
      </c>
      <c r="H30" s="7">
        <v>0</v>
      </c>
      <c r="I30" s="7">
        <v>0</v>
      </c>
      <c r="J30" s="7">
        <v>0</v>
      </c>
      <c r="K30" s="7">
        <v>0</v>
      </c>
      <c r="L30" s="4" t="s">
        <v>197</v>
      </c>
      <c r="M30" s="4">
        <v>14</v>
      </c>
      <c r="N30" s="9" t="s">
        <v>247</v>
      </c>
      <c r="O30" s="4">
        <v>70</v>
      </c>
      <c r="P30" s="4">
        <v>1</v>
      </c>
      <c r="Q30" s="4">
        <v>8</v>
      </c>
    </row>
    <row r="31" spans="1:17">
      <c r="A31" s="352"/>
      <c r="B31" s="352"/>
      <c r="C31" s="352"/>
      <c r="D31" s="353"/>
      <c r="E31" s="4">
        <v>1</v>
      </c>
      <c r="F31" s="3" t="s">
        <v>250</v>
      </c>
      <c r="G31" s="7">
        <v>28</v>
      </c>
      <c r="H31" s="7">
        <v>0</v>
      </c>
      <c r="I31" s="7">
        <v>0</v>
      </c>
      <c r="J31" s="7">
        <v>0</v>
      </c>
      <c r="K31" s="7">
        <v>0</v>
      </c>
      <c r="L31" s="4" t="s">
        <v>197</v>
      </c>
      <c r="M31" s="4">
        <v>28</v>
      </c>
      <c r="N31" s="9" t="s">
        <v>247</v>
      </c>
      <c r="O31" s="4">
        <v>140</v>
      </c>
      <c r="P31" s="4">
        <v>2</v>
      </c>
      <c r="Q31" s="4">
        <v>16</v>
      </c>
    </row>
    <row r="32" spans="1:17" ht="23.45">
      <c r="A32" s="352"/>
      <c r="B32" s="352"/>
      <c r="C32" s="352"/>
      <c r="D32" s="353"/>
      <c r="E32" s="4">
        <v>1</v>
      </c>
      <c r="F32" s="5" t="s">
        <v>251</v>
      </c>
      <c r="G32" s="7">
        <v>33</v>
      </c>
      <c r="H32" s="7">
        <v>0</v>
      </c>
      <c r="I32" s="7">
        <v>0</v>
      </c>
      <c r="J32" s="7">
        <v>0</v>
      </c>
      <c r="K32" s="7">
        <v>0</v>
      </c>
      <c r="L32" s="4" t="s">
        <v>197</v>
      </c>
      <c r="M32" s="4">
        <v>33</v>
      </c>
      <c r="N32" s="9" t="s">
        <v>247</v>
      </c>
      <c r="O32" s="4">
        <v>165</v>
      </c>
      <c r="P32" s="7">
        <v>2</v>
      </c>
      <c r="Q32" s="4">
        <v>16</v>
      </c>
    </row>
    <row r="33" spans="1:17">
      <c r="A33" s="352"/>
      <c r="B33" s="352"/>
      <c r="C33" s="352"/>
      <c r="D33" s="3" t="s">
        <v>252</v>
      </c>
      <c r="E33" s="4">
        <v>1</v>
      </c>
      <c r="F33" s="3" t="s">
        <v>253</v>
      </c>
      <c r="G33" s="7">
        <v>10</v>
      </c>
      <c r="H33" s="7">
        <v>0</v>
      </c>
      <c r="I33" s="7">
        <v>22</v>
      </c>
      <c r="J33" s="7">
        <v>6</v>
      </c>
      <c r="K33" s="7">
        <v>6</v>
      </c>
      <c r="L33" s="4" t="s">
        <v>191</v>
      </c>
      <c r="M33" s="4">
        <v>44</v>
      </c>
      <c r="N33" s="9" t="s">
        <v>247</v>
      </c>
      <c r="O33" s="4">
        <v>220</v>
      </c>
      <c r="P33" s="4">
        <v>3</v>
      </c>
      <c r="Q33" s="4">
        <v>24</v>
      </c>
    </row>
    <row r="34" spans="1:17">
      <c r="A34" s="352">
        <v>11</v>
      </c>
      <c r="B34" s="352" t="s">
        <v>254</v>
      </c>
      <c r="C34" s="352">
        <v>1</v>
      </c>
      <c r="D34" s="3" t="s">
        <v>255</v>
      </c>
      <c r="E34" s="4">
        <v>1</v>
      </c>
      <c r="F34" s="3" t="s">
        <v>256</v>
      </c>
      <c r="G34" s="4">
        <v>3</v>
      </c>
      <c r="H34" s="4">
        <v>1</v>
      </c>
      <c r="I34" s="4">
        <v>0</v>
      </c>
      <c r="J34" s="4">
        <v>4</v>
      </c>
      <c r="K34" s="4">
        <v>9</v>
      </c>
      <c r="L34" s="4" t="s">
        <v>191</v>
      </c>
      <c r="M34" s="4">
        <v>17</v>
      </c>
      <c r="N34" s="9" t="s">
        <v>247</v>
      </c>
      <c r="O34" s="4">
        <v>85</v>
      </c>
      <c r="P34" s="4">
        <v>1</v>
      </c>
      <c r="Q34" s="4">
        <v>8</v>
      </c>
    </row>
    <row r="35" spans="1:17" ht="15.6">
      <c r="A35" s="352"/>
      <c r="B35" s="352"/>
      <c r="C35" s="352"/>
      <c r="D35" s="5" t="s">
        <v>257</v>
      </c>
      <c r="E35" s="4">
        <v>1</v>
      </c>
      <c r="F35" s="5" t="s">
        <v>258</v>
      </c>
      <c r="G35" s="4">
        <v>9</v>
      </c>
      <c r="H35" s="4">
        <v>0</v>
      </c>
      <c r="I35" s="4">
        <v>0</v>
      </c>
      <c r="J35" s="4">
        <v>13</v>
      </c>
      <c r="K35" s="4">
        <v>16</v>
      </c>
      <c r="L35" s="4" t="s">
        <v>191</v>
      </c>
      <c r="M35" s="4">
        <v>38</v>
      </c>
      <c r="N35" s="9" t="s">
        <v>247</v>
      </c>
      <c r="O35" s="4">
        <v>190</v>
      </c>
      <c r="P35" s="4">
        <v>3</v>
      </c>
      <c r="Q35" s="4">
        <v>24</v>
      </c>
    </row>
    <row r="36" spans="1:17">
      <c r="A36" s="352"/>
      <c r="B36" s="352"/>
      <c r="C36" s="352"/>
      <c r="D36" s="5" t="s">
        <v>259</v>
      </c>
      <c r="E36" s="4">
        <v>1</v>
      </c>
      <c r="F36" s="3" t="s">
        <v>260</v>
      </c>
      <c r="G36" s="4">
        <v>3</v>
      </c>
      <c r="H36" s="4">
        <v>2</v>
      </c>
      <c r="I36" s="4">
        <v>0</v>
      </c>
      <c r="J36" s="4">
        <v>4</v>
      </c>
      <c r="K36" s="4">
        <v>12</v>
      </c>
      <c r="L36" s="4" t="s">
        <v>191</v>
      </c>
      <c r="M36" s="4">
        <v>21</v>
      </c>
      <c r="N36" s="9" t="s">
        <v>247</v>
      </c>
      <c r="O36" s="4">
        <v>105</v>
      </c>
      <c r="P36" s="4">
        <v>2</v>
      </c>
      <c r="Q36" s="4">
        <v>16</v>
      </c>
    </row>
    <row r="37" spans="1:17">
      <c r="A37" s="4">
        <v>12</v>
      </c>
      <c r="B37" s="4" t="s">
        <v>261</v>
      </c>
      <c r="C37" s="4">
        <v>1</v>
      </c>
      <c r="D37" s="3" t="s">
        <v>261</v>
      </c>
      <c r="E37" s="4">
        <v>1</v>
      </c>
      <c r="F37" s="3" t="s">
        <v>262</v>
      </c>
      <c r="G37" s="4">
        <v>0</v>
      </c>
      <c r="H37" s="4">
        <v>0</v>
      </c>
      <c r="I37" s="4">
        <v>0</v>
      </c>
      <c r="J37" s="4">
        <v>5</v>
      </c>
      <c r="K37" s="4">
        <v>8</v>
      </c>
      <c r="L37" s="4" t="s">
        <v>191</v>
      </c>
      <c r="M37" s="4">
        <v>13</v>
      </c>
      <c r="N37" s="9" t="s">
        <v>247</v>
      </c>
      <c r="O37" s="4">
        <v>65</v>
      </c>
      <c r="P37" s="4">
        <v>1</v>
      </c>
      <c r="Q37" s="4">
        <v>8</v>
      </c>
    </row>
    <row r="38" spans="1:17">
      <c r="A38" s="352">
        <v>13</v>
      </c>
      <c r="B38" s="352" t="s">
        <v>263</v>
      </c>
      <c r="C38" s="352">
        <v>4</v>
      </c>
      <c r="D38" s="354" t="s">
        <v>264</v>
      </c>
      <c r="E38" s="4">
        <v>1</v>
      </c>
      <c r="F38" s="3" t="s">
        <v>265</v>
      </c>
      <c r="G38" s="4">
        <v>12</v>
      </c>
      <c r="H38" s="4">
        <v>0</v>
      </c>
      <c r="I38" s="4">
        <v>0</v>
      </c>
      <c r="J38" s="4">
        <v>0</v>
      </c>
      <c r="K38" s="4">
        <v>0</v>
      </c>
      <c r="L38" s="4" t="s">
        <v>197</v>
      </c>
      <c r="M38" s="4">
        <v>12</v>
      </c>
      <c r="N38" s="9" t="s">
        <v>247</v>
      </c>
      <c r="O38" s="4">
        <v>60</v>
      </c>
      <c r="P38" s="4">
        <v>1</v>
      </c>
      <c r="Q38" s="4">
        <v>8</v>
      </c>
    </row>
    <row r="39" spans="1:17">
      <c r="A39" s="352"/>
      <c r="B39" s="352"/>
      <c r="C39" s="352"/>
      <c r="D39" s="354"/>
      <c r="E39" s="4">
        <v>1</v>
      </c>
      <c r="F39" s="3" t="s">
        <v>266</v>
      </c>
      <c r="G39" s="4">
        <v>7</v>
      </c>
      <c r="H39" s="4">
        <v>0</v>
      </c>
      <c r="I39" s="4">
        <v>0</v>
      </c>
      <c r="J39" s="4">
        <v>0</v>
      </c>
      <c r="K39" s="4">
        <v>0</v>
      </c>
      <c r="L39" s="4" t="s">
        <v>197</v>
      </c>
      <c r="M39" s="4">
        <v>7</v>
      </c>
      <c r="N39" s="9" t="s">
        <v>247</v>
      </c>
      <c r="O39" s="4">
        <v>35</v>
      </c>
      <c r="P39" s="4">
        <v>1</v>
      </c>
      <c r="Q39" s="4">
        <v>8</v>
      </c>
    </row>
    <row r="40" spans="1:17">
      <c r="A40" s="352"/>
      <c r="B40" s="352"/>
      <c r="C40" s="352"/>
      <c r="D40" s="354"/>
      <c r="E40" s="4">
        <v>1</v>
      </c>
      <c r="F40" s="3" t="s">
        <v>267</v>
      </c>
      <c r="G40" s="4">
        <v>13</v>
      </c>
      <c r="H40" s="4">
        <v>0</v>
      </c>
      <c r="I40" s="4">
        <v>0</v>
      </c>
      <c r="J40" s="4">
        <v>0</v>
      </c>
      <c r="K40" s="4">
        <v>0</v>
      </c>
      <c r="L40" s="4" t="s">
        <v>197</v>
      </c>
      <c r="M40" s="4">
        <v>13</v>
      </c>
      <c r="N40" s="9" t="s">
        <v>247</v>
      </c>
      <c r="O40" s="4">
        <v>65</v>
      </c>
      <c r="P40" s="4">
        <v>1</v>
      </c>
      <c r="Q40" s="4">
        <v>8</v>
      </c>
    </row>
    <row r="41" spans="1:17">
      <c r="A41" s="352"/>
      <c r="B41" s="352"/>
      <c r="C41" s="352"/>
      <c r="D41" s="354"/>
      <c r="E41" s="4">
        <v>1</v>
      </c>
      <c r="F41" s="3" t="s">
        <v>268</v>
      </c>
      <c r="G41" s="4">
        <v>10</v>
      </c>
      <c r="H41" s="4">
        <v>0</v>
      </c>
      <c r="I41" s="4">
        <v>0</v>
      </c>
      <c r="J41" s="4">
        <v>0</v>
      </c>
      <c r="K41" s="4">
        <v>0</v>
      </c>
      <c r="L41" s="4" t="s">
        <v>197</v>
      </c>
      <c r="M41" s="4">
        <v>10</v>
      </c>
      <c r="N41" s="9" t="s">
        <v>247</v>
      </c>
      <c r="O41" s="4">
        <v>50</v>
      </c>
      <c r="P41" s="4">
        <v>1</v>
      </c>
      <c r="Q41" s="4">
        <v>18</v>
      </c>
    </row>
    <row r="42" spans="1:17">
      <c r="A42" s="352"/>
      <c r="B42" s="352"/>
      <c r="C42" s="352"/>
      <c r="D42" s="354"/>
      <c r="E42" s="10">
        <v>1</v>
      </c>
      <c r="F42" s="3" t="s">
        <v>269</v>
      </c>
      <c r="G42" s="4">
        <v>20</v>
      </c>
      <c r="H42" s="4">
        <v>0</v>
      </c>
      <c r="I42" s="4">
        <v>0</v>
      </c>
      <c r="J42" s="4">
        <v>24</v>
      </c>
      <c r="K42" s="4">
        <v>0</v>
      </c>
      <c r="L42" s="4" t="s">
        <v>191</v>
      </c>
      <c r="M42" s="4">
        <v>44</v>
      </c>
      <c r="N42" s="9" t="s">
        <v>247</v>
      </c>
      <c r="O42" s="4">
        <v>220</v>
      </c>
      <c r="P42" s="4">
        <v>2</v>
      </c>
      <c r="Q42" s="4">
        <v>16</v>
      </c>
    </row>
    <row r="43" spans="1:17">
      <c r="A43" s="352"/>
      <c r="B43" s="352"/>
      <c r="C43" s="352"/>
      <c r="D43" s="354"/>
      <c r="E43" s="4">
        <v>1</v>
      </c>
      <c r="F43" s="3" t="s">
        <v>270</v>
      </c>
      <c r="G43" s="4">
        <v>21</v>
      </c>
      <c r="H43" s="4">
        <v>0</v>
      </c>
      <c r="I43" s="4">
        <v>0</v>
      </c>
      <c r="J43" s="4">
        <v>0</v>
      </c>
      <c r="K43" s="4">
        <v>0</v>
      </c>
      <c r="L43" s="4" t="s">
        <v>197</v>
      </c>
      <c r="M43" s="4">
        <v>21</v>
      </c>
      <c r="N43" s="9" t="s">
        <v>247</v>
      </c>
      <c r="O43" s="4">
        <v>105</v>
      </c>
      <c r="P43" s="4">
        <v>1</v>
      </c>
      <c r="Q43" s="4">
        <v>8</v>
      </c>
    </row>
    <row r="44" spans="1:17">
      <c r="A44" s="352"/>
      <c r="B44" s="352"/>
      <c r="C44" s="352"/>
      <c r="D44" s="354"/>
      <c r="E44" s="4">
        <v>1</v>
      </c>
      <c r="F44" s="3" t="s">
        <v>271</v>
      </c>
      <c r="G44" s="4">
        <v>0</v>
      </c>
      <c r="H44" s="4">
        <v>0</v>
      </c>
      <c r="I44" s="4">
        <v>0</v>
      </c>
      <c r="J44" s="4">
        <v>65</v>
      </c>
      <c r="K44" s="4">
        <v>14</v>
      </c>
      <c r="L44" s="4" t="s">
        <v>197</v>
      </c>
      <c r="M44" s="4">
        <v>79</v>
      </c>
      <c r="N44" s="9" t="s">
        <v>247</v>
      </c>
      <c r="O44" s="4">
        <v>395</v>
      </c>
      <c r="P44" s="4">
        <v>4</v>
      </c>
      <c r="Q44" s="4">
        <v>40</v>
      </c>
    </row>
    <row r="45" spans="1:17">
      <c r="A45" s="352"/>
      <c r="B45" s="352"/>
      <c r="C45" s="352"/>
      <c r="D45" s="354"/>
      <c r="E45" s="4">
        <v>1</v>
      </c>
      <c r="F45" s="3" t="s">
        <v>272</v>
      </c>
      <c r="G45" s="4">
        <v>11</v>
      </c>
      <c r="H45" s="4">
        <v>0</v>
      </c>
      <c r="I45" s="4">
        <v>0</v>
      </c>
      <c r="J45" s="4">
        <v>25</v>
      </c>
      <c r="K45" s="4">
        <v>8</v>
      </c>
      <c r="L45" s="4" t="s">
        <v>191</v>
      </c>
      <c r="M45" s="4">
        <v>44</v>
      </c>
      <c r="N45" s="9" t="s">
        <v>247</v>
      </c>
      <c r="O45" s="4">
        <v>220</v>
      </c>
      <c r="P45" s="4">
        <v>3</v>
      </c>
      <c r="Q45" s="4">
        <v>24</v>
      </c>
    </row>
    <row r="46" spans="1:17">
      <c r="A46" s="352"/>
      <c r="B46" s="352"/>
      <c r="C46" s="352"/>
      <c r="D46" s="354" t="s">
        <v>273</v>
      </c>
      <c r="E46" s="4">
        <v>1</v>
      </c>
      <c r="F46" s="3" t="s">
        <v>274</v>
      </c>
      <c r="G46" s="4">
        <v>20</v>
      </c>
      <c r="H46" s="4">
        <v>0</v>
      </c>
      <c r="I46" s="4">
        <v>0</v>
      </c>
      <c r="J46" s="4">
        <v>27</v>
      </c>
      <c r="K46" s="4">
        <v>0</v>
      </c>
      <c r="L46" s="4" t="s">
        <v>191</v>
      </c>
      <c r="M46" s="4">
        <v>47</v>
      </c>
      <c r="N46" s="9" t="s">
        <v>247</v>
      </c>
      <c r="O46" s="4">
        <v>235</v>
      </c>
      <c r="P46" s="4">
        <v>2</v>
      </c>
      <c r="Q46" s="4">
        <v>16</v>
      </c>
    </row>
    <row r="47" spans="1:17">
      <c r="A47" s="352"/>
      <c r="B47" s="352"/>
      <c r="C47" s="352"/>
      <c r="D47" s="354"/>
      <c r="E47" s="4">
        <v>1</v>
      </c>
      <c r="F47" s="3" t="s">
        <v>275</v>
      </c>
      <c r="G47" s="4">
        <v>10</v>
      </c>
      <c r="H47" s="4">
        <v>0</v>
      </c>
      <c r="I47" s="4">
        <v>0</v>
      </c>
      <c r="J47" s="4">
        <v>0</v>
      </c>
      <c r="K47" s="4">
        <v>0</v>
      </c>
      <c r="L47" s="4" t="s">
        <v>197</v>
      </c>
      <c r="M47" s="4">
        <v>10</v>
      </c>
      <c r="N47" s="9" t="s">
        <v>247</v>
      </c>
      <c r="O47" s="4">
        <v>50</v>
      </c>
      <c r="P47" s="4">
        <v>1</v>
      </c>
      <c r="Q47" s="4">
        <v>8</v>
      </c>
    </row>
    <row r="48" spans="1:17">
      <c r="A48" s="352"/>
      <c r="B48" s="352"/>
      <c r="C48" s="352"/>
      <c r="D48" s="354"/>
      <c r="E48" s="4">
        <v>1</v>
      </c>
      <c r="F48" s="3" t="s">
        <v>276</v>
      </c>
      <c r="G48" s="4">
        <v>23</v>
      </c>
      <c r="H48" s="4">
        <v>0</v>
      </c>
      <c r="I48" s="4">
        <v>0</v>
      </c>
      <c r="J48" s="4">
        <v>0</v>
      </c>
      <c r="K48" s="4">
        <v>0</v>
      </c>
      <c r="L48" s="4" t="s">
        <v>197</v>
      </c>
      <c r="M48" s="4">
        <v>23</v>
      </c>
      <c r="N48" s="9" t="s">
        <v>247</v>
      </c>
      <c r="O48" s="4">
        <v>115</v>
      </c>
      <c r="P48" s="4">
        <v>1</v>
      </c>
      <c r="Q48" s="4">
        <v>8</v>
      </c>
    </row>
    <row r="49" spans="1:17">
      <c r="A49" s="352">
        <v>14</v>
      </c>
      <c r="B49" s="352" t="s">
        <v>277</v>
      </c>
      <c r="C49" s="352">
        <v>3</v>
      </c>
      <c r="D49" s="354" t="s">
        <v>277</v>
      </c>
      <c r="E49" s="4">
        <v>1</v>
      </c>
      <c r="F49" s="5" t="s">
        <v>201</v>
      </c>
      <c r="G49" s="4">
        <v>0</v>
      </c>
      <c r="H49" s="4">
        <v>0</v>
      </c>
      <c r="I49" s="4">
        <v>0</v>
      </c>
      <c r="J49" s="4">
        <v>149</v>
      </c>
      <c r="K49" s="4">
        <v>72</v>
      </c>
      <c r="L49" s="4" t="s">
        <v>197</v>
      </c>
      <c r="M49" s="4">
        <v>221</v>
      </c>
      <c r="N49" s="9" t="s">
        <v>247</v>
      </c>
      <c r="O49" s="4">
        <v>1105</v>
      </c>
      <c r="P49" s="4">
        <v>11</v>
      </c>
      <c r="Q49" s="4">
        <v>96</v>
      </c>
    </row>
    <row r="50" spans="1:17">
      <c r="A50" s="352"/>
      <c r="B50" s="352"/>
      <c r="C50" s="352"/>
      <c r="D50" s="354"/>
      <c r="E50" s="4">
        <v>1</v>
      </c>
      <c r="F50" s="5" t="s">
        <v>278</v>
      </c>
      <c r="G50" s="4">
        <v>0</v>
      </c>
      <c r="H50" s="4">
        <v>0</v>
      </c>
      <c r="I50" s="4">
        <v>6</v>
      </c>
      <c r="J50" s="4">
        <v>25</v>
      </c>
      <c r="K50" s="4">
        <v>8</v>
      </c>
      <c r="L50" s="4" t="s">
        <v>191</v>
      </c>
      <c r="M50" s="4">
        <v>39</v>
      </c>
      <c r="N50" s="9" t="s">
        <v>247</v>
      </c>
      <c r="O50" s="4">
        <v>195</v>
      </c>
      <c r="P50" s="4">
        <v>2</v>
      </c>
      <c r="Q50" s="4">
        <v>16</v>
      </c>
    </row>
    <row r="51" spans="1:17">
      <c r="A51" s="357" t="s">
        <v>279</v>
      </c>
      <c r="B51" s="357"/>
      <c r="C51" s="357"/>
      <c r="D51" s="357"/>
      <c r="E51" s="357"/>
      <c r="F51" s="357"/>
      <c r="G51" s="11">
        <f>SUM(G3:G50)</f>
        <v>483</v>
      </c>
      <c r="H51" s="11">
        <f t="shared" ref="H51:K51" si="0">SUM(H3:H50)</f>
        <v>19</v>
      </c>
      <c r="I51" s="11">
        <f t="shared" si="0"/>
        <v>70</v>
      </c>
      <c r="J51" s="11">
        <f t="shared" si="0"/>
        <v>433</v>
      </c>
      <c r="K51" s="11">
        <f t="shared" si="0"/>
        <v>240</v>
      </c>
      <c r="L51" s="12" t="s">
        <v>210</v>
      </c>
      <c r="M51" s="12">
        <f>SUM(M3:M50)</f>
        <v>1245</v>
      </c>
      <c r="N51" s="13" t="s">
        <v>280</v>
      </c>
      <c r="O51" s="13">
        <f>SUM(O3:O50)</f>
        <v>5795</v>
      </c>
      <c r="P51" s="13">
        <f>SUM(P3:P50)</f>
        <v>79</v>
      </c>
      <c r="Q51" s="13">
        <f>SUM(Q3:Q50)</f>
        <v>584</v>
      </c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4" t="s">
        <v>281</v>
      </c>
      <c r="M52" s="14">
        <v>1678</v>
      </c>
      <c r="N52" s="15"/>
      <c r="O52" s="15"/>
      <c r="P52" s="15"/>
      <c r="Q52" s="15"/>
    </row>
    <row r="53" spans="1:17" s="1" customFormat="1">
      <c r="L53" s="16"/>
      <c r="M53" s="16"/>
    </row>
    <row r="54" spans="1:17" s="1" customFormat="1">
      <c r="L54" s="16"/>
      <c r="M54" s="16"/>
    </row>
    <row r="55" spans="1:17">
      <c r="A55" s="358" t="s">
        <v>282</v>
      </c>
      <c r="B55" s="358"/>
      <c r="C55" s="358"/>
      <c r="D55" s="358"/>
      <c r="E55" s="358"/>
      <c r="F55" s="358"/>
      <c r="G55" s="355" t="s">
        <v>181</v>
      </c>
      <c r="H55" s="355"/>
      <c r="I55" s="355"/>
      <c r="J55" s="355"/>
      <c r="K55" s="355"/>
      <c r="L55" s="1"/>
      <c r="M55" s="1"/>
      <c r="N55" s="1"/>
      <c r="O55" s="1"/>
      <c r="P55" s="1"/>
      <c r="Q55" s="1"/>
    </row>
    <row r="56" spans="1:17">
      <c r="A56" s="358"/>
      <c r="B56" s="358"/>
      <c r="C56" s="358"/>
      <c r="D56" s="358"/>
      <c r="E56" s="358"/>
      <c r="F56" s="358"/>
      <c r="G56" s="2">
        <v>2</v>
      </c>
      <c r="H56" s="2">
        <v>3</v>
      </c>
      <c r="I56" s="2">
        <v>4</v>
      </c>
      <c r="J56" s="2">
        <v>5</v>
      </c>
      <c r="K56" s="2">
        <v>6</v>
      </c>
      <c r="L56" s="17">
        <v>5</v>
      </c>
      <c r="M56" s="18" t="s">
        <v>283</v>
      </c>
      <c r="N56" s="19" t="s">
        <v>284</v>
      </c>
      <c r="O56" s="20"/>
      <c r="P56" s="19" t="s">
        <v>285</v>
      </c>
      <c r="Q56" s="19" t="s">
        <v>286</v>
      </c>
    </row>
    <row r="57" spans="1:17">
      <c r="A57" s="359" t="s">
        <v>287</v>
      </c>
      <c r="B57" s="359"/>
      <c r="C57" s="359"/>
      <c r="D57" s="359"/>
      <c r="E57" s="359"/>
      <c r="F57" s="359"/>
      <c r="G57" s="21">
        <f>SUM(G3:G27)</f>
        <v>199</v>
      </c>
      <c r="H57" s="21">
        <f>SUM(H3:H27)</f>
        <v>16</v>
      </c>
      <c r="I57" s="21">
        <f>SUM(I3:I27)</f>
        <v>42</v>
      </c>
      <c r="J57" s="21">
        <f>SUM(J3:J27)</f>
        <v>86</v>
      </c>
      <c r="K57" s="21">
        <f>SUM(K3:K27)</f>
        <v>87</v>
      </c>
      <c r="L57" s="21">
        <v>86</v>
      </c>
      <c r="M57" s="22">
        <f>SUM(G57:L57)</f>
        <v>516</v>
      </c>
      <c r="N57" s="23">
        <f>+M57/M59</f>
        <v>0.30750893921334921</v>
      </c>
      <c r="O57" s="20"/>
      <c r="P57" s="24">
        <f>SUM(P3:P27)</f>
        <v>31</v>
      </c>
      <c r="Q57" s="23">
        <f>+P57/P59</f>
        <v>0.39240506329113922</v>
      </c>
    </row>
    <row r="58" spans="1:17">
      <c r="A58" s="360" t="s">
        <v>288</v>
      </c>
      <c r="B58" s="360"/>
      <c r="C58" s="360"/>
      <c r="D58" s="360"/>
      <c r="E58" s="360"/>
      <c r="F58" s="360"/>
      <c r="G58" s="21">
        <f>SUM(G28:G50)</f>
        <v>284</v>
      </c>
      <c r="H58" s="21">
        <f>SUM(H28:H50)</f>
        <v>3</v>
      </c>
      <c r="I58" s="21">
        <f>SUM(I28:I50)</f>
        <v>28</v>
      </c>
      <c r="J58" s="21">
        <f>SUM(J28:J50)</f>
        <v>347</v>
      </c>
      <c r="K58" s="21">
        <f>SUM(K28:K50)</f>
        <v>153</v>
      </c>
      <c r="L58" s="21">
        <v>347</v>
      </c>
      <c r="M58" s="25">
        <f>SUM(G58:L58)</f>
        <v>1162</v>
      </c>
      <c r="N58" s="23">
        <f>+M58/M59</f>
        <v>0.69249106078665079</v>
      </c>
      <c r="O58" s="20"/>
      <c r="P58" s="24">
        <f>SUM(P28:P50)</f>
        <v>48</v>
      </c>
      <c r="Q58" s="23">
        <f>+P58/P59</f>
        <v>0.60759493670886078</v>
      </c>
    </row>
    <row r="59" spans="1:17">
      <c r="A59" s="356" t="s">
        <v>289</v>
      </c>
      <c r="B59" s="356"/>
      <c r="C59" s="356"/>
      <c r="D59" s="356"/>
      <c r="E59" s="356"/>
      <c r="F59" s="356"/>
      <c r="G59" s="26">
        <f>SUM(G57:G58)</f>
        <v>483</v>
      </c>
      <c r="H59" s="26">
        <f>SUM(H57:H58)</f>
        <v>19</v>
      </c>
      <c r="I59" s="26">
        <f>SUM(I57:I58)</f>
        <v>70</v>
      </c>
      <c r="J59" s="26">
        <f>SUM(J57:J58)</f>
        <v>433</v>
      </c>
      <c r="K59" s="26">
        <f>SUM(K57:K58)</f>
        <v>240</v>
      </c>
      <c r="L59" s="26">
        <v>433</v>
      </c>
      <c r="M59" s="14">
        <f>+M57+M58</f>
        <v>1678</v>
      </c>
      <c r="N59" s="27">
        <f>+N57+N58</f>
        <v>1</v>
      </c>
      <c r="O59" s="20"/>
      <c r="P59" s="28">
        <f>SUM(P57:P58)</f>
        <v>79</v>
      </c>
      <c r="Q59" s="29">
        <f>SUM(Q57:Q58)</f>
        <v>1</v>
      </c>
    </row>
    <row r="60" spans="1:17" s="1" customFormat="1"/>
    <row r="61" spans="1:17" s="1" customFormat="1">
      <c r="A61" s="321" t="s">
        <v>290</v>
      </c>
      <c r="B61" s="361" t="s">
        <v>291</v>
      </c>
      <c r="C61" s="355" t="s">
        <v>181</v>
      </c>
      <c r="D61" s="355"/>
      <c r="E61" s="355"/>
      <c r="F61" s="355"/>
      <c r="G61" s="355"/>
    </row>
    <row r="62" spans="1:17">
      <c r="A62" s="321"/>
      <c r="B62" s="361"/>
      <c r="C62" s="2">
        <v>2</v>
      </c>
      <c r="D62" s="2">
        <v>3</v>
      </c>
      <c r="E62" s="2">
        <v>4</v>
      </c>
      <c r="F62" s="2">
        <v>5</v>
      </c>
      <c r="G62" s="2">
        <v>6</v>
      </c>
      <c r="H62" s="17">
        <v>5</v>
      </c>
      <c r="I62" s="18" t="s">
        <v>283</v>
      </c>
      <c r="J62" s="1"/>
      <c r="K62" s="1"/>
      <c r="L62" s="1"/>
      <c r="M62" s="1"/>
      <c r="N62" s="1"/>
      <c r="O62" s="1"/>
      <c r="P62" s="1"/>
      <c r="Q62" s="1"/>
    </row>
    <row r="63" spans="1:17">
      <c r="A63" s="6" t="s">
        <v>192</v>
      </c>
      <c r="B63" s="30" t="s">
        <v>188</v>
      </c>
      <c r="C63" s="24">
        <f>SUM(G3:G9)</f>
        <v>46</v>
      </c>
      <c r="D63" s="24">
        <f t="shared" ref="D63:G63" si="1">SUM(H3:H9)</f>
        <v>15</v>
      </c>
      <c r="E63" s="24">
        <f t="shared" si="1"/>
        <v>11</v>
      </c>
      <c r="F63" s="24">
        <f t="shared" si="1"/>
        <v>21</v>
      </c>
      <c r="G63" s="24">
        <f t="shared" si="1"/>
        <v>27</v>
      </c>
      <c r="H63" s="24">
        <f>+F63</f>
        <v>21</v>
      </c>
      <c r="I63" s="22">
        <f>SUM(C63:H63)</f>
        <v>141</v>
      </c>
      <c r="J63" s="1"/>
      <c r="K63" s="1"/>
      <c r="L63" s="1"/>
      <c r="M63" s="1"/>
      <c r="N63" s="1"/>
      <c r="O63" s="1"/>
      <c r="P63" s="1"/>
      <c r="Q63" s="1"/>
    </row>
    <row r="64" spans="1:17">
      <c r="A64" s="6" t="s">
        <v>192</v>
      </c>
      <c r="B64" s="30" t="s">
        <v>204</v>
      </c>
      <c r="C64" s="24">
        <f>SUM(G10)</f>
        <v>0</v>
      </c>
      <c r="D64" s="24">
        <f t="shared" ref="D64:G64" si="2">SUM(H10)</f>
        <v>0</v>
      </c>
      <c r="E64" s="24">
        <f t="shared" si="2"/>
        <v>2</v>
      </c>
      <c r="F64" s="24">
        <f t="shared" si="2"/>
        <v>3</v>
      </c>
      <c r="G64" s="24">
        <f t="shared" si="2"/>
        <v>0</v>
      </c>
      <c r="H64" s="24">
        <f t="shared" ref="H64:H76" si="3">+F64</f>
        <v>3</v>
      </c>
      <c r="I64" s="22">
        <f t="shared" ref="I64:I76" si="4">SUM(C64:H64)</f>
        <v>8</v>
      </c>
      <c r="J64" s="1"/>
      <c r="K64" s="1"/>
      <c r="L64" s="1"/>
      <c r="M64" s="1"/>
      <c r="N64" s="1"/>
      <c r="O64" s="1"/>
      <c r="P64" s="1"/>
      <c r="Q64" s="1"/>
    </row>
    <row r="65" spans="1:17">
      <c r="A65" s="6" t="s">
        <v>192</v>
      </c>
      <c r="B65" s="30" t="s">
        <v>292</v>
      </c>
      <c r="C65" s="24">
        <f>SUM(G11)</f>
        <v>0</v>
      </c>
      <c r="D65" s="24">
        <f t="shared" ref="D65:G65" si="5">SUM(H11)</f>
        <v>0</v>
      </c>
      <c r="E65" s="24">
        <f t="shared" si="5"/>
        <v>1</v>
      </c>
      <c r="F65" s="24">
        <f t="shared" si="5"/>
        <v>4</v>
      </c>
      <c r="G65" s="24">
        <f t="shared" si="5"/>
        <v>7</v>
      </c>
      <c r="H65" s="24">
        <f t="shared" si="3"/>
        <v>4</v>
      </c>
      <c r="I65" s="22">
        <f t="shared" si="4"/>
        <v>16</v>
      </c>
      <c r="J65" s="1"/>
      <c r="K65" s="1"/>
      <c r="L65" s="1"/>
      <c r="M65" s="1"/>
      <c r="N65" s="1"/>
      <c r="O65" s="1"/>
      <c r="P65" s="1"/>
      <c r="Q65" s="1"/>
    </row>
    <row r="66" spans="1:17">
      <c r="A66" s="6" t="s">
        <v>192</v>
      </c>
      <c r="B66" s="30" t="s">
        <v>210</v>
      </c>
      <c r="C66" s="24">
        <f>SUM(G12:G15)</f>
        <v>24</v>
      </c>
      <c r="D66" s="24">
        <f t="shared" ref="D66:G66" si="6">SUM(H12:H15)</f>
        <v>0</v>
      </c>
      <c r="E66" s="24">
        <f t="shared" si="6"/>
        <v>6</v>
      </c>
      <c r="F66" s="24">
        <f t="shared" si="6"/>
        <v>6</v>
      </c>
      <c r="G66" s="24">
        <f t="shared" si="6"/>
        <v>8</v>
      </c>
      <c r="H66" s="24">
        <f t="shared" si="3"/>
        <v>6</v>
      </c>
      <c r="I66" s="22">
        <f t="shared" si="4"/>
        <v>50</v>
      </c>
      <c r="J66" s="1"/>
      <c r="K66" s="1"/>
      <c r="L66" s="1"/>
      <c r="M66" s="1"/>
      <c r="N66" s="1"/>
      <c r="O66" s="1"/>
      <c r="P66" s="1"/>
      <c r="Q66" s="1"/>
    </row>
    <row r="67" spans="1:17">
      <c r="A67" s="6" t="s">
        <v>192</v>
      </c>
      <c r="B67" s="30" t="s">
        <v>218</v>
      </c>
      <c r="C67" s="24">
        <f>SUM(G16:G23)</f>
        <v>97</v>
      </c>
      <c r="D67" s="24">
        <f t="shared" ref="D67:G67" si="7">SUM(H16:H23)</f>
        <v>0</v>
      </c>
      <c r="E67" s="24">
        <f t="shared" si="7"/>
        <v>17</v>
      </c>
      <c r="F67" s="24">
        <f t="shared" si="7"/>
        <v>37</v>
      </c>
      <c r="G67" s="24">
        <f t="shared" si="7"/>
        <v>23</v>
      </c>
      <c r="H67" s="24">
        <f t="shared" si="3"/>
        <v>37</v>
      </c>
      <c r="I67" s="22">
        <f t="shared" si="4"/>
        <v>211</v>
      </c>
      <c r="J67" s="1"/>
      <c r="K67" s="1"/>
      <c r="L67" s="1"/>
      <c r="M67" s="1"/>
      <c r="N67" s="1"/>
      <c r="O67" s="1"/>
      <c r="P67" s="1"/>
      <c r="Q67" s="1"/>
    </row>
    <row r="68" spans="1:17">
      <c r="A68" s="6" t="s">
        <v>192</v>
      </c>
      <c r="B68" s="30" t="s">
        <v>232</v>
      </c>
      <c r="C68" s="24">
        <f>SUM(G24)</f>
        <v>0</v>
      </c>
      <c r="D68" s="24">
        <f t="shared" ref="D68:G71" si="8">SUM(H24)</f>
        <v>1</v>
      </c>
      <c r="E68" s="24">
        <f t="shared" si="8"/>
        <v>1</v>
      </c>
      <c r="F68" s="24">
        <f t="shared" si="8"/>
        <v>3</v>
      </c>
      <c r="G68" s="24">
        <f t="shared" si="8"/>
        <v>3</v>
      </c>
      <c r="H68" s="24">
        <f t="shared" si="3"/>
        <v>3</v>
      </c>
      <c r="I68" s="22">
        <f t="shared" si="4"/>
        <v>11</v>
      </c>
      <c r="J68" s="1"/>
      <c r="K68" s="1"/>
      <c r="L68" s="1"/>
      <c r="M68" s="1"/>
      <c r="N68" s="1"/>
      <c r="O68" s="1"/>
      <c r="P68" s="1"/>
      <c r="Q68" s="1"/>
    </row>
    <row r="69" spans="1:17">
      <c r="A69" s="6" t="s">
        <v>192</v>
      </c>
      <c r="B69" s="30" t="s">
        <v>235</v>
      </c>
      <c r="C69" s="24">
        <f>SUM(G25)</f>
        <v>0</v>
      </c>
      <c r="D69" s="24">
        <f t="shared" si="8"/>
        <v>0</v>
      </c>
      <c r="E69" s="24">
        <f t="shared" si="8"/>
        <v>4</v>
      </c>
      <c r="F69" s="24">
        <f t="shared" si="8"/>
        <v>8</v>
      </c>
      <c r="G69" s="24">
        <f t="shared" si="8"/>
        <v>8</v>
      </c>
      <c r="H69" s="24">
        <f t="shared" si="3"/>
        <v>8</v>
      </c>
      <c r="I69" s="22">
        <f t="shared" si="4"/>
        <v>28</v>
      </c>
      <c r="J69" s="1"/>
      <c r="K69" s="1"/>
      <c r="L69" s="1"/>
      <c r="M69" s="1"/>
      <c r="N69" s="1"/>
      <c r="O69" s="1"/>
      <c r="P69" s="1"/>
      <c r="Q69" s="1"/>
    </row>
    <row r="70" spans="1:17">
      <c r="A70" s="6" t="s">
        <v>192</v>
      </c>
      <c r="B70" s="30" t="s">
        <v>238</v>
      </c>
      <c r="C70" s="24">
        <f>SUM(G26)</f>
        <v>9</v>
      </c>
      <c r="D70" s="24">
        <f t="shared" si="8"/>
        <v>0</v>
      </c>
      <c r="E70" s="24">
        <f t="shared" si="8"/>
        <v>0</v>
      </c>
      <c r="F70" s="24">
        <f t="shared" si="8"/>
        <v>0</v>
      </c>
      <c r="G70" s="24">
        <f t="shared" si="8"/>
        <v>4</v>
      </c>
      <c r="H70" s="24">
        <f t="shared" si="3"/>
        <v>0</v>
      </c>
      <c r="I70" s="22">
        <f t="shared" si="4"/>
        <v>13</v>
      </c>
      <c r="J70" s="1"/>
      <c r="K70" s="1"/>
      <c r="L70" s="1"/>
      <c r="M70" s="1"/>
      <c r="N70" s="1"/>
      <c r="O70" s="1"/>
      <c r="P70" s="1"/>
      <c r="Q70" s="1"/>
    </row>
    <row r="71" spans="1:17">
      <c r="A71" s="6" t="s">
        <v>192</v>
      </c>
      <c r="B71" s="30" t="s">
        <v>241</v>
      </c>
      <c r="C71" s="24">
        <f>SUM(G27)</f>
        <v>23</v>
      </c>
      <c r="D71" s="24">
        <f t="shared" si="8"/>
        <v>0</v>
      </c>
      <c r="E71" s="24">
        <f t="shared" si="8"/>
        <v>0</v>
      </c>
      <c r="F71" s="24">
        <f t="shared" si="8"/>
        <v>4</v>
      </c>
      <c r="G71" s="24">
        <f t="shared" si="8"/>
        <v>7</v>
      </c>
      <c r="H71" s="24">
        <f t="shared" si="3"/>
        <v>4</v>
      </c>
      <c r="I71" s="22">
        <f t="shared" si="4"/>
        <v>38</v>
      </c>
      <c r="J71" s="1"/>
      <c r="K71" s="1"/>
      <c r="L71" s="1"/>
      <c r="M71" s="1"/>
      <c r="N71" s="1"/>
      <c r="O71" s="1"/>
      <c r="P71" s="1"/>
      <c r="Q71" s="1"/>
    </row>
    <row r="72" spans="1:17">
      <c r="A72" s="9" t="s">
        <v>247</v>
      </c>
      <c r="B72" s="30" t="s">
        <v>244</v>
      </c>
      <c r="C72" s="24">
        <f>SUM(G28:G33)</f>
        <v>122</v>
      </c>
      <c r="D72" s="24">
        <f t="shared" ref="D72:G72" si="9">SUM(H28:H33)</f>
        <v>0</v>
      </c>
      <c r="E72" s="24">
        <f t="shared" si="9"/>
        <v>22</v>
      </c>
      <c r="F72" s="24">
        <f t="shared" si="9"/>
        <v>6</v>
      </c>
      <c r="G72" s="24">
        <f t="shared" si="9"/>
        <v>6</v>
      </c>
      <c r="H72" s="24">
        <f t="shared" si="3"/>
        <v>6</v>
      </c>
      <c r="I72" s="25">
        <f t="shared" si="4"/>
        <v>162</v>
      </c>
      <c r="J72" s="1"/>
      <c r="K72" s="1"/>
      <c r="L72" s="1"/>
      <c r="M72" s="1"/>
      <c r="N72" s="1"/>
      <c r="O72" s="1"/>
      <c r="P72" s="1"/>
      <c r="Q72" s="1"/>
    </row>
    <row r="73" spans="1:17">
      <c r="A73" s="9" t="s">
        <v>247</v>
      </c>
      <c r="B73" s="30" t="s">
        <v>254</v>
      </c>
      <c r="C73" s="24">
        <f>SUM(G34:G36)</f>
        <v>15</v>
      </c>
      <c r="D73" s="24">
        <f t="shared" ref="D73:G73" si="10">SUM(H34:H36)</f>
        <v>3</v>
      </c>
      <c r="E73" s="24">
        <f t="shared" si="10"/>
        <v>0</v>
      </c>
      <c r="F73" s="24">
        <f t="shared" si="10"/>
        <v>21</v>
      </c>
      <c r="G73" s="24">
        <f t="shared" si="10"/>
        <v>37</v>
      </c>
      <c r="H73" s="24">
        <f t="shared" si="3"/>
        <v>21</v>
      </c>
      <c r="I73" s="25">
        <f t="shared" si="4"/>
        <v>97</v>
      </c>
      <c r="J73" s="1"/>
      <c r="K73" s="1"/>
      <c r="L73" s="1"/>
      <c r="M73" s="1"/>
      <c r="N73" s="1"/>
      <c r="O73" s="1"/>
      <c r="P73" s="1"/>
      <c r="Q73" s="1"/>
    </row>
    <row r="74" spans="1:17">
      <c r="A74" s="9" t="s">
        <v>247</v>
      </c>
      <c r="B74" s="30" t="s">
        <v>261</v>
      </c>
      <c r="C74" s="24">
        <f>SUM(G37)</f>
        <v>0</v>
      </c>
      <c r="D74" s="24">
        <f t="shared" ref="D74:G74" si="11">SUM(H37)</f>
        <v>0</v>
      </c>
      <c r="E74" s="24">
        <f t="shared" si="11"/>
        <v>0</v>
      </c>
      <c r="F74" s="24">
        <f t="shared" si="11"/>
        <v>5</v>
      </c>
      <c r="G74" s="24">
        <f t="shared" si="11"/>
        <v>8</v>
      </c>
      <c r="H74" s="24">
        <f t="shared" si="3"/>
        <v>5</v>
      </c>
      <c r="I74" s="25">
        <f t="shared" si="4"/>
        <v>18</v>
      </c>
      <c r="J74" s="1"/>
      <c r="K74" s="1"/>
      <c r="L74" s="1"/>
      <c r="M74" s="1"/>
      <c r="N74" s="1"/>
      <c r="O74" s="1"/>
      <c r="P74" s="1"/>
      <c r="Q74" s="1"/>
    </row>
    <row r="75" spans="1:17">
      <c r="A75" s="9" t="s">
        <v>247</v>
      </c>
      <c r="B75" s="30" t="s">
        <v>263</v>
      </c>
      <c r="C75" s="24">
        <f>SUM(G38:G48)</f>
        <v>147</v>
      </c>
      <c r="D75" s="24">
        <f t="shared" ref="D75:G75" si="12">SUM(H38:H48)</f>
        <v>0</v>
      </c>
      <c r="E75" s="24">
        <f t="shared" si="12"/>
        <v>0</v>
      </c>
      <c r="F75" s="24">
        <f t="shared" si="12"/>
        <v>141</v>
      </c>
      <c r="G75" s="24">
        <f t="shared" si="12"/>
        <v>22</v>
      </c>
      <c r="H75" s="24">
        <f t="shared" si="3"/>
        <v>141</v>
      </c>
      <c r="I75" s="25">
        <f t="shared" si="4"/>
        <v>451</v>
      </c>
      <c r="J75" s="1"/>
      <c r="K75" s="1"/>
      <c r="L75" s="1"/>
      <c r="M75" s="1"/>
      <c r="N75" s="1"/>
      <c r="O75" s="1"/>
      <c r="P75" s="1"/>
      <c r="Q75" s="1"/>
    </row>
    <row r="76" spans="1:17">
      <c r="A76" s="31" t="s">
        <v>247</v>
      </c>
      <c r="B76" s="30" t="s">
        <v>277</v>
      </c>
      <c r="C76" s="24">
        <f>SUM(G49:G50)</f>
        <v>0</v>
      </c>
      <c r="D76" s="24">
        <f t="shared" ref="D76:G76" si="13">SUM(H49:H50)</f>
        <v>0</v>
      </c>
      <c r="E76" s="24">
        <f t="shared" si="13"/>
        <v>6</v>
      </c>
      <c r="F76" s="24">
        <f t="shared" si="13"/>
        <v>174</v>
      </c>
      <c r="G76" s="24">
        <f t="shared" si="13"/>
        <v>80</v>
      </c>
      <c r="H76" s="24">
        <f t="shared" si="3"/>
        <v>174</v>
      </c>
      <c r="I76" s="25">
        <f t="shared" si="4"/>
        <v>434</v>
      </c>
      <c r="J76" s="1"/>
      <c r="K76" s="1"/>
      <c r="L76" s="1"/>
      <c r="M76" s="1"/>
      <c r="N76" s="1"/>
      <c r="O76" s="1"/>
      <c r="P76" s="1"/>
      <c r="Q76" s="1"/>
    </row>
    <row r="77" spans="1:17">
      <c r="A77" s="362" t="s">
        <v>289</v>
      </c>
      <c r="B77" s="362"/>
      <c r="C77" s="11">
        <f>SUM(C63:C76)</f>
        <v>483</v>
      </c>
      <c r="D77" s="11">
        <f t="shared" ref="D77:I77" si="14">SUM(D63:D76)</f>
        <v>19</v>
      </c>
      <c r="E77" s="11">
        <f t="shared" si="14"/>
        <v>70</v>
      </c>
      <c r="F77" s="11">
        <f t="shared" si="14"/>
        <v>433</v>
      </c>
      <c r="G77" s="11">
        <f t="shared" si="14"/>
        <v>240</v>
      </c>
      <c r="H77" s="11">
        <f t="shared" si="14"/>
        <v>433</v>
      </c>
      <c r="I77" s="14">
        <f t="shared" si="14"/>
        <v>1678</v>
      </c>
      <c r="J77" s="1"/>
      <c r="K77" s="1"/>
      <c r="L77" s="1"/>
      <c r="M77" s="1"/>
      <c r="N77" s="1"/>
      <c r="O77" s="1"/>
      <c r="P77" s="1"/>
      <c r="Q77" s="1"/>
    </row>
    <row r="78" spans="1:17" s="1" customFormat="1"/>
    <row r="79" spans="1:17" s="1" customFormat="1" ht="14.45" thickBot="1"/>
    <row r="80" spans="1:17" ht="18.600000000000001" customHeight="1" thickBot="1">
      <c r="A80" s="32" t="s">
        <v>293</v>
      </c>
      <c r="B80" s="33" t="s">
        <v>176</v>
      </c>
      <c r="C80" s="33" t="s">
        <v>294</v>
      </c>
      <c r="D80" s="33" t="s">
        <v>295</v>
      </c>
      <c r="E80" s="33" t="s">
        <v>296</v>
      </c>
      <c r="F80" s="34" t="s">
        <v>297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363">
        <v>1</v>
      </c>
      <c r="B81" s="35" t="s">
        <v>188</v>
      </c>
      <c r="C81" s="36">
        <v>120</v>
      </c>
      <c r="D81" s="366">
        <f>SUM(C81:C86)</f>
        <v>276</v>
      </c>
      <c r="E81" s="366">
        <v>14</v>
      </c>
      <c r="F81" s="369">
        <v>19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364"/>
      <c r="B82" s="37" t="s">
        <v>235</v>
      </c>
      <c r="C82" s="38">
        <v>20</v>
      </c>
      <c r="D82" s="367"/>
      <c r="E82" s="367"/>
      <c r="F82" s="37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364"/>
      <c r="B83" s="37" t="s">
        <v>238</v>
      </c>
      <c r="C83" s="38">
        <v>13</v>
      </c>
      <c r="D83" s="367"/>
      <c r="E83" s="367"/>
      <c r="F83" s="37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364"/>
      <c r="B84" s="37" t="s">
        <v>241</v>
      </c>
      <c r="C84" s="38">
        <v>34</v>
      </c>
      <c r="D84" s="367"/>
      <c r="E84" s="367"/>
      <c r="F84" s="37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364"/>
      <c r="B85" s="37" t="s">
        <v>254</v>
      </c>
      <c r="C85" s="38">
        <v>76</v>
      </c>
      <c r="D85" s="367"/>
      <c r="E85" s="367"/>
      <c r="F85" s="37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4.45" thickBot="1">
      <c r="A86" s="365"/>
      <c r="B86" s="39" t="s">
        <v>261</v>
      </c>
      <c r="C86" s="40">
        <v>13</v>
      </c>
      <c r="D86" s="368"/>
      <c r="E86" s="368"/>
      <c r="F86" s="37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363">
        <v>2</v>
      </c>
      <c r="B87" s="35" t="s">
        <v>204</v>
      </c>
      <c r="C87" s="36">
        <v>5</v>
      </c>
      <c r="D87" s="366">
        <f>SUM(C87:C91)</f>
        <v>243</v>
      </c>
      <c r="E87" s="366">
        <v>15</v>
      </c>
      <c r="F87" s="369">
        <v>19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364"/>
      <c r="B88" s="37" t="s">
        <v>292</v>
      </c>
      <c r="C88" s="38">
        <v>12</v>
      </c>
      <c r="D88" s="367"/>
      <c r="E88" s="367"/>
      <c r="F88" s="37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364"/>
      <c r="B89" s="37" t="s">
        <v>210</v>
      </c>
      <c r="C89" s="38">
        <v>44</v>
      </c>
      <c r="D89" s="367"/>
      <c r="E89" s="367"/>
      <c r="F89" s="37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364"/>
      <c r="B90" s="37" t="s">
        <v>218</v>
      </c>
      <c r="C90" s="38">
        <v>174</v>
      </c>
      <c r="D90" s="367"/>
      <c r="E90" s="367"/>
      <c r="F90" s="37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4.45" thickBot="1">
      <c r="A91" s="365"/>
      <c r="B91" s="39" t="s">
        <v>232</v>
      </c>
      <c r="C91" s="40">
        <v>8</v>
      </c>
      <c r="D91" s="368"/>
      <c r="E91" s="368"/>
      <c r="F91" s="37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363">
        <v>3</v>
      </c>
      <c r="B92" s="35" t="s">
        <v>244</v>
      </c>
      <c r="C92" s="36">
        <v>156</v>
      </c>
      <c r="D92" s="366">
        <f>SUM(C92:C93)</f>
        <v>416</v>
      </c>
      <c r="E92" s="366">
        <v>8</v>
      </c>
      <c r="F92" s="369">
        <v>23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4.45" thickBot="1">
      <c r="A93" s="365"/>
      <c r="B93" s="39" t="s">
        <v>277</v>
      </c>
      <c r="C93" s="40">
        <v>260</v>
      </c>
      <c r="D93" s="368"/>
      <c r="E93" s="368"/>
      <c r="F93" s="37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23.45" customHeight="1" thickBot="1">
      <c r="A94" s="41">
        <v>4</v>
      </c>
      <c r="B94" s="42" t="s">
        <v>263</v>
      </c>
      <c r="C94" s="43">
        <v>310</v>
      </c>
      <c r="D94" s="43">
        <f>+C94</f>
        <v>310</v>
      </c>
      <c r="E94" s="43">
        <v>11</v>
      </c>
      <c r="F94" s="44">
        <v>18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20.45" customHeight="1" thickBot="1">
      <c r="A95" s="45" t="s">
        <v>298</v>
      </c>
      <c r="B95" s="46">
        <v>14</v>
      </c>
      <c r="C95" s="46">
        <f>SUM(C81:C94)</f>
        <v>1245</v>
      </c>
      <c r="D95" s="46">
        <f>SUM(D81:D94)</f>
        <v>1245</v>
      </c>
      <c r="E95" s="46">
        <f>SUM(E81:E94)</f>
        <v>48</v>
      </c>
      <c r="F95" s="47">
        <f>SUM(F81:F94)</f>
        <v>79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pans="7:17" s="1" customFormat="1"/>
    <row r="130" spans="7:17" s="1" customFormat="1"/>
    <row r="131" spans="7:17" s="1" customFormat="1"/>
    <row r="132" spans="7:17" s="1" customFormat="1"/>
    <row r="133" spans="7:17" s="1" customFormat="1"/>
    <row r="134" spans="7:17"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7:17"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7:17"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7:17"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7:17"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7:17"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</sheetData>
  <mergeCells count="63">
    <mergeCell ref="A87:A91"/>
    <mergeCell ref="D87:D91"/>
    <mergeCell ref="E87:E91"/>
    <mergeCell ref="F87:F91"/>
    <mergeCell ref="A92:A93"/>
    <mergeCell ref="D92:D93"/>
    <mergeCell ref="E92:E93"/>
    <mergeCell ref="F92:F93"/>
    <mergeCell ref="A77:B77"/>
    <mergeCell ref="A81:A86"/>
    <mergeCell ref="D81:D86"/>
    <mergeCell ref="E81:E86"/>
    <mergeCell ref="F81:F86"/>
    <mergeCell ref="G55:K55"/>
    <mergeCell ref="A57:F57"/>
    <mergeCell ref="A58:F58"/>
    <mergeCell ref="A61:A62"/>
    <mergeCell ref="B61:B62"/>
    <mergeCell ref="C61:G61"/>
    <mergeCell ref="A59:F59"/>
    <mergeCell ref="D38:D45"/>
    <mergeCell ref="D46:D48"/>
    <mergeCell ref="A49:A50"/>
    <mergeCell ref="B49:B50"/>
    <mergeCell ref="C49:C50"/>
    <mergeCell ref="D49:D50"/>
    <mergeCell ref="A51:F51"/>
    <mergeCell ref="A55:F56"/>
    <mergeCell ref="A34:A36"/>
    <mergeCell ref="B34:B36"/>
    <mergeCell ref="C34:C36"/>
    <mergeCell ref="A38:A48"/>
    <mergeCell ref="B38:B48"/>
    <mergeCell ref="C38:C48"/>
    <mergeCell ref="A16:A23"/>
    <mergeCell ref="B16:B23"/>
    <mergeCell ref="C16:C23"/>
    <mergeCell ref="D16:D18"/>
    <mergeCell ref="D22:D23"/>
    <mergeCell ref="A28:A33"/>
    <mergeCell ref="B28:B33"/>
    <mergeCell ref="C28:C33"/>
    <mergeCell ref="D28:D32"/>
    <mergeCell ref="Q1:Q2"/>
    <mergeCell ref="A3:A9"/>
    <mergeCell ref="B3:B9"/>
    <mergeCell ref="C3:C9"/>
    <mergeCell ref="D4:D6"/>
    <mergeCell ref="A12:A15"/>
    <mergeCell ref="B12:B15"/>
    <mergeCell ref="C12:C15"/>
    <mergeCell ref="G1:K1"/>
    <mergeCell ref="L1:L2"/>
    <mergeCell ref="M1:M2"/>
    <mergeCell ref="N1:N2"/>
    <mergeCell ref="O1:O2"/>
    <mergeCell ref="P1:P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53619-3bc0-412b-b090-bc6c4fb46350">
      <Terms xmlns="http://schemas.microsoft.com/office/infopath/2007/PartnerControls"/>
    </lcf76f155ced4ddcb4097134ff3c332f>
    <TaxCatchAll xmlns="3619a110-e057-4ab1-8cc9-278e1bc9a60b" xsi:nil="true"/>
    <Actualizacion xmlns="12a53619-3bc0-412b-b090-bc6c4fb463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E80CD4E8BEA64DAA0BC119D168BE53" ma:contentTypeVersion="18" ma:contentTypeDescription="Crear nuevo documento." ma:contentTypeScope="" ma:versionID="c80c31e1c447bc63ebecc7e6fcdf4e38">
  <xsd:schema xmlns:xsd="http://www.w3.org/2001/XMLSchema" xmlns:xs="http://www.w3.org/2001/XMLSchema" xmlns:p="http://schemas.microsoft.com/office/2006/metadata/properties" xmlns:ns2="12a53619-3bc0-412b-b090-bc6c4fb46350" xmlns:ns3="3619a110-e057-4ab1-8cc9-278e1bc9a60b" targetNamespace="http://schemas.microsoft.com/office/2006/metadata/properties" ma:root="true" ma:fieldsID="abe86ae2b9c999e6d281590161baa5ef" ns2:_="" ns3:_="">
    <xsd:import namespace="12a53619-3bc0-412b-b090-bc6c4fb46350"/>
    <xsd:import namespace="3619a110-e057-4ab1-8cc9-278e1bc9a6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Actualizac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3619-3bc0-412b-b090-bc6c4fb4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Actualizacion" ma:index="24" nillable="true" ma:displayName="Actualizacion " ma:format="Dropdown" ma:internalName="Actualizacion">
      <xsd:simpleType>
        <xsd:restriction base="dms:Choice">
          <xsd:enumeration value="hora y fecha "/>
          <xsd:enumeration value="Opción 2"/>
          <xsd:enumeration value="Opción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9a110-e057-4ab1-8cc9-278e1bc9a6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84f623-b468-4ba9-89ef-683d8581f867}" ma:internalName="TaxCatchAll" ma:showField="CatchAllData" ma:web="3619a110-e057-4ab1-8cc9-278e1bc9a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7CC2E6-A45B-4582-9FC7-1749D5710417}"/>
</file>

<file path=customXml/itemProps2.xml><?xml version="1.0" encoding="utf-8"?>
<ds:datastoreItem xmlns:ds="http://schemas.openxmlformats.org/officeDocument/2006/customXml" ds:itemID="{6F9F6B8A-C967-41EF-8216-AC75936EC0DF}"/>
</file>

<file path=customXml/itemProps3.xml><?xml version="1.0" encoding="utf-8"?>
<ds:datastoreItem xmlns:ds="http://schemas.openxmlformats.org/officeDocument/2006/customXml" ds:itemID="{77C52EBB-20E6-4B59-BD2E-92A341DBA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Jorge Eduardo Morales</cp:lastModifiedBy>
  <cp:revision/>
  <dcterms:created xsi:type="dcterms:W3CDTF">2026-03-18T13:55:18Z</dcterms:created>
  <dcterms:modified xsi:type="dcterms:W3CDTF">2026-03-18T23:30:11Z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0x010100E6E80CD4E8BEA64DAA0BC119D168BE53</vt:lpwstr>
  </property>
  <property fmtid="{D5CDD505-2E9C-101B-9397-08002B2CF9AE}" pid="3" name="MediaServiceImageTags">
    <vt:lpwstr/>
  </property>
</Properties>
</file>