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toro\Downloads\"/>
    </mc:Choice>
  </mc:AlternateContent>
  <xr:revisionPtr revIDLastSave="0" documentId="8_{7B83B1DF-656D-444D-9914-D4F61494CB20}" xr6:coauthVersionLast="47" xr6:coauthVersionMax="47" xr10:uidLastSave="{00000000-0000-0000-0000-000000000000}"/>
  <bookViews>
    <workbookView xWindow="-110" yWindow="-110" windowWidth="19420" windowHeight="11500" firstSheet="1" activeTab="1" xr2:uid="{8D7CECED-D4C2-421F-91EE-13BAC0F07891}"/>
  </bookViews>
  <sheets>
    <sheet name="Hoja2" sheetId="2" state="hidden" r:id="rId1"/>
    <sheet name="PAS" sheetId="4" r:id="rId2"/>
  </sheets>
  <definedNames>
    <definedName name="_xlnm._FilterDatabase" localSheetId="1" hidden="1">PAS!$A$76:$R$76</definedName>
    <definedName name="eje">#REF!</definedName>
    <definedName name="indicador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3" i="4" l="1"/>
  <c r="R82" i="4"/>
  <c r="B82" i="4"/>
  <c r="F82" i="4"/>
  <c r="F81" i="4"/>
  <c r="F80" i="4"/>
  <c r="F79" i="4"/>
  <c r="F78" i="4"/>
  <c r="F77" i="4"/>
  <c r="B78" i="4"/>
  <c r="B77" i="4"/>
  <c r="C41" i="4"/>
  <c r="C40" i="4"/>
  <c r="C39" i="4"/>
  <c r="F73" i="4"/>
  <c r="F72" i="4"/>
  <c r="F71" i="4"/>
  <c r="F70" i="4"/>
  <c r="F69" i="4"/>
  <c r="F65" i="4" l="1"/>
  <c r="F64" i="4"/>
  <c r="F63" i="4"/>
  <c r="F62" i="4"/>
  <c r="F61" i="4"/>
  <c r="F60" i="4"/>
  <c r="F59" i="4"/>
  <c r="F58" i="4"/>
  <c r="F57" i="4"/>
  <c r="F56" i="4"/>
  <c r="F52" i="4"/>
  <c r="F51" i="4"/>
  <c r="F50" i="4"/>
  <c r="F49" i="4"/>
  <c r="F48" i="4"/>
  <c r="C30" i="4"/>
  <c r="C31" i="4"/>
  <c r="C32" i="4"/>
  <c r="C33" i="4"/>
  <c r="C34" i="4"/>
  <c r="C35" i="4"/>
  <c r="C36" i="4"/>
  <c r="C37" i="4"/>
  <c r="C38" i="4"/>
  <c r="C29" i="4"/>
  <c r="C28" i="4"/>
  <c r="B71" i="4" l="1"/>
  <c r="B70" i="4"/>
  <c r="B69" i="4"/>
  <c r="B63" i="4"/>
  <c r="B60" i="4"/>
  <c r="B57" i="4"/>
  <c r="B56" i="4"/>
  <c r="B50" i="4"/>
  <c r="B49" i="4"/>
  <c r="Q10" i="4"/>
  <c r="S28" i="4" s="1"/>
  <c r="P22" i="4"/>
  <c r="Q22" i="4"/>
  <c r="S40" i="4" s="1"/>
  <c r="P23" i="4"/>
  <c r="Q23" i="4"/>
  <c r="S41" i="4" s="1"/>
  <c r="AH42" i="4"/>
  <c r="O82" i="4"/>
  <c r="O81" i="4"/>
  <c r="P81" i="4" s="1"/>
  <c r="Q81" i="4" s="1"/>
  <c r="D81" i="4" s="1"/>
  <c r="O80" i="4"/>
  <c r="P80" i="4" s="1"/>
  <c r="Q80" i="4" s="1"/>
  <c r="D80" i="4" s="1"/>
  <c r="O79" i="4"/>
  <c r="O78" i="4"/>
  <c r="O77" i="4"/>
  <c r="O73" i="4"/>
  <c r="P73" i="4" s="1"/>
  <c r="O72" i="4"/>
  <c r="O71" i="4"/>
  <c r="P71" i="4" s="1"/>
  <c r="O70" i="4"/>
  <c r="P70" i="4" s="1"/>
  <c r="O69" i="4"/>
  <c r="P69" i="4" s="1"/>
  <c r="O65" i="4"/>
  <c r="P65" i="4" s="1"/>
  <c r="O64" i="4"/>
  <c r="O63" i="4"/>
  <c r="O62" i="4"/>
  <c r="O61" i="4"/>
  <c r="O60" i="4"/>
  <c r="P60" i="4" s="1"/>
  <c r="O59" i="4"/>
  <c r="P59" i="4" s="1"/>
  <c r="O58" i="4"/>
  <c r="P58" i="4" s="1"/>
  <c r="O57" i="4"/>
  <c r="P57" i="4" s="1"/>
  <c r="O56" i="4"/>
  <c r="O52" i="4"/>
  <c r="P52" i="4" s="1"/>
  <c r="O51" i="4"/>
  <c r="O50" i="4"/>
  <c r="P50" i="4" s="1"/>
  <c r="O49" i="4"/>
  <c r="P49" i="4" s="1"/>
  <c r="B48" i="4"/>
  <c r="O48" i="4"/>
  <c r="P48" i="4" s="1"/>
  <c r="O47" i="4"/>
  <c r="P47" i="4" s="1"/>
  <c r="F47" i="4"/>
  <c r="B47" i="4"/>
  <c r="B45" i="4"/>
  <c r="B28" i="4"/>
  <c r="Q21" i="4"/>
  <c r="S39" i="4" s="1"/>
  <c r="P21" i="4"/>
  <c r="Q20" i="4"/>
  <c r="S38" i="4" s="1"/>
  <c r="P20" i="4"/>
  <c r="Q19" i="4"/>
  <c r="S37" i="4" s="1"/>
  <c r="P19" i="4"/>
  <c r="Q18" i="4"/>
  <c r="S36" i="4" s="1"/>
  <c r="P18" i="4"/>
  <c r="Q17" i="4"/>
  <c r="S35" i="4" s="1"/>
  <c r="P17" i="4"/>
  <c r="Q16" i="4"/>
  <c r="S34" i="4" s="1"/>
  <c r="P16" i="4"/>
  <c r="Q15" i="4"/>
  <c r="S33" i="4" s="1"/>
  <c r="P15" i="4"/>
  <c r="Q14" i="4"/>
  <c r="S32" i="4" s="1"/>
  <c r="P14" i="4"/>
  <c r="Q13" i="4"/>
  <c r="S31" i="4" s="1"/>
  <c r="P13" i="4"/>
  <c r="Q12" i="4"/>
  <c r="S30" i="4" s="1"/>
  <c r="P12" i="4"/>
  <c r="Q11" i="4"/>
  <c r="S29" i="4" s="1"/>
  <c r="P11" i="4"/>
  <c r="P10" i="4"/>
  <c r="P72" i="4" l="1"/>
  <c r="Q72" i="4" s="1"/>
  <c r="D72" i="4" s="1"/>
  <c r="Q69" i="4"/>
  <c r="D69" i="4" s="1"/>
  <c r="P56" i="4"/>
  <c r="Q56" i="4" s="1"/>
  <c r="P61" i="4"/>
  <c r="Q61" i="4" s="1"/>
  <c r="D61" i="4" s="1"/>
  <c r="P62" i="4"/>
  <c r="Q62" i="4" s="1"/>
  <c r="D62" i="4" s="1"/>
  <c r="P63" i="4"/>
  <c r="Q63" i="4" s="1"/>
  <c r="P64" i="4"/>
  <c r="Q64" i="4" s="1"/>
  <c r="D64" i="4" s="1"/>
  <c r="P51" i="4"/>
  <c r="Q51" i="4" s="1"/>
  <c r="D51" i="4" s="1"/>
  <c r="P79" i="4"/>
  <c r="Q79" i="4" s="1"/>
  <c r="D79" i="4" s="1"/>
  <c r="P78" i="4"/>
  <c r="Q78" i="4" s="1"/>
  <c r="P77" i="4"/>
  <c r="Q77" i="4" s="1"/>
  <c r="P82" i="4"/>
  <c r="Q82" i="4" s="1"/>
  <c r="D82" i="4" s="1"/>
  <c r="Q71" i="4"/>
  <c r="Q73" i="4"/>
  <c r="D73" i="4" s="1"/>
  <c r="Q70" i="4"/>
  <c r="Q60" i="4"/>
  <c r="Q59" i="4"/>
  <c r="D59" i="4" s="1"/>
  <c r="Q65" i="4"/>
  <c r="D65" i="4" s="1"/>
  <c r="Q58" i="4"/>
  <c r="D58" i="4" s="1"/>
  <c r="Q57" i="4"/>
  <c r="Q52" i="4"/>
  <c r="D52" i="4" s="1"/>
  <c r="Q49" i="4"/>
  <c r="Q50" i="4"/>
  <c r="Q48" i="4"/>
  <c r="Q47" i="4"/>
  <c r="R77" i="4" l="1"/>
  <c r="E77" i="4" s="1"/>
  <c r="D77" i="4"/>
  <c r="R78" i="4"/>
  <c r="E78" i="4" s="1"/>
  <c r="D78" i="4"/>
  <c r="R70" i="4"/>
  <c r="E70" i="4" s="1"/>
  <c r="D70" i="4"/>
  <c r="R71" i="4"/>
  <c r="D71" i="4"/>
  <c r="R69" i="4"/>
  <c r="E69" i="4" s="1"/>
  <c r="R63" i="4"/>
  <c r="D63" i="4"/>
  <c r="R56" i="4"/>
  <c r="E56" i="4" s="1"/>
  <c r="D56" i="4"/>
  <c r="R60" i="4"/>
  <c r="D60" i="4"/>
  <c r="R57" i="4"/>
  <c r="E57" i="4" s="1"/>
  <c r="D57" i="4"/>
  <c r="R48" i="4"/>
  <c r="D48" i="4"/>
  <c r="R47" i="4"/>
  <c r="E47" i="4" s="1"/>
  <c r="D47" i="4"/>
  <c r="R50" i="4"/>
  <c r="E50" i="4" s="1"/>
  <c r="D50" i="4"/>
  <c r="R49" i="4"/>
  <c r="E49" i="4" s="1"/>
  <c r="D49" i="4"/>
  <c r="R79" i="4" l="1"/>
  <c r="E48" i="4"/>
  <c r="R51" i="4"/>
  <c r="E51" i="4" s="1"/>
  <c r="E82" i="4"/>
  <c r="R80" i="4"/>
  <c r="E79" i="4"/>
  <c r="R72" i="4"/>
  <c r="E71" i="4"/>
  <c r="R61" i="4"/>
  <c r="E60" i="4"/>
  <c r="R58" i="4"/>
  <c r="E63" i="4"/>
  <c r="R64" i="4"/>
  <c r="R52" i="4" l="1"/>
  <c r="E52" i="4"/>
  <c r="R53" i="4"/>
  <c r="D2" i="4" s="1"/>
  <c r="R81" i="4"/>
  <c r="E80" i="4"/>
  <c r="E72" i="4"/>
  <c r="R73" i="4"/>
  <c r="R74" i="4" s="1"/>
  <c r="D4" i="4" s="1"/>
  <c r="E64" i="4"/>
  <c r="R65" i="4"/>
  <c r="E65" i="4" s="1"/>
  <c r="R59" i="4"/>
  <c r="E58" i="4"/>
  <c r="R62" i="4"/>
  <c r="E62" i="4" s="1"/>
  <c r="E61" i="4"/>
  <c r="E81" i="4" l="1"/>
  <c r="E59" i="4"/>
  <c r="R66" i="4"/>
  <c r="D3" i="4" s="1"/>
  <c r="E73" i="4"/>
  <c r="D5" i="4" l="1"/>
</calcChain>
</file>

<file path=xl/sharedStrings.xml><?xml version="1.0" encoding="utf-8"?>
<sst xmlns="http://schemas.openxmlformats.org/spreadsheetml/2006/main" count="485" uniqueCount="205">
  <si>
    <t>Entidad</t>
  </si>
  <si>
    <t>MEN</t>
  </si>
  <si>
    <t>ACTIVIDADES</t>
  </si>
  <si>
    <t>Eje</t>
  </si>
  <si>
    <t>Descripción</t>
  </si>
  <si>
    <t>Área/Dependencia</t>
  </si>
  <si>
    <t>Responsable</t>
  </si>
  <si>
    <t>Estado</t>
  </si>
  <si>
    <t>Fecha inicio</t>
  </si>
  <si>
    <t>Fecha fin</t>
  </si>
  <si>
    <t>Peso anual</t>
  </si>
  <si>
    <t>T1 %</t>
  </si>
  <si>
    <t>T2 %</t>
  </si>
  <si>
    <t>T3 %</t>
  </si>
  <si>
    <t>T4 %</t>
  </si>
  <si>
    <t>Evidencias</t>
  </si>
  <si>
    <t>Verificación</t>
  </si>
  <si>
    <t>Clave</t>
  </si>
  <si>
    <t>Cultura organizacional</t>
  </si>
  <si>
    <t>Planificada</t>
  </si>
  <si>
    <t>Sí</t>
  </si>
  <si>
    <t>Entidades</t>
  </si>
  <si>
    <t>Ejes</t>
  </si>
  <si>
    <t>Trimestres</t>
  </si>
  <si>
    <t>Estados</t>
  </si>
  <si>
    <t>Sí/No</t>
  </si>
  <si>
    <t>Unidad</t>
  </si>
  <si>
    <t>Frecuencia sugerida</t>
  </si>
  <si>
    <t>T1</t>
  </si>
  <si>
    <t>%</t>
  </si>
  <si>
    <t>Mensual</t>
  </si>
  <si>
    <t>ETITC</t>
  </si>
  <si>
    <t>Modelo de voz de la ciudadanía</t>
  </si>
  <si>
    <t>T2</t>
  </si>
  <si>
    <t>En ejecución</t>
  </si>
  <si>
    <t>No</t>
  </si>
  <si>
    <t>Puntaje</t>
  </si>
  <si>
    <t>Trimestral</t>
  </si>
  <si>
    <t>FODESEP</t>
  </si>
  <si>
    <t>Modelos operativos flexibles</t>
  </si>
  <si>
    <t>T3</t>
  </si>
  <si>
    <t>Finalizada</t>
  </si>
  <si>
    <t>Días</t>
  </si>
  <si>
    <t>Semestral</t>
  </si>
  <si>
    <t>INFOTEP</t>
  </si>
  <si>
    <t>Gestión del conocimiento</t>
  </si>
  <si>
    <t>T4</t>
  </si>
  <si>
    <t>Cancelada</t>
  </si>
  <si>
    <t>Unidades/servidor</t>
  </si>
  <si>
    <t>Anual</t>
  </si>
  <si>
    <t>ICFES</t>
  </si>
  <si>
    <t>Número</t>
  </si>
  <si>
    <t>ITFIP</t>
  </si>
  <si>
    <t>INFOTEP SAN JUAN</t>
  </si>
  <si>
    <t>UAPA</t>
  </si>
  <si>
    <t>INTENALCO</t>
  </si>
  <si>
    <t>Nombre indicador</t>
  </si>
  <si>
    <t>Tipo</t>
  </si>
  <si>
    <t>Propósito</t>
  </si>
  <si>
    <t>Fórmula</t>
  </si>
  <si>
    <t>Frecuencia</t>
  </si>
  <si>
    <t>Línea base (valor)</t>
  </si>
  <si>
    <t>Línea base (año)</t>
  </si>
  <si>
    <t>Meta anual</t>
  </si>
  <si>
    <t>Meta T1</t>
  </si>
  <si>
    <t>Meta T2</t>
  </si>
  <si>
    <t>Meta T3</t>
  </si>
  <si>
    <t>Meta T4</t>
  </si>
  <si>
    <t>Fuente</t>
  </si>
  <si>
    <t>Responsable dato</t>
  </si>
  <si>
    <t>Observaciones</t>
  </si>
  <si>
    <t>Gestión</t>
  </si>
  <si>
    <t>=(@Servidores formados /@ Servidores objetivo)*100</t>
  </si>
  <si>
    <t>INDICADORES</t>
  </si>
  <si>
    <t>Resultado</t>
  </si>
  <si>
    <t>Producto</t>
  </si>
  <si>
    <t>Medir el grado de involucramiento colaborativo</t>
  </si>
  <si>
    <t>Conocer la percepción del clima interno</t>
  </si>
  <si>
    <t>Cuantificar la cobertura de formación en liderazgo</t>
  </si>
  <si>
    <t>Valorar organización documental</t>
  </si>
  <si>
    <t>Medir uso de repositorios de conocimiento</t>
  </si>
  <si>
    <t>Cuantificar la transferencia de saberes</t>
  </si>
  <si>
    <t>Fórmula (texto)</t>
  </si>
  <si>
    <t>=(@Servidores participantes /@ Servidores totales)*100</t>
  </si>
  <si>
    <t>=@Promedio de calificaciones en encuesta</t>
  </si>
  <si>
    <t>=(@Docs con ficha/@taxonomía /@ Total Docs)*100</t>
  </si>
  <si>
    <t>=(@Servidores con acceso registrado /@ Servidores totales)*100</t>
  </si>
  <si>
    <t>=@Conteo de prácticas documentadas y transferidas</t>
  </si>
  <si>
    <t>Unidades</t>
  </si>
  <si>
    <t>Nombre actividad</t>
  </si>
  <si>
    <t>Trimestre</t>
  </si>
  <si>
    <t>Avance físico %</t>
  </si>
  <si>
    <t>Valor indicador</t>
  </si>
  <si>
    <t>Meta del trimestre (auto)</t>
  </si>
  <si>
    <t>Evidencias (Sí/No)</t>
  </si>
  <si>
    <t>Claridad de entregables</t>
  </si>
  <si>
    <t>Cumplimiento de programación</t>
  </si>
  <si>
    <t>Meta del indicador alcanzada</t>
  </si>
  <si>
    <t>Mejora continua</t>
  </si>
  <si>
    <t>Nota rúbrica (0–100)</t>
  </si>
  <si>
    <t>Peso anual (auto)</t>
  </si>
  <si>
    <t>Nota ponderada</t>
  </si>
  <si>
    <t>SEGUIMIENTO</t>
  </si>
  <si>
    <t>% de servidores que participan en iniciativas colaborativas</t>
  </si>
  <si>
    <t>Índice de clima organizacional (1–5)</t>
  </si>
  <si>
    <t>SI</t>
  </si>
  <si>
    <t>TOTAL ACUMULADO</t>
  </si>
  <si>
    <t xml:space="preserve">T3 - Tercer Trimestre </t>
  </si>
  <si>
    <t>T4 - Cuarto Trimestre</t>
  </si>
  <si>
    <t>T2 - Segundo Trimestre</t>
  </si>
  <si>
    <t>T1 - Primer Trimestre</t>
  </si>
  <si>
    <t>Evidencias pertinentes y suficientes</t>
  </si>
  <si>
    <t>Cumplimiento de meta del indicador</t>
  </si>
  <si>
    <t>Avance frente a la programación trimestral</t>
  </si>
  <si>
    <t>Rubrica evaluaciòn SDO</t>
  </si>
  <si>
    <t>EJE 1</t>
  </si>
  <si>
    <t>EJE 2</t>
  </si>
  <si>
    <t>EJE 3</t>
  </si>
  <si>
    <t>EJE 4</t>
  </si>
  <si>
    <t>% de servidores formados en liderazgo</t>
  </si>
  <si>
    <t>% de documentos con ficha y taxonomía</t>
  </si>
  <si>
    <t>% de servidores que acceden al repositorio</t>
  </si>
  <si>
    <t>Número de prácticas transferidas</t>
  </si>
  <si>
    <t>Realizar la evaluación integral del modelo de cultura organizacional implementado en la entidad, identificando fortalezas y áreas de mejora mediante instrumentos de medición y análisis participativo.</t>
  </si>
  <si>
    <t>Analizar los resultados de la evaluación para determinar brechas en prácticas, comportamientos y procesos relacionados con la cultura organizacional, priorizando acciones correctivas.</t>
  </si>
  <si>
    <t>Diseñar el plan de trabajo que consolide acciones estratégicas para fortalecer la cultura organizacional, basado en el diagnóstico y brechas identificadas.</t>
  </si>
  <si>
    <t>Informe técnico % cierre de brechas, matriz de análisis, validación con líderes.</t>
  </si>
  <si>
    <t>Plan aprobado, cronograma, recursos asignados.</t>
  </si>
  <si>
    <t>Implementar las acciones definidas en el plan de trabajo, asegurando la participación activa del personal y el seguimiento a los resultados esperados.</t>
  </si>
  <si>
    <t>Reportes de avance, indicadores de ejecución.</t>
  </si>
  <si>
    <t xml:space="preserve"> % de avance en la evaluación del modelo de cultura organizacional</t>
  </si>
  <si>
    <t>Medir el grado de ejecución de la evaluación programada</t>
  </si>
  <si>
    <t>=(Instrumentos aplicados/Instrumentos programados)*100</t>
  </si>
  <si>
    <t>% de avance en la elaboración del plan de trabajo</t>
  </si>
  <si>
    <t>% de brechas identificadas frente al total esperado</t>
  </si>
  <si>
    <t>% de ejecución del plan de trabajo</t>
  </si>
  <si>
    <t>Determinar el nivel de análisis realizado sobre las brechas</t>
  </si>
  <si>
    <t>=(Brechas identificadas​/Brechas esperadas)*100</t>
  </si>
  <si>
    <t>Medir el progreso en la construcción del plan</t>
  </si>
  <si>
    <t>=(Componentes del plan elaborado/Componentes totales)*100</t>
  </si>
  <si>
    <t>Medir el cumplimiento de las acciones del plan</t>
  </si>
  <si>
    <t>=(Acciones ejecutadas​/Acciones programadas)*100</t>
  </si>
  <si>
    <t xml:space="preserve">Meta del trimestre </t>
  </si>
  <si>
    <t xml:space="preserve">Peso anual </t>
  </si>
  <si>
    <t>Diseñar, aplicar y analizar la encuesta de satisfacción de los servicios ofrecidos por la entidad, garantizando cobertura representativa y trazabilidad de resultados.</t>
  </si>
  <si>
    <t>Ejecutar las acciones de mejora derivadas del análisis de la encuesta de satisfacción, orientadas a optimizar la experiencia ciudadana y la relación con grupos de valor.</t>
  </si>
  <si>
    <t>Monitorear la implementación de las mejoras y lecciones aprendidas, evaluando su impacto en la experiencia ciudadana y ajustando acciones según resultados.</t>
  </si>
  <si>
    <t>Informe de diagnóstico, actas de sesiones, lista de participantes.</t>
  </si>
  <si>
    <t>Base de datos de respuestas, informe de resultados, tablero de indicadores.</t>
  </si>
  <si>
    <t>Plan de mejoras, reportes de ejecución, evidencia de cambios implementados.</t>
  </si>
  <si>
    <t>Informes de seguimiento, indicadores de impacto, actas de revisión.</t>
  </si>
  <si>
    <t>% de grupos focales realizados frente a los programados</t>
  </si>
  <si>
    <t>Medir el cumplimiento en la ejecución de los grupos focales</t>
  </si>
  <si>
    <t>=(Grupos focales realizados​/Grupos focales programados)*100</t>
  </si>
  <si>
    <t xml:space="preserve"> % de encuestas aplicadas frente a la meta</t>
  </si>
  <si>
    <t>Medir la cobertura de la encuesta de satisfacción</t>
  </si>
  <si>
    <t>=(Encuestas aplicadas​/Encuestas Metas​)*100</t>
  </si>
  <si>
    <t>% de acciones de mejora implementadas frente al plan</t>
  </si>
  <si>
    <t>Medir el avance en la ejecución de mejoras derivadas de la encuesta</t>
  </si>
  <si>
    <t>=(Acciones  Implementadas/Acciones Planificadas)*100</t>
  </si>
  <si>
    <t>% de acciones de mejora monitoreadas frente al total implementado</t>
  </si>
  <si>
    <t>Medir el seguimiento efectivo a las mejoras aplicadas</t>
  </si>
  <si>
    <t>=(Acciones  monitoreadas/Acciones Implementadas)*100</t>
  </si>
  <si>
    <t>Actividad</t>
  </si>
  <si>
    <t>Valor indicador Acumulado</t>
  </si>
  <si>
    <t>Realizar un diagnóstico integral del contexto institucional utilizando la herramienta del MEN, con el fin de identificar el nivel de madurez institucional y las áreas prioritarias de mejora.</t>
  </si>
  <si>
    <t>Elaborar un plan de trabajo que consolide las acciones estratégicas derivadas del diagnóstico institucional, priorizando actividades para fortalecer la gestión operativa.</t>
  </si>
  <si>
    <t>Ejecutar las acciones definidas en el plan de trabajo, asegurando la adaptación de procesos y la mejora continua en la gestión institucional.</t>
  </si>
  <si>
    <t>Informe de diagnóstico, resultados de la herramienta MEN, actas de validación.</t>
  </si>
  <si>
    <t>Documento del plan aprobado, cronograma, asignación de recursos.</t>
  </si>
  <si>
    <t>Reportes de avance, actas de implementación, indicadores de ejecución.</t>
  </si>
  <si>
    <t>% de avance en la aplicación del diagnóstico institucional</t>
  </si>
  <si>
    <t>Nivel de madurez institucional (puntaje)</t>
  </si>
  <si>
    <t>Medir el nivel de madurez institucional según la herramienta MEN</t>
  </si>
  <si>
    <t>Medir el cumplimiento en la ejecución del diagnóstico</t>
  </si>
  <si>
    <t>=(Diagnosticos realizados​/Diagnosticos programados)*100</t>
  </si>
  <si>
    <t>=(Número de actividades ejecutadas / Número actividades planificadas)*100</t>
  </si>
  <si>
    <t>% de acciones implementadas frente al plan</t>
  </si>
  <si>
    <t>Medir el avance en la ejecución del plan priorizado</t>
  </si>
  <si>
    <t>= Puntaje obtenido en la herramienta MEN</t>
  </si>
  <si>
    <t>=Si el plan está aprobado, entonces 1; en caso contrario 0</t>
  </si>
  <si>
    <t>Plan de trabajo diseñado y aprobado</t>
  </si>
  <si>
    <t>Verificar la entrega del plan de trabajo completo, como insumo para la implementación.</t>
  </si>
  <si>
    <t>Elaborar un plan de trabajo que consolide acciones estratégicas para atender las necesidades identificadas en el diagnóstico, asegurando alineación con la política institucional.</t>
  </si>
  <si>
    <t>Ejecutar las acciones definidas en el plan de trabajo para fortalecer la gestión del conocimiento, garantizando la participación activa y el uso de herramientas tecnológicas.</t>
  </si>
  <si>
    <t>Realizar la evaluación del plan de trabajo implementado, midiendo el impacto en la captura, organización y transferencia del conocimiento institucional.</t>
  </si>
  <si>
    <t>TOTAL AVANCE</t>
  </si>
  <si>
    <t>EJE</t>
  </si>
  <si>
    <t>PORCENTAJE AVANCE</t>
  </si>
  <si>
    <t xml:space="preserve">Inicio </t>
  </si>
  <si>
    <t xml:space="preserve">Fin </t>
  </si>
  <si>
    <t>Cumplimiento de hitos y cronograma</t>
  </si>
  <si>
    <t>Sostenibilidad y mejora continua</t>
  </si>
  <si>
    <t>Ficha técnica del indicador completa.</t>
  </si>
  <si>
    <t>Realizar un diagnóstico participativo de los grupos focales para identificar oportunidades de mejora en la experiencia de servicio de la entidad, consolidando hallazgos y recomendaciones.</t>
  </si>
  <si>
    <t>Un plan de trabajo diseñado</t>
  </si>
  <si>
    <t xml:space="preserve">Informe trimestral </t>
  </si>
  <si>
    <t>Un informe</t>
  </si>
  <si>
    <t xml:space="preserve"> plan de trabajo</t>
  </si>
  <si>
    <t>% Avance de la implementación del plan de trabajo</t>
  </si>
  <si>
    <t>N/A</t>
  </si>
  <si>
    <t>Medir el seguimiento efectivo  de las acciones definidas en el plan de trabajo</t>
  </si>
  <si>
    <t>Medir el  impacto en la captura, organización y transferencia del conocimiento institucional.</t>
  </si>
  <si>
    <t xml:space="preserve">Informe de Evaluación del Modelo de cultura organizaciónal </t>
  </si>
  <si>
    <t>Plan Estratégico del Sector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</si>
</sst>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name val="Calibri"/>
      <family val="2"/>
    </font>
    <font>
      <b/>
      <sz val="11"/>
      <color rgb="FFFFFFFF"/>
      <name val="Calibri"/>
      <family val="2"/>
    </font>
    <font>
      <u/>
      <sz val="11"/>
      <color theme="10"/>
      <name val="Aptos Narrow"/>
      <family val="2"/>
      <scheme val="minor"/>
    </font>
    <font>
      <b/>
      <sz val="11"/>
      <color rgb="FFFFFFFF"/>
      <name val="Calibri"/>
      <family val="2"/>
    </font>
    <font>
      <b/>
      <sz val="11"/>
      <color theme="1" tint="0.34998626667073579"/>
      <name val="Calibri"/>
      <family val="2"/>
    </font>
    <font>
      <b/>
      <i/>
      <sz val="11"/>
      <color theme="1"/>
      <name val="Aptos Narrow"/>
      <family val="2"/>
      <scheme val="minor"/>
    </font>
    <font>
      <b/>
      <sz val="18"/>
      <color rgb="FFFFFFFF"/>
      <name val="Calibri"/>
      <family val="2"/>
    </font>
    <font>
      <b/>
      <sz val="20"/>
      <color rgb="FFFFFFFF"/>
      <name val="Calibri"/>
      <family val="2"/>
    </font>
    <font>
      <b/>
      <sz val="26"/>
      <color rgb="FFFFFFFF"/>
      <name val="Calibri"/>
      <family val="2"/>
    </font>
    <font>
      <b/>
      <sz val="26"/>
      <color theme="0"/>
      <name val="Calibri"/>
      <family val="2"/>
    </font>
    <font>
      <b/>
      <sz val="16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6"/>
      <name val="Calibri"/>
      <family val="2"/>
    </font>
    <font>
      <b/>
      <sz val="24"/>
      <color rgb="FFFFFFFF"/>
      <name val="Calibri"/>
      <family val="2"/>
    </font>
  </fonts>
  <fills count="52">
    <fill>
      <patternFill patternType="none"/>
    </fill>
    <fill>
      <patternFill patternType="gray125"/>
    </fill>
    <fill>
      <patternFill patternType="solid">
        <fgColor rgb="FF004C97"/>
        <bgColor rgb="FF004C97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theme="8" tint="-0.249977111117893"/>
        <bgColor rgb="FF004C97"/>
      </patternFill>
    </fill>
    <fill>
      <patternFill patternType="solid">
        <fgColor theme="6"/>
        <bgColor theme="6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/>
        <bgColor theme="8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theme="8" tint="0.59999389629810485"/>
      </patternFill>
    </fill>
    <fill>
      <patternFill patternType="solid">
        <fgColor theme="3" tint="0.249977111117893"/>
        <bgColor theme="8"/>
      </patternFill>
    </fill>
    <fill>
      <patternFill patternType="solid">
        <fgColor theme="3" tint="0.249977111117893"/>
        <bgColor rgb="FF004C97"/>
      </patternFill>
    </fill>
    <fill>
      <patternFill patternType="solid">
        <fgColor theme="4" tint="0.59999389629810485"/>
        <bgColor theme="8" tint="0.59999389629810485"/>
      </patternFill>
    </fill>
    <fill>
      <patternFill patternType="solid">
        <fgColor theme="4" tint="0.59999389629810485"/>
        <bgColor theme="8" tint="0.79998168889431442"/>
      </patternFill>
    </fill>
    <fill>
      <patternFill patternType="solid">
        <fgColor theme="3" tint="0.89999084444715716"/>
        <bgColor theme="8" tint="0.59999389629810485"/>
      </patternFill>
    </fill>
    <fill>
      <patternFill patternType="solid">
        <fgColor theme="3" tint="0.89999084444715716"/>
        <bgColor theme="8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4C97"/>
      </patternFill>
    </fill>
    <fill>
      <patternFill patternType="solid">
        <fgColor rgb="FFFFFF00"/>
        <bgColor theme="8" tint="0.59999389629810485"/>
      </patternFill>
    </fill>
    <fill>
      <patternFill patternType="solid">
        <fgColor rgb="FFFFFF00"/>
        <bgColor theme="8" tint="0.79998168889431442"/>
      </patternFill>
    </fill>
    <fill>
      <patternFill patternType="solid">
        <fgColor rgb="FFFF0066"/>
        <bgColor theme="8"/>
      </patternFill>
    </fill>
    <fill>
      <patternFill patternType="solid">
        <fgColor rgb="FFFF0066"/>
        <bgColor rgb="FF004C97"/>
      </patternFill>
    </fill>
    <fill>
      <patternFill patternType="solid">
        <fgColor rgb="FFFF6699"/>
        <bgColor theme="8" tint="0.59999389629810485"/>
      </patternFill>
    </fill>
    <fill>
      <patternFill patternType="solid">
        <fgColor rgb="FFFF6699"/>
        <bgColor theme="8" tint="0.79998168889431442"/>
      </patternFill>
    </fill>
    <fill>
      <patternFill patternType="solid">
        <fgColor rgb="FFFF99FF"/>
        <bgColor theme="8" tint="0.59999389629810485"/>
      </patternFill>
    </fill>
    <fill>
      <patternFill patternType="solid">
        <fgColor rgb="FF00B0F0"/>
        <bgColor theme="8"/>
      </patternFill>
    </fill>
    <fill>
      <patternFill patternType="solid">
        <fgColor rgb="FF00B0F0"/>
        <bgColor rgb="FF004C97"/>
      </patternFill>
    </fill>
    <fill>
      <patternFill patternType="solid">
        <fgColor rgb="FF00FFFF"/>
        <bgColor theme="8" tint="0.59999389629810485"/>
      </patternFill>
    </fill>
    <fill>
      <patternFill patternType="solid">
        <fgColor rgb="FF00FFFF"/>
        <bgColor theme="8" tint="0.79998168889431442"/>
      </patternFill>
    </fill>
    <fill>
      <patternFill patternType="solid">
        <fgColor rgb="FF99FFCC"/>
        <bgColor theme="8" tint="0.59999389629810485"/>
      </patternFill>
    </fill>
    <fill>
      <patternFill patternType="solid">
        <fgColor rgb="FF99FFCC"/>
        <bgColor theme="8" tint="0.79998168889431442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CC"/>
        <bgColor theme="4" tint="0.59999389629810485"/>
      </patternFill>
    </fill>
    <fill>
      <patternFill patternType="solid">
        <fgColor rgb="FFFFCCCC"/>
        <bgColor theme="4" tint="0.79998168889431442"/>
      </patternFill>
    </fill>
    <fill>
      <patternFill patternType="solid">
        <fgColor theme="8" tint="0.59999389629810485"/>
        <bgColor theme="4" tint="0.59999389629810485"/>
      </patternFill>
    </fill>
    <fill>
      <patternFill patternType="solid">
        <fgColor theme="8" tint="0.59999389629810485"/>
        <bgColor theme="4" tint="0.79998168889431442"/>
      </patternFill>
    </fill>
    <fill>
      <patternFill patternType="solid">
        <fgColor rgb="FF00FFFF"/>
        <bgColor theme="4" tint="0.79998168889431442"/>
      </patternFill>
    </fill>
    <fill>
      <patternFill patternType="solid">
        <fgColor rgb="FF00FFFF"/>
        <bgColor theme="4" tint="0.59999389629810485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ck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ck">
        <color theme="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03">
    <xf numFmtId="0" fontId="0" fillId="0" borderId="0" xfId="0"/>
    <xf numFmtId="0" fontId="5" fillId="0" borderId="0" xfId="0" applyFont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0" borderId="5" xfId="0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/>
    <xf numFmtId="0" fontId="5" fillId="4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9" borderId="0" xfId="0" applyFont="1" applyFill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0" fillId="7" borderId="8" xfId="0" applyFill="1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11" borderId="10" xfId="0" applyFill="1" applyBorder="1" applyAlignment="1">
      <alignment horizontal="center" vertical="center"/>
    </xf>
    <xf numFmtId="0" fontId="5" fillId="12" borderId="0" xfId="0" applyFont="1" applyFill="1" applyAlignment="1">
      <alignment horizontal="center" vertical="center" wrapText="1"/>
    </xf>
    <xf numFmtId="0" fontId="5" fillId="13" borderId="6" xfId="0" applyFont="1" applyFill="1" applyBorder="1" applyAlignment="1">
      <alignment horizontal="center" vertical="center" wrapText="1"/>
    </xf>
    <xf numFmtId="0" fontId="0" fillId="14" borderId="10" xfId="0" applyFill="1" applyBorder="1" applyAlignment="1">
      <alignment horizontal="center" vertical="center"/>
    </xf>
    <xf numFmtId="0" fontId="5" fillId="19" borderId="6" xfId="0" applyFont="1" applyFill="1" applyBorder="1" applyAlignment="1">
      <alignment horizontal="center" vertical="center" wrapText="1"/>
    </xf>
    <xf numFmtId="0" fontId="6" fillId="19" borderId="6" xfId="0" applyFont="1" applyFill="1" applyBorder="1" applyAlignment="1">
      <alignment horizontal="center" vertical="center" wrapText="1"/>
    </xf>
    <xf numFmtId="0" fontId="5" fillId="22" borderId="0" xfId="0" applyFont="1" applyFill="1" applyAlignment="1">
      <alignment horizontal="center" vertical="center" wrapText="1"/>
    </xf>
    <xf numFmtId="0" fontId="5" fillId="23" borderId="6" xfId="0" applyFont="1" applyFill="1" applyBorder="1" applyAlignment="1">
      <alignment horizontal="center" vertical="center" wrapText="1"/>
    </xf>
    <xf numFmtId="0" fontId="5" fillId="27" borderId="0" xfId="0" applyFont="1" applyFill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28" borderId="6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19" borderId="6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6" borderId="10" xfId="0" applyFill="1" applyBorder="1" applyAlignment="1">
      <alignment horizontal="center" vertical="center"/>
    </xf>
    <xf numFmtId="0" fontId="0" fillId="24" borderId="10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0" fillId="34" borderId="0" xfId="0" applyFill="1"/>
    <xf numFmtId="49" fontId="0" fillId="0" borderId="0" xfId="0" applyNumberFormat="1"/>
    <xf numFmtId="49" fontId="4" fillId="0" borderId="0" xfId="2" applyNumberFormat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3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 wrapText="1"/>
    </xf>
    <xf numFmtId="14" fontId="0" fillId="3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0" borderId="8" xfId="0" applyFill="1" applyBorder="1" applyAlignment="1">
      <alignment horizontal="center" vertical="center"/>
    </xf>
    <xf numFmtId="0" fontId="0" fillId="21" borderId="3" xfId="0" applyFill="1" applyBorder="1" applyAlignment="1">
      <alignment horizontal="center" vertical="center"/>
    </xf>
    <xf numFmtId="0" fontId="0" fillId="11" borderId="8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4" borderId="8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6" borderId="8" xfId="0" applyFill="1" applyBorder="1" applyAlignment="1">
      <alignment horizontal="center" vertical="center"/>
    </xf>
    <xf numFmtId="0" fontId="0" fillId="17" borderId="3" xfId="0" applyFill="1" applyBorder="1" applyAlignment="1">
      <alignment horizontal="center" vertical="center"/>
    </xf>
    <xf numFmtId="0" fontId="0" fillId="16" borderId="3" xfId="0" applyFill="1" applyBorder="1" applyAlignment="1">
      <alignment horizontal="center" vertical="center"/>
    </xf>
    <xf numFmtId="0" fontId="0" fillId="24" borderId="8" xfId="0" applyFill="1" applyBorder="1" applyAlignment="1">
      <alignment horizontal="center" vertical="center"/>
    </xf>
    <xf numFmtId="0" fontId="0" fillId="25" borderId="3" xfId="0" applyFill="1" applyBorder="1" applyAlignment="1">
      <alignment horizontal="center" vertical="center"/>
    </xf>
    <xf numFmtId="0" fontId="0" fillId="24" borderId="3" xfId="0" applyFill="1" applyBorder="1" applyAlignment="1">
      <alignment horizontal="center" vertical="center"/>
    </xf>
    <xf numFmtId="0" fontId="0" fillId="26" borderId="8" xfId="0" applyFill="1" applyBorder="1" applyAlignment="1">
      <alignment horizontal="center" vertical="center"/>
    </xf>
    <xf numFmtId="0" fontId="0" fillId="29" borderId="8" xfId="0" applyFill="1" applyBorder="1" applyAlignment="1">
      <alignment horizontal="center" vertical="center"/>
    </xf>
    <xf numFmtId="0" fontId="0" fillId="30" borderId="3" xfId="0" applyFill="1" applyBorder="1" applyAlignment="1">
      <alignment horizontal="center" vertical="center"/>
    </xf>
    <xf numFmtId="0" fontId="0" fillId="31" borderId="8" xfId="0" applyFill="1" applyBorder="1" applyAlignment="1">
      <alignment horizontal="center" vertical="center"/>
    </xf>
    <xf numFmtId="0" fontId="0" fillId="32" borderId="3" xfId="0" applyFill="1" applyBorder="1" applyAlignment="1">
      <alignment horizontal="center" vertical="center"/>
    </xf>
    <xf numFmtId="0" fontId="0" fillId="31" borderId="3" xfId="0" applyFill="1" applyBorder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0" fillId="38" borderId="3" xfId="0" applyFill="1" applyBorder="1" applyAlignment="1">
      <alignment horizontal="center" vertical="center"/>
    </xf>
    <xf numFmtId="0" fontId="0" fillId="38" borderId="3" xfId="0" applyFill="1" applyBorder="1" applyAlignment="1">
      <alignment horizontal="center" vertical="center" wrapText="1"/>
    </xf>
    <xf numFmtId="14" fontId="0" fillId="38" borderId="3" xfId="0" applyNumberFormat="1" applyFill="1" applyBorder="1" applyAlignment="1">
      <alignment horizontal="center" vertical="center"/>
    </xf>
    <xf numFmtId="0" fontId="0" fillId="39" borderId="0" xfId="0" applyFill="1" applyAlignment="1">
      <alignment horizontal="center" vertical="center"/>
    </xf>
    <xf numFmtId="0" fontId="0" fillId="39" borderId="0" xfId="0" applyFill="1" applyAlignment="1">
      <alignment horizontal="center" vertical="center" wrapText="1"/>
    </xf>
    <xf numFmtId="0" fontId="0" fillId="40" borderId="0" xfId="0" applyFill="1" applyAlignment="1">
      <alignment horizontal="center" vertical="center"/>
    </xf>
    <xf numFmtId="0" fontId="0" fillId="40" borderId="0" xfId="0" applyFill="1" applyAlignment="1">
      <alignment horizontal="center" vertical="center" wrapText="1"/>
    </xf>
    <xf numFmtId="0" fontId="0" fillId="41" borderId="0" xfId="0" applyFill="1" applyAlignment="1">
      <alignment horizontal="center" vertical="center"/>
    </xf>
    <xf numFmtId="0" fontId="0" fillId="41" borderId="0" xfId="0" applyFill="1" applyAlignment="1">
      <alignment horizontal="center" vertical="center" wrapText="1"/>
    </xf>
    <xf numFmtId="0" fontId="0" fillId="42" borderId="0" xfId="0" applyFill="1" applyAlignment="1">
      <alignment horizontal="center" vertical="center"/>
    </xf>
    <xf numFmtId="0" fontId="0" fillId="42" borderId="0" xfId="0" applyFill="1" applyAlignment="1">
      <alignment horizontal="center" vertical="center" wrapText="1"/>
    </xf>
    <xf numFmtId="0" fontId="0" fillId="43" borderId="3" xfId="0" applyFill="1" applyBorder="1" applyAlignment="1">
      <alignment horizontal="center" vertical="center"/>
    </xf>
    <xf numFmtId="0" fontId="0" fillId="43" borderId="3" xfId="0" applyFill="1" applyBorder="1" applyAlignment="1">
      <alignment horizontal="center" vertical="center" wrapText="1"/>
    </xf>
    <xf numFmtId="14" fontId="0" fillId="43" borderId="3" xfId="0" applyNumberFormat="1" applyFill="1" applyBorder="1" applyAlignment="1">
      <alignment horizontal="center" vertical="center"/>
    </xf>
    <xf numFmtId="0" fontId="0" fillId="44" borderId="3" xfId="0" applyFill="1" applyBorder="1" applyAlignment="1">
      <alignment horizontal="center" vertical="center"/>
    </xf>
    <xf numFmtId="0" fontId="0" fillId="44" borderId="3" xfId="0" applyFill="1" applyBorder="1" applyAlignment="1">
      <alignment horizontal="center" vertical="center" wrapText="1"/>
    </xf>
    <xf numFmtId="14" fontId="0" fillId="44" borderId="3" xfId="0" applyNumberFormat="1" applyFill="1" applyBorder="1" applyAlignment="1">
      <alignment horizontal="center" vertical="center"/>
    </xf>
    <xf numFmtId="0" fontId="0" fillId="45" borderId="7" xfId="0" applyFill="1" applyBorder="1" applyAlignment="1">
      <alignment horizontal="center" vertical="center"/>
    </xf>
    <xf numFmtId="0" fontId="0" fillId="45" borderId="8" xfId="0" applyFill="1" applyBorder="1" applyAlignment="1">
      <alignment horizontal="center" vertical="center"/>
    </xf>
    <xf numFmtId="14" fontId="0" fillId="45" borderId="8" xfId="0" applyNumberFormat="1" applyFill="1" applyBorder="1" applyAlignment="1">
      <alignment horizontal="center" vertical="center"/>
    </xf>
    <xf numFmtId="0" fontId="0" fillId="45" borderId="8" xfId="1" applyNumberFormat="1" applyFont="1" applyFill="1" applyBorder="1" applyAlignment="1">
      <alignment horizontal="center" vertical="center"/>
    </xf>
    <xf numFmtId="0" fontId="0" fillId="46" borderId="9" xfId="0" applyFill="1" applyBorder="1" applyAlignment="1">
      <alignment horizontal="center" vertical="center"/>
    </xf>
    <xf numFmtId="0" fontId="0" fillId="46" borderId="3" xfId="0" applyFill="1" applyBorder="1" applyAlignment="1">
      <alignment horizontal="center" vertical="center"/>
    </xf>
    <xf numFmtId="0" fontId="0" fillId="46" borderId="3" xfId="0" applyFill="1" applyBorder="1" applyAlignment="1">
      <alignment horizontal="center" vertical="center" wrapText="1"/>
    </xf>
    <xf numFmtId="14" fontId="0" fillId="46" borderId="3" xfId="0" applyNumberFormat="1" applyFill="1" applyBorder="1" applyAlignment="1">
      <alignment horizontal="center" vertical="center"/>
    </xf>
    <xf numFmtId="0" fontId="0" fillId="45" borderId="3" xfId="0" applyFill="1" applyBorder="1" applyAlignment="1">
      <alignment horizontal="center" vertical="center"/>
    </xf>
    <xf numFmtId="0" fontId="0" fillId="45" borderId="3" xfId="0" applyFill="1" applyBorder="1" applyAlignment="1">
      <alignment horizontal="center" vertical="center" wrapText="1"/>
    </xf>
    <xf numFmtId="0" fontId="0" fillId="24" borderId="10" xfId="0" applyFill="1" applyBorder="1" applyAlignment="1">
      <alignment horizontal="justify" vertical="center" wrapText="1"/>
    </xf>
    <xf numFmtId="0" fontId="0" fillId="26" borderId="10" xfId="0" applyFill="1" applyBorder="1" applyAlignment="1">
      <alignment horizontal="justify" vertical="center" wrapText="1"/>
    </xf>
    <xf numFmtId="0" fontId="0" fillId="47" borderId="3" xfId="0" applyFill="1" applyBorder="1" applyAlignment="1">
      <alignment horizontal="center" vertical="center"/>
    </xf>
    <xf numFmtId="0" fontId="0" fillId="47" borderId="3" xfId="0" applyFill="1" applyBorder="1" applyAlignment="1">
      <alignment horizontal="center" vertical="center" wrapText="1"/>
    </xf>
    <xf numFmtId="14" fontId="0" fillId="47" borderId="3" xfId="0" applyNumberFormat="1" applyFill="1" applyBorder="1" applyAlignment="1">
      <alignment horizontal="center" vertical="center"/>
    </xf>
    <xf numFmtId="0" fontId="0" fillId="48" borderId="3" xfId="0" applyFill="1" applyBorder="1" applyAlignment="1">
      <alignment horizontal="center" vertical="center"/>
    </xf>
    <xf numFmtId="0" fontId="0" fillId="48" borderId="3" xfId="0" applyFill="1" applyBorder="1" applyAlignment="1">
      <alignment horizontal="center" vertical="center" wrapText="1"/>
    </xf>
    <xf numFmtId="14" fontId="0" fillId="48" borderId="3" xfId="0" applyNumberFormat="1" applyFill="1" applyBorder="1" applyAlignment="1">
      <alignment horizontal="center" vertical="center"/>
    </xf>
    <xf numFmtId="0" fontId="0" fillId="49" borderId="0" xfId="0" applyFill="1" applyAlignment="1">
      <alignment horizontal="center" vertical="center"/>
    </xf>
    <xf numFmtId="0" fontId="2" fillId="49" borderId="0" xfId="0" applyFont="1" applyFill="1"/>
    <xf numFmtId="14" fontId="0" fillId="49" borderId="0" xfId="0" applyNumberFormat="1" applyFill="1" applyAlignment="1">
      <alignment horizontal="center" vertical="center"/>
    </xf>
    <xf numFmtId="0" fontId="0" fillId="49" borderId="0" xfId="0" applyFill="1"/>
    <xf numFmtId="0" fontId="9" fillId="9" borderId="0" xfId="0" applyFont="1" applyFill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8" fillId="12" borderId="0" xfId="0" applyFont="1" applyFill="1" applyAlignment="1">
      <alignment horizontal="center" vertical="center" wrapText="1"/>
    </xf>
    <xf numFmtId="0" fontId="8" fillId="13" borderId="6" xfId="0" applyFont="1" applyFill="1" applyBorder="1" applyAlignment="1">
      <alignment horizontal="center" vertical="center" wrapText="1"/>
    </xf>
    <xf numFmtId="0" fontId="8" fillId="22" borderId="0" xfId="0" applyFont="1" applyFill="1" applyAlignment="1">
      <alignment horizontal="center" vertical="center" wrapText="1"/>
    </xf>
    <xf numFmtId="0" fontId="8" fillId="23" borderId="6" xfId="0" applyFont="1" applyFill="1" applyBorder="1" applyAlignment="1">
      <alignment horizontal="center" vertical="center" wrapText="1"/>
    </xf>
    <xf numFmtId="0" fontId="9" fillId="27" borderId="0" xfId="0" applyFont="1" applyFill="1" applyAlignment="1">
      <alignment horizontal="center" vertical="center" wrapText="1"/>
    </xf>
    <xf numFmtId="0" fontId="9" fillId="28" borderId="6" xfId="0" applyFont="1" applyFill="1" applyBorder="1" applyAlignment="1">
      <alignment horizontal="center" vertical="center" wrapText="1"/>
    </xf>
    <xf numFmtId="0" fontId="0" fillId="49" borderId="0" xfId="0" applyFill="1" applyAlignment="1">
      <alignment horizontal="center"/>
    </xf>
    <xf numFmtId="9" fontId="5" fillId="5" borderId="6" xfId="1" applyFont="1" applyFill="1" applyBorder="1" applyAlignment="1">
      <alignment horizontal="center" vertical="center" wrapText="1"/>
    </xf>
    <xf numFmtId="9" fontId="5" fillId="13" borderId="6" xfId="1" applyFont="1" applyFill="1" applyBorder="1" applyAlignment="1">
      <alignment horizontal="center" vertical="center" wrapText="1"/>
    </xf>
    <xf numFmtId="9" fontId="5" fillId="23" borderId="6" xfId="1" applyFont="1" applyFill="1" applyBorder="1" applyAlignment="1">
      <alignment horizontal="center" vertical="center" wrapText="1"/>
    </xf>
    <xf numFmtId="9" fontId="5" fillId="28" borderId="6" xfId="1" applyFont="1" applyFill="1" applyBorder="1" applyAlignment="1">
      <alignment horizontal="center" vertical="center" wrapText="1"/>
    </xf>
    <xf numFmtId="9" fontId="0" fillId="49" borderId="0" xfId="0" applyNumberFormat="1" applyFill="1" applyAlignment="1">
      <alignment horizontal="center" vertical="center"/>
    </xf>
    <xf numFmtId="9" fontId="0" fillId="49" borderId="0" xfId="1" applyFont="1" applyFill="1" applyAlignment="1">
      <alignment horizontal="center" vertical="center"/>
    </xf>
    <xf numFmtId="49" fontId="0" fillId="41" borderId="0" xfId="0" applyNumberFormat="1" applyFill="1" applyAlignment="1">
      <alignment horizontal="center" vertical="center" wrapText="1"/>
    </xf>
    <xf numFmtId="0" fontId="14" fillId="49" borderId="5" xfId="0" applyFont="1" applyFill="1" applyBorder="1"/>
    <xf numFmtId="0" fontId="12" fillId="50" borderId="5" xfId="0" applyFont="1" applyFill="1" applyBorder="1" applyAlignment="1">
      <alignment horizontal="center" vertical="center"/>
    </xf>
    <xf numFmtId="14" fontId="12" fillId="51" borderId="5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0" fillId="20" borderId="16" xfId="0" applyFill="1" applyBorder="1" applyAlignment="1">
      <alignment vertical="center"/>
    </xf>
    <xf numFmtId="0" fontId="0" fillId="20" borderId="17" xfId="0" applyFill="1" applyBorder="1" applyAlignment="1">
      <alignment vertical="center"/>
    </xf>
    <xf numFmtId="0" fontId="0" fillId="0" borderId="9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45" borderId="9" xfId="0" applyFill="1" applyBorder="1" applyAlignment="1">
      <alignment horizontal="center" vertical="center"/>
    </xf>
    <xf numFmtId="0" fontId="0" fillId="38" borderId="9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43" borderId="9" xfId="0" applyFill="1" applyBorder="1" applyAlignment="1">
      <alignment horizontal="center" vertical="center"/>
    </xf>
    <xf numFmtId="0" fontId="0" fillId="44" borderId="9" xfId="0" applyFill="1" applyBorder="1" applyAlignment="1">
      <alignment horizontal="center" vertical="center"/>
    </xf>
    <xf numFmtId="0" fontId="0" fillId="47" borderId="9" xfId="0" applyFill="1" applyBorder="1" applyAlignment="1">
      <alignment horizontal="center" vertical="center"/>
    </xf>
    <xf numFmtId="0" fontId="0" fillId="48" borderId="9" xfId="0" applyFill="1" applyBorder="1" applyAlignment="1">
      <alignment horizontal="center" vertical="center"/>
    </xf>
    <xf numFmtId="0" fontId="0" fillId="29" borderId="10" xfId="0" applyFill="1" applyBorder="1" applyAlignment="1">
      <alignment vertical="center"/>
    </xf>
    <xf numFmtId="0" fontId="0" fillId="29" borderId="10" xfId="0" applyFill="1" applyBorder="1" applyAlignment="1">
      <alignment vertical="center" wrapText="1"/>
    </xf>
    <xf numFmtId="0" fontId="0" fillId="14" borderId="10" xfId="0" applyFill="1" applyBorder="1" applyAlignment="1">
      <alignment horizontal="justify" vertical="center" wrapText="1"/>
    </xf>
    <xf numFmtId="0" fontId="0" fillId="7" borderId="10" xfId="0" applyFill="1" applyBorder="1" applyAlignment="1">
      <alignment horizontal="justify" vertical="center" wrapText="1"/>
    </xf>
    <xf numFmtId="0" fontId="0" fillId="11" borderId="10" xfId="0" applyFill="1" applyBorder="1" applyAlignment="1">
      <alignment horizontal="justify" vertical="center" wrapText="1"/>
    </xf>
    <xf numFmtId="0" fontId="0" fillId="39" borderId="0" xfId="0" applyFill="1" applyAlignment="1">
      <alignment horizontal="justify" vertical="center" wrapText="1"/>
    </xf>
    <xf numFmtId="0" fontId="0" fillId="42" borderId="0" xfId="0" applyFill="1" applyAlignment="1">
      <alignment horizontal="justify" vertical="center" wrapText="1"/>
    </xf>
    <xf numFmtId="0" fontId="0" fillId="41" borderId="0" xfId="0" applyFill="1" applyAlignment="1">
      <alignment horizontal="justify" vertical="center" wrapText="1"/>
    </xf>
    <xf numFmtId="0" fontId="0" fillId="40" borderId="0" xfId="0" applyFill="1" applyAlignment="1">
      <alignment horizontal="justify" vertical="center" wrapText="1"/>
    </xf>
    <xf numFmtId="0" fontId="0" fillId="45" borderId="8" xfId="0" applyFill="1" applyBorder="1" applyAlignment="1">
      <alignment horizontal="justify" vertical="center" wrapText="1"/>
    </xf>
    <xf numFmtId="0" fontId="0" fillId="46" borderId="3" xfId="0" applyFill="1" applyBorder="1" applyAlignment="1">
      <alignment horizontal="justify" vertical="center" wrapText="1"/>
    </xf>
    <xf numFmtId="0" fontId="0" fillId="45" borderId="3" xfId="0" applyFill="1" applyBorder="1" applyAlignment="1">
      <alignment horizontal="justify" vertical="center" wrapText="1"/>
    </xf>
    <xf numFmtId="0" fontId="0" fillId="38" borderId="3" xfId="0" applyFill="1" applyBorder="1" applyAlignment="1">
      <alignment horizontal="justify" vertical="center" wrapText="1"/>
    </xf>
    <xf numFmtId="0" fontId="0" fillId="3" borderId="3" xfId="0" applyFill="1" applyBorder="1" applyAlignment="1">
      <alignment horizontal="justify" vertical="center" wrapText="1"/>
    </xf>
    <xf numFmtId="0" fontId="0" fillId="43" borderId="3" xfId="0" applyFill="1" applyBorder="1" applyAlignment="1">
      <alignment horizontal="justify" vertical="center" wrapText="1"/>
    </xf>
    <xf numFmtId="0" fontId="0" fillId="44" borderId="3" xfId="0" applyFill="1" applyBorder="1" applyAlignment="1">
      <alignment horizontal="justify" vertical="center" wrapText="1"/>
    </xf>
    <xf numFmtId="0" fontId="0" fillId="48" borderId="3" xfId="0" applyFill="1" applyBorder="1" applyAlignment="1">
      <alignment horizontal="justify" vertical="center" wrapText="1"/>
    </xf>
    <xf numFmtId="0" fontId="0" fillId="47" borderId="3" xfId="0" applyFill="1" applyBorder="1" applyAlignment="1">
      <alignment horizontal="justify" vertical="center" wrapText="1"/>
    </xf>
    <xf numFmtId="0" fontId="0" fillId="29" borderId="10" xfId="0" applyFill="1" applyBorder="1" applyAlignment="1">
      <alignment horizontal="justify" vertical="center" wrapText="1"/>
    </xf>
    <xf numFmtId="0" fontId="0" fillId="45" borderId="8" xfId="0" applyFill="1" applyBorder="1" applyAlignment="1">
      <alignment horizontal="center" vertical="center" wrapText="1"/>
    </xf>
    <xf numFmtId="0" fontId="0" fillId="47" borderId="6" xfId="0" applyFill="1" applyBorder="1" applyAlignment="1">
      <alignment horizontal="center" vertical="center"/>
    </xf>
    <xf numFmtId="0" fontId="0" fillId="47" borderId="0" xfId="0" applyFill="1" applyAlignment="1">
      <alignment horizontal="center" vertical="center"/>
    </xf>
    <xf numFmtId="0" fontId="0" fillId="48" borderId="6" xfId="0" applyFill="1" applyBorder="1" applyAlignment="1">
      <alignment horizontal="center" vertical="center"/>
    </xf>
    <xf numFmtId="0" fontId="0" fillId="48" borderId="0" xfId="0" applyFill="1" applyAlignment="1">
      <alignment horizontal="center" vertical="center"/>
    </xf>
    <xf numFmtId="0" fontId="7" fillId="18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45" borderId="8" xfId="0" applyFill="1" applyBorder="1" applyAlignment="1">
      <alignment horizontal="center" vertical="center"/>
    </xf>
    <xf numFmtId="0" fontId="0" fillId="45" borderId="7" xfId="0" applyFill="1" applyBorder="1" applyAlignment="1">
      <alignment horizontal="center" vertical="center"/>
    </xf>
    <xf numFmtId="0" fontId="0" fillId="45" borderId="6" xfId="0" applyFill="1" applyBorder="1" applyAlignment="1">
      <alignment horizontal="center" vertical="center"/>
    </xf>
    <xf numFmtId="0" fontId="0" fillId="45" borderId="0" xfId="0" applyFill="1" applyAlignment="1">
      <alignment horizontal="center" vertical="center"/>
    </xf>
    <xf numFmtId="0" fontId="0" fillId="46" borderId="6" xfId="0" applyFill="1" applyBorder="1" applyAlignment="1">
      <alignment horizontal="center" vertical="center"/>
    </xf>
    <xf numFmtId="0" fontId="0" fillId="46" borderId="0" xfId="0" applyFill="1" applyAlignment="1">
      <alignment horizontal="center" vertical="center"/>
    </xf>
    <xf numFmtId="0" fontId="0" fillId="38" borderId="6" xfId="0" applyFill="1" applyBorder="1" applyAlignment="1">
      <alignment horizontal="center" vertical="center"/>
    </xf>
    <xf numFmtId="0" fontId="0" fillId="38" borderId="0" xfId="0" applyFill="1" applyAlignment="1">
      <alignment horizontal="center" vertical="center"/>
    </xf>
    <xf numFmtId="0" fontId="12" fillId="49" borderId="0" xfId="0" applyFont="1" applyFill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4" borderId="0" xfId="0" applyFont="1" applyFill="1" applyAlignment="1">
      <alignment horizontal="left" vertical="center" wrapText="1"/>
    </xf>
    <xf numFmtId="0" fontId="0" fillId="31" borderId="10" xfId="0" applyFill="1" applyBorder="1" applyAlignment="1">
      <alignment horizontal="center" vertical="center"/>
    </xf>
    <xf numFmtId="0" fontId="0" fillId="31" borderId="11" xfId="0" applyFill="1" applyBorder="1" applyAlignment="1">
      <alignment horizontal="center" vertical="center"/>
    </xf>
    <xf numFmtId="0" fontId="0" fillId="31" borderId="12" xfId="0" applyFill="1" applyBorder="1" applyAlignment="1">
      <alignment horizontal="center" vertical="center"/>
    </xf>
    <xf numFmtId="0" fontId="0" fillId="31" borderId="10" xfId="0" applyFill="1" applyBorder="1" applyAlignment="1">
      <alignment horizontal="justify" vertical="center" wrapText="1"/>
    </xf>
    <xf numFmtId="0" fontId="0" fillId="31" borderId="11" xfId="0" applyFill="1" applyBorder="1" applyAlignment="1">
      <alignment horizontal="justify" vertical="center" wrapText="1"/>
    </xf>
    <xf numFmtId="0" fontId="0" fillId="31" borderId="12" xfId="0" applyFill="1" applyBorder="1" applyAlignment="1">
      <alignment horizontal="justify" vertical="center" wrapText="1"/>
    </xf>
    <xf numFmtId="0" fontId="0" fillId="11" borderId="15" xfId="0" applyFill="1" applyBorder="1" applyAlignment="1">
      <alignment horizontal="justify" vertical="center" wrapText="1"/>
    </xf>
    <xf numFmtId="0" fontId="0" fillId="11" borderId="13" xfId="0" applyFill="1" applyBorder="1" applyAlignment="1">
      <alignment horizontal="justify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43" borderId="6" xfId="0" applyFill="1" applyBorder="1" applyAlignment="1">
      <alignment horizontal="center" vertical="center"/>
    </xf>
    <xf numFmtId="0" fontId="0" fillId="43" borderId="0" xfId="0" applyFill="1" applyAlignment="1">
      <alignment horizontal="center" vertical="center"/>
    </xf>
    <xf numFmtId="0" fontId="0" fillId="44" borderId="6" xfId="0" applyFill="1" applyBorder="1" applyAlignment="1">
      <alignment horizontal="center" vertical="center"/>
    </xf>
    <xf numFmtId="0" fontId="0" fillId="44" borderId="0" xfId="0" applyFill="1" applyAlignment="1">
      <alignment horizontal="center" vertical="center"/>
    </xf>
    <xf numFmtId="0" fontId="0" fillId="24" borderId="15" xfId="0" applyFill="1" applyBorder="1" applyAlignment="1">
      <alignment horizontal="justify" vertical="center" wrapText="1"/>
    </xf>
    <xf numFmtId="0" fontId="0" fillId="24" borderId="13" xfId="0" applyFill="1" applyBorder="1" applyAlignment="1">
      <alignment horizontal="justify" vertical="center" wrapText="1"/>
    </xf>
    <xf numFmtId="0" fontId="0" fillId="24" borderId="10" xfId="0" applyFill="1" applyBorder="1" applyAlignment="1">
      <alignment horizontal="center" vertical="center"/>
    </xf>
    <xf numFmtId="0" fontId="0" fillId="24" borderId="11" xfId="0" applyFill="1" applyBorder="1" applyAlignment="1">
      <alignment horizontal="center" vertical="center"/>
    </xf>
    <xf numFmtId="0" fontId="10" fillId="6" borderId="0" xfId="0" applyFont="1" applyFill="1" applyAlignment="1">
      <alignment horizontal="left" vertical="center" wrapText="1"/>
    </xf>
    <xf numFmtId="0" fontId="11" fillId="33" borderId="0" xfId="0" applyFont="1" applyFill="1" applyAlignment="1">
      <alignment horizontal="left" vertical="center"/>
    </xf>
    <xf numFmtId="0" fontId="0" fillId="11" borderId="10" xfId="0" applyFill="1" applyBorder="1" applyAlignment="1">
      <alignment horizontal="center" vertical="center"/>
    </xf>
    <xf numFmtId="0" fontId="0" fillId="11" borderId="11" xfId="0" applyFill="1" applyBorder="1" applyAlignment="1">
      <alignment horizontal="center" vertical="center"/>
    </xf>
    <xf numFmtId="0" fontId="0" fillId="16" borderId="10" xfId="0" applyFill="1" applyBorder="1" applyAlignment="1">
      <alignment horizontal="center" vertical="center"/>
    </xf>
    <xf numFmtId="0" fontId="0" fillId="16" borderId="1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16" borderId="15" xfId="0" applyFill="1" applyBorder="1" applyAlignment="1">
      <alignment horizontal="justify" vertical="center" wrapText="1"/>
    </xf>
    <xf numFmtId="0" fontId="0" fillId="16" borderId="13" xfId="0" applyFill="1" applyBorder="1" applyAlignment="1">
      <alignment horizontal="justify" vertical="center" wrapText="1"/>
    </xf>
    <xf numFmtId="0" fontId="0" fillId="16" borderId="14" xfId="0" applyFill="1" applyBorder="1" applyAlignment="1">
      <alignment horizontal="justify" vertical="center" wrapText="1"/>
    </xf>
    <xf numFmtId="0" fontId="0" fillId="14" borderId="15" xfId="0" applyFill="1" applyBorder="1" applyAlignment="1">
      <alignment horizontal="justify" vertical="center" wrapText="1"/>
    </xf>
    <xf numFmtId="0" fontId="0" fillId="14" borderId="13" xfId="0" applyFill="1" applyBorder="1" applyAlignment="1">
      <alignment horizontal="justify" vertical="center" wrapText="1"/>
    </xf>
    <xf numFmtId="0" fontId="0" fillId="14" borderId="14" xfId="0" applyFill="1" applyBorder="1" applyAlignment="1">
      <alignment horizontal="justify" vertical="center" wrapText="1"/>
    </xf>
    <xf numFmtId="0" fontId="0" fillId="14" borderId="10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Porcentaje" xfId="1" builtinId="5"/>
  </cellStyles>
  <dxfs count="23">
    <dxf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  <dxf>
      <numFmt numFmtId="0" formatCode="General"/>
      <alignment horizontal="justify" vertical="center" textRotation="0" wrapText="1" indent="0" justifyLastLine="0" shrinkToFit="0" readingOrder="0"/>
    </dxf>
    <dxf>
      <alignment horizontal="center" vertical="center" textRotation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F0066"/>
      <color rgb="FF00FFFF"/>
      <color rgb="FFFFCCCC"/>
      <color rgb="FFFF6699"/>
      <color rgb="FFFF99FF"/>
      <color rgb="FF99FFCC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PAS!$D$1</c:f>
              <c:strCache>
                <c:ptCount val="1"/>
                <c:pt idx="0">
                  <c:v>PORCENTAJE AVANCE</c:v>
                </c:pt>
              </c:strCache>
            </c:strRef>
          </c:tx>
          <c:spPr>
            <a:gradFill flip="none" rotWithShape="1">
              <a:gsLst>
                <a:gs pos="0">
                  <a:schemeClr val="accent1"/>
                </a:gs>
                <a:gs pos="75000">
                  <a:schemeClr val="accent1">
                    <a:lumMod val="60000"/>
                    <a:lumOff val="40000"/>
                  </a:schemeClr>
                </a:gs>
                <a:gs pos="51000">
                  <a:schemeClr val="accent1">
                    <a:alpha val="75000"/>
                  </a:schemeClr>
                </a:gs>
                <a:gs pos="100000">
                  <a:schemeClr val="accent1">
                    <a:lumMod val="20000"/>
                    <a:lumOff val="80000"/>
                    <a:alpha val="15000"/>
                  </a:schemeClr>
                </a:gs>
              </a:gsLst>
              <a:lin ang="108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PAS!$C$2:$C$5</c:f>
              <c:strCache>
                <c:ptCount val="4"/>
                <c:pt idx="0">
                  <c:v>Cultura organizacional</c:v>
                </c:pt>
                <c:pt idx="1">
                  <c:v>Modelo de voz de la ciudadanía</c:v>
                </c:pt>
                <c:pt idx="2">
                  <c:v>Modelos operativos flexibles</c:v>
                </c:pt>
                <c:pt idx="3">
                  <c:v>Gestión del conocimiento</c:v>
                </c:pt>
              </c:strCache>
            </c:strRef>
          </c:cat>
          <c:val>
            <c:numRef>
              <c:f>PAS!$D$2:$D$5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16-4F26-A3B4-2AFCEA3E074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26"/>
        <c:overlap val="-58"/>
        <c:axId val="1144813631"/>
        <c:axId val="1144817471"/>
      </c:barChart>
      <c:catAx>
        <c:axId val="114481363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4817471"/>
        <c:crosses val="autoZero"/>
        <c:auto val="1"/>
        <c:lblAlgn val="ctr"/>
        <c:lblOffset val="100"/>
        <c:noMultiLvlLbl val="0"/>
      </c:catAx>
      <c:valAx>
        <c:axId val="1144817471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99000">
                    <a:schemeClr val="tx1">
                      <a:lumMod val="25000"/>
                      <a:lumOff val="75000"/>
                    </a:schemeClr>
                  </a:gs>
                  <a:gs pos="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448136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10800000" scaled="1"/>
        <a:tileRect/>
      </a:gra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10800000" scaled="1"/>
        <a:tileRect/>
      </a:gra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99000">
              <a:schemeClr val="tx1">
                <a:lumMod val="25000"/>
                <a:lumOff val="75000"/>
              </a:schemeClr>
            </a:gs>
            <a:gs pos="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15000"/>
                <a:lumOff val="85000"/>
              </a:schemeClr>
            </a:gs>
            <a:gs pos="0">
              <a:schemeClr val="tx1">
                <a:lumMod val="5000"/>
                <a:lumOff val="9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112059</xdr:colOff>
      <xdr:row>0</xdr:row>
      <xdr:rowOff>22413</xdr:rowOff>
    </xdr:from>
    <xdr:to>
      <xdr:col>6</xdr:col>
      <xdr:colOff>1860177</xdr:colOff>
      <xdr:row>7</xdr:row>
      <xdr:rowOff>313766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F9B5DCB-572A-6661-B41E-8ED07923E4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</xdr:col>
      <xdr:colOff>313764</xdr:colOff>
      <xdr:row>10</xdr:row>
      <xdr:rowOff>87712</xdr:rowOff>
    </xdr:from>
    <xdr:ext cx="9933977" cy="3097899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C3F733F4-BC1D-A638-0078-28F7F681028F}"/>
            </a:ext>
          </a:extLst>
        </xdr:cNvPr>
        <xdr:cNvSpPr/>
      </xdr:nvSpPr>
      <xdr:spPr>
        <a:xfrm>
          <a:off x="1374588" y="3382241"/>
          <a:ext cx="9933977" cy="309789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CONSULTA CIUDADANA</a:t>
          </a:r>
        </a:p>
      </xdr:txBody>
    </xdr:sp>
    <xdr:clientData/>
  </xdr:oneCellAnchor>
  <xdr:oneCellAnchor>
    <xdr:from>
      <xdr:col>2</xdr:col>
      <xdr:colOff>0</xdr:colOff>
      <xdr:row>30</xdr:row>
      <xdr:rowOff>0</xdr:rowOff>
    </xdr:from>
    <xdr:ext cx="9933977" cy="3097899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59905DAA-049E-4152-9330-0B646FBB87B0}"/>
            </a:ext>
          </a:extLst>
        </xdr:cNvPr>
        <xdr:cNvSpPr/>
      </xdr:nvSpPr>
      <xdr:spPr>
        <a:xfrm>
          <a:off x="4519706" y="15314706"/>
          <a:ext cx="9933977" cy="309789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CONSULTA CIUDADANA</a:t>
          </a:r>
        </a:p>
      </xdr:txBody>
    </xdr:sp>
    <xdr:clientData/>
  </xdr:oneCellAnchor>
  <xdr:oneCellAnchor>
    <xdr:from>
      <xdr:col>2</xdr:col>
      <xdr:colOff>152400</xdr:colOff>
      <xdr:row>30</xdr:row>
      <xdr:rowOff>152400</xdr:rowOff>
    </xdr:from>
    <xdr:ext cx="9933977" cy="3097899"/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3DAC7124-F15A-4EBD-AFDE-682A243B0CFD}"/>
            </a:ext>
          </a:extLst>
        </xdr:cNvPr>
        <xdr:cNvSpPr/>
      </xdr:nvSpPr>
      <xdr:spPr>
        <a:xfrm>
          <a:off x="4672106" y="15467106"/>
          <a:ext cx="9933977" cy="309789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CONSULTA CIUDADANA</a:t>
          </a:r>
        </a:p>
      </xdr:txBody>
    </xdr:sp>
    <xdr:clientData/>
  </xdr:oneCellAnchor>
  <xdr:oneCellAnchor>
    <xdr:from>
      <xdr:col>1</xdr:col>
      <xdr:colOff>0</xdr:colOff>
      <xdr:row>56</xdr:row>
      <xdr:rowOff>0</xdr:rowOff>
    </xdr:from>
    <xdr:ext cx="9933977" cy="3097899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5DDD015-03CF-4731-A428-82456EB3FB9D}"/>
            </a:ext>
          </a:extLst>
        </xdr:cNvPr>
        <xdr:cNvSpPr/>
      </xdr:nvSpPr>
      <xdr:spPr>
        <a:xfrm>
          <a:off x="1060824" y="31682765"/>
          <a:ext cx="9933977" cy="309789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CONSULTA CIUDADANA</a:t>
          </a:r>
        </a:p>
      </xdr:txBody>
    </xdr:sp>
    <xdr:clientData/>
  </xdr:oneCellAnchor>
  <xdr:oneCellAnchor>
    <xdr:from>
      <xdr:col>2</xdr:col>
      <xdr:colOff>0</xdr:colOff>
      <xdr:row>81</xdr:row>
      <xdr:rowOff>0</xdr:rowOff>
    </xdr:from>
    <xdr:ext cx="9933977" cy="3097899"/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792CEF56-2BB6-4153-B5CC-7BCDBB767477}"/>
            </a:ext>
          </a:extLst>
        </xdr:cNvPr>
        <xdr:cNvSpPr/>
      </xdr:nvSpPr>
      <xdr:spPr>
        <a:xfrm>
          <a:off x="4519706" y="41282471"/>
          <a:ext cx="9933977" cy="3097899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s-ES" sz="9600" b="0" cap="none" spc="0">
              <a:ln w="0"/>
              <a:gradFill>
                <a:gsLst>
                  <a:gs pos="21000">
                    <a:srgbClr val="53575C"/>
                  </a:gs>
                  <a:gs pos="88000">
                    <a:srgbClr val="C5C7CA"/>
                  </a:gs>
                </a:gsLst>
                <a:lin ang="5400000"/>
              </a:gradFill>
              <a:effectLst/>
            </a:rPr>
            <a:t>CONSULTA CIUDADANA</a:t>
          </a:r>
        </a:p>
      </xdr:txBody>
    </xdr:sp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42FD8CE-75BB-4B11-A504-65A4040CEF76}" name="tblIndicadores26" displayName="tblIndicadores26" ref="A27:T41">
  <autoFilter ref="A27:T41" xr:uid="{6785150C-5784-48C6-9CBF-1D7FCB8DB2B5}"/>
  <tableColumns count="20">
    <tableColumn id="1" xr3:uid="{D0276807-3BCE-446A-B83D-B6E7ACA55CC6}" name="No" dataDxfId="22"/>
    <tableColumn id="2" xr3:uid="{BD74B4C1-7102-45A1-9188-A4E57C999B93}" name="Eje" dataDxfId="21">
      <calculatedColumnFormula>B10</calculatedColumnFormula>
    </tableColumn>
    <tableColumn id="20" xr3:uid="{ADAB9534-897D-4EF3-8B66-838E460DA142}" name="Actividad" dataDxfId="20">
      <calculatedColumnFormula>C10</calculatedColumnFormula>
    </tableColumn>
    <tableColumn id="4" xr3:uid="{ECF1DADB-DDF2-4B4A-91AE-8D01E18D1D84}" name="Nombre indicador" dataDxfId="19"/>
    <tableColumn id="5" xr3:uid="{7E09B778-62E2-46C0-B545-EFA4EC91F1BE}" name="Tipo" dataDxfId="18"/>
    <tableColumn id="6" xr3:uid="{3564EEE0-172A-4310-AB8C-98B63C78948D}" name="Propósito" dataDxfId="17"/>
    <tableColumn id="7" xr3:uid="{AEB2A72B-3186-4B55-B117-1D81DE842E02}" name="Fórmula" dataDxfId="16"/>
    <tableColumn id="8" xr3:uid="{22FB9C0F-2F6E-44A3-A794-C01592547976}" name="Unidad" dataDxfId="15"/>
    <tableColumn id="9" xr3:uid="{11F9C957-4A6F-422A-AE99-B7254ED53E93}" name="Frecuencia" dataDxfId="14"/>
    <tableColumn id="10" xr3:uid="{F1795E58-3810-487F-84DB-4DC487A315D2}" name="Línea base (valor)" dataDxfId="13"/>
    <tableColumn id="11" xr3:uid="{0A9B3E4E-2B46-4433-B2F8-78E65145E595}" name="Línea base (año)" dataDxfId="12"/>
    <tableColumn id="12" xr3:uid="{583BDFB3-6819-4495-92DB-81DFDB721BE8}" name="Meta anual" dataDxfId="11"/>
    <tableColumn id="13" xr3:uid="{4B72C00A-51B6-4354-A459-4B1F5323C688}" name="Meta T1" dataDxfId="10"/>
    <tableColumn id="14" xr3:uid="{0BB5202E-B73D-4B0C-BAE6-C49A29373A3D}" name="Meta T2" dataDxfId="9"/>
    <tableColumn id="15" xr3:uid="{F1742FF6-0FFB-4C0F-9682-F9C1A9FFEFCA}" name="Meta T3" dataDxfId="8"/>
    <tableColumn id="16" xr3:uid="{73D1E4B6-BEB1-4F10-8231-3F9D8BBC40C4}" name="Meta T4" dataDxfId="7"/>
    <tableColumn id="17" xr3:uid="{9489EB65-BC24-497F-85A7-016E2A5BD067}" name="Fuente" dataDxfId="6"/>
    <tableColumn id="18" xr3:uid="{93787A27-D49B-44C3-8271-246F97F8F807}" name="Responsable dato" dataDxfId="5"/>
    <tableColumn id="28" xr3:uid="{BE586629-3DDD-42B4-93A9-C1023F251742}" name="Clave" dataDxfId="4">
      <calculatedColumnFormula>Q10</calculatedColumnFormula>
    </tableColumn>
    <tableColumn id="3" xr3:uid="{63C5B486-37BB-4796-94DF-6BCB3C7AC837}" name="Observaciones" dataDxfId="3"/>
  </tableColumns>
  <tableStyleInfo name="TableStyleMedium1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0B2A050-3D1B-4F68-8294-31190FEBBAF8}" name="Tabla4" displayName="Tabla4" ref="C1:D5" totalsRowShown="0" headerRowDxfId="2">
  <autoFilter ref="C1:D5" xr:uid="{70B2A050-3D1B-4F68-8294-31190FEBBAF8}"/>
  <tableColumns count="2">
    <tableColumn id="1" xr3:uid="{9FF11221-3002-4AD6-A330-58F84D402165}" name="EJE" dataDxfId="1"/>
    <tableColumn id="2" xr3:uid="{51A42F80-72AA-485A-BD1C-4C2D95EA5E9A}" name="PORCENTAJE AVAN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=@Promedio%20d&#237;as%20entre%20inicio%20y%20cierre%20del%20proceso" TargetMode="External"/><Relationship Id="rId2" Type="http://schemas.openxmlformats.org/officeDocument/2006/relationships/hyperlink" Target="mailto:=@Promedio%20de%20d&#237;as%20entre%20radicaci&#243;n%20y%20respuesta" TargetMode="External"/><Relationship Id="rId1" Type="http://schemas.openxmlformats.org/officeDocument/2006/relationships/hyperlink" Target="mailto:=@Promedio%20de%20calificaciones%20en%20encuesta" TargetMode="External"/><Relationship Id="rId4" Type="http://schemas.openxmlformats.org/officeDocument/2006/relationships/hyperlink" Target="mailto:=@Conteo%20de%20pr&#225;cticas%20documentadas%20y%20transferida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69B4B-58C4-4FA6-8A1B-9A9E771E22AA}">
  <dimension ref="A1:U19"/>
  <sheetViews>
    <sheetView topLeftCell="Q1" workbookViewId="0">
      <selection activeCell="R13" sqref="R13"/>
    </sheetView>
  </sheetViews>
  <sheetFormatPr baseColWidth="10" defaultRowHeight="14.5" x14ac:dyDescent="0.35"/>
  <cols>
    <col min="1" max="1" width="20.1796875" customWidth="1"/>
    <col min="2" max="2" width="2.1796875" customWidth="1"/>
    <col min="3" max="3" width="29.26953125" customWidth="1"/>
    <col min="4" max="4" width="2" customWidth="1"/>
    <col min="5" max="5" width="12.26953125" customWidth="1"/>
    <col min="6" max="6" width="2.1796875" customWidth="1"/>
    <col min="7" max="7" width="20" customWidth="1"/>
    <col min="8" max="8" width="2.26953125" customWidth="1"/>
    <col min="9" max="9" width="12" customWidth="1"/>
    <col min="10" max="10" width="2.26953125" customWidth="1"/>
    <col min="11" max="11" width="17.26953125" customWidth="1"/>
    <col min="12" max="12" width="2.453125" customWidth="1"/>
    <col min="14" max="14" width="1.81640625" customWidth="1"/>
    <col min="16" max="16" width="1.7265625" customWidth="1"/>
    <col min="17" max="17" width="29.1796875" bestFit="1" customWidth="1"/>
    <col min="18" max="18" width="61.7265625" bestFit="1" customWidth="1"/>
    <col min="19" max="19" width="9.81640625" bestFit="1" customWidth="1"/>
    <col min="20" max="20" width="76.1796875" customWidth="1"/>
    <col min="21" max="21" width="69.1796875" bestFit="1" customWidth="1"/>
  </cols>
  <sheetData>
    <row r="1" spans="1:21" ht="29" x14ac:dyDescent="0.35">
      <c r="A1" s="5" t="s">
        <v>21</v>
      </c>
      <c r="C1" s="5" t="s">
        <v>22</v>
      </c>
      <c r="E1" s="5" t="s">
        <v>23</v>
      </c>
      <c r="G1" s="5" t="s">
        <v>24</v>
      </c>
      <c r="I1" s="5" t="s">
        <v>25</v>
      </c>
      <c r="K1" s="4" t="s">
        <v>26</v>
      </c>
      <c r="M1" s="4" t="s">
        <v>27</v>
      </c>
      <c r="O1" s="2" t="s">
        <v>57</v>
      </c>
      <c r="Q1" s="26" t="s">
        <v>3</v>
      </c>
      <c r="R1" s="26" t="s">
        <v>56</v>
      </c>
      <c r="S1" s="26" t="s">
        <v>57</v>
      </c>
      <c r="T1" s="26" t="s">
        <v>58</v>
      </c>
      <c r="U1" s="26" t="s">
        <v>82</v>
      </c>
    </row>
    <row r="2" spans="1:21" x14ac:dyDescent="0.35">
      <c r="A2" s="3" t="s">
        <v>1</v>
      </c>
      <c r="C2" s="3" t="s">
        <v>18</v>
      </c>
      <c r="E2" s="3" t="s">
        <v>28</v>
      </c>
      <c r="G2" s="3" t="s">
        <v>19</v>
      </c>
      <c r="I2" s="3" t="s">
        <v>20</v>
      </c>
      <c r="K2" s="3" t="s">
        <v>29</v>
      </c>
      <c r="M2" s="3" t="s">
        <v>30</v>
      </c>
      <c r="O2" s="3" t="s">
        <v>71</v>
      </c>
      <c r="Q2" s="27" t="s">
        <v>18</v>
      </c>
      <c r="R2" s="27" t="s">
        <v>103</v>
      </c>
      <c r="S2" s="27" t="s">
        <v>74</v>
      </c>
      <c r="T2" s="27" t="s">
        <v>76</v>
      </c>
      <c r="U2" s="28" t="s">
        <v>83</v>
      </c>
    </row>
    <row r="3" spans="1:21" x14ac:dyDescent="0.35">
      <c r="A3" s="3" t="s">
        <v>31</v>
      </c>
      <c r="C3" s="3" t="s">
        <v>32</v>
      </c>
      <c r="E3" s="3" t="s">
        <v>33</v>
      </c>
      <c r="G3" s="3" t="s">
        <v>34</v>
      </c>
      <c r="I3" s="3" t="s">
        <v>35</v>
      </c>
      <c r="K3" s="3" t="s">
        <v>36</v>
      </c>
      <c r="M3" s="3" t="s">
        <v>37</v>
      </c>
      <c r="O3" s="3" t="s">
        <v>74</v>
      </c>
      <c r="Q3" s="27" t="s">
        <v>18</v>
      </c>
      <c r="R3" s="27" t="s">
        <v>104</v>
      </c>
      <c r="S3" s="27" t="s">
        <v>74</v>
      </c>
      <c r="T3" s="27" t="s">
        <v>77</v>
      </c>
      <c r="U3" s="29" t="s">
        <v>84</v>
      </c>
    </row>
    <row r="4" spans="1:21" x14ac:dyDescent="0.35">
      <c r="A4" s="3" t="s">
        <v>38</v>
      </c>
      <c r="C4" s="3" t="s">
        <v>39</v>
      </c>
      <c r="E4" s="3" t="s">
        <v>40</v>
      </c>
      <c r="G4" s="3" t="s">
        <v>41</v>
      </c>
      <c r="K4" s="3" t="s">
        <v>42</v>
      </c>
      <c r="M4" s="3" t="s">
        <v>43</v>
      </c>
      <c r="O4" s="3" t="s">
        <v>75</v>
      </c>
      <c r="Q4" s="27" t="s">
        <v>18</v>
      </c>
      <c r="R4" s="27" t="s">
        <v>119</v>
      </c>
      <c r="S4" s="27" t="s">
        <v>75</v>
      </c>
      <c r="T4" s="27" t="s">
        <v>78</v>
      </c>
      <c r="U4" s="28" t="s">
        <v>72</v>
      </c>
    </row>
    <row r="5" spans="1:21" x14ac:dyDescent="0.35">
      <c r="A5" s="3" t="s">
        <v>44</v>
      </c>
      <c r="C5" s="3" t="s">
        <v>45</v>
      </c>
      <c r="E5" s="3" t="s">
        <v>46</v>
      </c>
      <c r="G5" s="3" t="s">
        <v>47</v>
      </c>
      <c r="K5" s="3" t="s">
        <v>48</v>
      </c>
      <c r="M5" s="3" t="s">
        <v>49</v>
      </c>
      <c r="Q5" s="27" t="s">
        <v>18</v>
      </c>
      <c r="R5" s="27" t="s">
        <v>130</v>
      </c>
      <c r="S5" s="27" t="s">
        <v>75</v>
      </c>
      <c r="T5" s="27" t="s">
        <v>131</v>
      </c>
      <c r="U5" s="28" t="s">
        <v>132</v>
      </c>
    </row>
    <row r="6" spans="1:21" x14ac:dyDescent="0.35">
      <c r="A6" s="3" t="s">
        <v>50</v>
      </c>
      <c r="K6" s="3" t="s">
        <v>51</v>
      </c>
      <c r="Q6" s="27" t="s">
        <v>18</v>
      </c>
      <c r="R6" s="27" t="s">
        <v>134</v>
      </c>
      <c r="S6" s="27" t="s">
        <v>74</v>
      </c>
      <c r="T6" s="27" t="s">
        <v>136</v>
      </c>
      <c r="U6" s="28" t="s">
        <v>137</v>
      </c>
    </row>
    <row r="7" spans="1:21" x14ac:dyDescent="0.35">
      <c r="A7" s="3" t="s">
        <v>52</v>
      </c>
      <c r="E7" s="3" t="s">
        <v>110</v>
      </c>
      <c r="Q7" s="27" t="s">
        <v>18</v>
      </c>
      <c r="R7" s="27" t="s">
        <v>133</v>
      </c>
      <c r="S7" s="27" t="s">
        <v>75</v>
      </c>
      <c r="T7" s="27" t="s">
        <v>138</v>
      </c>
      <c r="U7" s="28" t="s">
        <v>139</v>
      </c>
    </row>
    <row r="8" spans="1:21" x14ac:dyDescent="0.35">
      <c r="A8" s="3" t="s">
        <v>53</v>
      </c>
      <c r="E8" s="3" t="s">
        <v>109</v>
      </c>
      <c r="Q8" s="27" t="s">
        <v>18</v>
      </c>
      <c r="R8" s="27" t="s">
        <v>135</v>
      </c>
      <c r="S8" s="27" t="s">
        <v>71</v>
      </c>
      <c r="T8" s="27" t="s">
        <v>140</v>
      </c>
      <c r="U8" s="28" t="s">
        <v>141</v>
      </c>
    </row>
    <row r="9" spans="1:21" x14ac:dyDescent="0.35">
      <c r="A9" s="3" t="s">
        <v>54</v>
      </c>
      <c r="E9" s="3" t="s">
        <v>107</v>
      </c>
      <c r="Q9" s="30" t="s">
        <v>32</v>
      </c>
      <c r="R9" s="30" t="s">
        <v>151</v>
      </c>
      <c r="S9" s="30" t="s">
        <v>75</v>
      </c>
      <c r="T9" s="30" t="s">
        <v>152</v>
      </c>
      <c r="U9" s="29" t="s">
        <v>153</v>
      </c>
    </row>
    <row r="10" spans="1:21" x14ac:dyDescent="0.35">
      <c r="A10" s="3" t="s">
        <v>55</v>
      </c>
      <c r="E10" s="3" t="s">
        <v>108</v>
      </c>
      <c r="Q10" s="30" t="s">
        <v>32</v>
      </c>
      <c r="R10" s="30" t="s">
        <v>154</v>
      </c>
      <c r="S10" s="30" t="s">
        <v>75</v>
      </c>
      <c r="T10" s="30" t="s">
        <v>155</v>
      </c>
      <c r="U10" s="28" t="s">
        <v>156</v>
      </c>
    </row>
    <row r="11" spans="1:21" x14ac:dyDescent="0.35">
      <c r="Q11" s="30" t="s">
        <v>32</v>
      </c>
      <c r="R11" s="30" t="s">
        <v>157</v>
      </c>
      <c r="S11" s="30" t="s">
        <v>71</v>
      </c>
      <c r="T11" s="30" t="s">
        <v>158</v>
      </c>
      <c r="U11" s="28" t="s">
        <v>159</v>
      </c>
    </row>
    <row r="12" spans="1:21" x14ac:dyDescent="0.35">
      <c r="Q12" s="30" t="s">
        <v>32</v>
      </c>
      <c r="R12" s="30" t="s">
        <v>160</v>
      </c>
      <c r="S12" s="30" t="s">
        <v>71</v>
      </c>
      <c r="T12" s="30" t="s">
        <v>161</v>
      </c>
      <c r="U12" s="28" t="s">
        <v>162</v>
      </c>
    </row>
    <row r="13" spans="1:21" x14ac:dyDescent="0.35">
      <c r="Q13" s="31" t="s">
        <v>39</v>
      </c>
      <c r="R13" s="31" t="s">
        <v>171</v>
      </c>
      <c r="S13" s="31" t="s">
        <v>75</v>
      </c>
      <c r="T13" s="31" t="s">
        <v>174</v>
      </c>
      <c r="U13" s="29" t="s">
        <v>175</v>
      </c>
    </row>
    <row r="14" spans="1:21" x14ac:dyDescent="0.35">
      <c r="Q14" s="31" t="s">
        <v>39</v>
      </c>
      <c r="R14" s="31" t="s">
        <v>172</v>
      </c>
      <c r="S14" s="31" t="s">
        <v>74</v>
      </c>
      <c r="T14" s="31" t="s">
        <v>173</v>
      </c>
      <c r="U14" s="29" t="s">
        <v>179</v>
      </c>
    </row>
    <row r="15" spans="1:21" x14ac:dyDescent="0.35">
      <c r="Q15" s="31" t="s">
        <v>39</v>
      </c>
      <c r="R15" s="31" t="s">
        <v>181</v>
      </c>
      <c r="S15" s="31" t="s">
        <v>75</v>
      </c>
      <c r="T15" s="31" t="s">
        <v>182</v>
      </c>
      <c r="U15" s="29" t="s">
        <v>180</v>
      </c>
    </row>
    <row r="16" spans="1:21" x14ac:dyDescent="0.35">
      <c r="Q16" s="31" t="s">
        <v>39</v>
      </c>
      <c r="R16" s="31" t="s">
        <v>177</v>
      </c>
      <c r="S16" s="31" t="s">
        <v>71</v>
      </c>
      <c r="T16" s="31" t="s">
        <v>178</v>
      </c>
      <c r="U16" s="29" t="s">
        <v>176</v>
      </c>
    </row>
    <row r="17" spans="17:21" x14ac:dyDescent="0.35">
      <c r="Q17" s="32" t="s">
        <v>45</v>
      </c>
      <c r="R17" s="32" t="s">
        <v>120</v>
      </c>
      <c r="S17" s="32" t="s">
        <v>75</v>
      </c>
      <c r="T17" s="32" t="s">
        <v>79</v>
      </c>
      <c r="U17" s="28" t="s">
        <v>85</v>
      </c>
    </row>
    <row r="18" spans="17:21" x14ac:dyDescent="0.35">
      <c r="Q18" s="32" t="s">
        <v>45</v>
      </c>
      <c r="R18" s="32" t="s">
        <v>121</v>
      </c>
      <c r="S18" s="32" t="s">
        <v>71</v>
      </c>
      <c r="T18" s="32" t="s">
        <v>80</v>
      </c>
      <c r="U18" s="28" t="s">
        <v>86</v>
      </c>
    </row>
    <row r="19" spans="17:21" x14ac:dyDescent="0.35">
      <c r="Q19" s="32" t="s">
        <v>45</v>
      </c>
      <c r="R19" s="32" t="s">
        <v>122</v>
      </c>
      <c r="S19" s="32" t="s">
        <v>75</v>
      </c>
      <c r="T19" s="32" t="s">
        <v>81</v>
      </c>
      <c r="U19" s="29" t="s">
        <v>87</v>
      </c>
    </row>
  </sheetData>
  <hyperlinks>
    <hyperlink ref="U3" r:id="rId1" xr:uid="{5311A29B-FD0D-449D-828A-2D98E60F5D11}"/>
    <hyperlink ref="U9" r:id="rId2" display="=@Promedio de días entre radicación y respuesta" xr:uid="{D6EB2225-3960-4BD1-BBFD-C086A6531B4E}"/>
    <hyperlink ref="U14" r:id="rId3" display="=@Promedio días entre inicio y cierre del proceso" xr:uid="{68795AD6-FD67-4A23-A80D-EEC205DC220F}"/>
    <hyperlink ref="U19" r:id="rId4" xr:uid="{318958EA-D742-4BEF-913F-EC3F57A2725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41053-E55A-4328-84CC-6F9B1D5CF284}">
  <dimension ref="A1:XFD85"/>
  <sheetViews>
    <sheetView tabSelected="1" zoomScale="85" zoomScaleNormal="85" workbookViewId="0">
      <pane xSplit="3" topLeftCell="D1" activePane="topRight" state="frozen"/>
      <selection pane="topRight" activeCell="B6" sqref="B6"/>
    </sheetView>
  </sheetViews>
  <sheetFormatPr baseColWidth="10" defaultColWidth="0" defaultRowHeight="14.5" zeroHeight="1" outlineLevelRow="2" x14ac:dyDescent="0.35"/>
  <cols>
    <col min="1" max="1" width="15.1796875" customWidth="1"/>
    <col min="2" max="2" width="49.54296875" style="36" customWidth="1"/>
    <col min="3" max="3" width="46.81640625" style="36" customWidth="1"/>
    <col min="4" max="4" width="43" style="36" customWidth="1"/>
    <col min="5" max="5" width="27.453125" style="36" customWidth="1"/>
    <col min="6" max="6" width="32.7265625" style="36" customWidth="1"/>
    <col min="7" max="7" width="31.81640625" style="36" customWidth="1"/>
    <col min="8" max="8" width="16.54296875" style="36" customWidth="1"/>
    <col min="9" max="13" width="13.26953125" style="36" customWidth="1"/>
    <col min="14" max="14" width="13.453125" style="36" customWidth="1"/>
    <col min="15" max="15" width="16.26953125" style="36" customWidth="1"/>
    <col min="16" max="16" width="13.26953125" style="36" customWidth="1"/>
    <col min="17" max="18" width="25.81640625" style="36" customWidth="1"/>
    <col min="19" max="19" width="32.81640625" style="36" customWidth="1"/>
    <col min="20" max="20" width="38.81640625" style="36" customWidth="1"/>
    <col min="21" max="21" width="18.26953125" style="36" hidden="1" customWidth="1"/>
    <col min="22" max="22" width="16.7265625" style="36" hidden="1" customWidth="1"/>
    <col min="23" max="23" width="20.26953125" style="36" hidden="1" customWidth="1"/>
    <col min="24" max="24" width="17.1796875" style="36" hidden="1" customWidth="1"/>
    <col min="25" max="25" width="17.54296875" style="36" hidden="1" customWidth="1"/>
    <col min="26" max="26" width="26.54296875" style="36" hidden="1" customWidth="1"/>
    <col min="27" max="27" width="30.81640625" style="36" hidden="1" customWidth="1"/>
    <col min="28" max="28" width="0" style="36" hidden="1" customWidth="1"/>
    <col min="29" max="34" width="0" hidden="1" customWidth="1"/>
    <col min="35" max="16384" width="11.453125" hidden="1"/>
  </cols>
  <sheetData>
    <row r="1" spans="1:28" ht="21" x14ac:dyDescent="0.5">
      <c r="A1" s="165" t="s">
        <v>204</v>
      </c>
      <c r="B1" s="165"/>
      <c r="C1" s="116" t="s">
        <v>187</v>
      </c>
      <c r="D1" s="116" t="s">
        <v>188</v>
      </c>
      <c r="F1" s="93"/>
      <c r="H1" s="93"/>
      <c r="I1" s="93"/>
      <c r="J1" s="93"/>
      <c r="L1" s="93"/>
      <c r="M1" s="93"/>
      <c r="N1" s="93"/>
      <c r="O1" s="93"/>
      <c r="Q1" s="93"/>
      <c r="R1" s="93"/>
      <c r="S1" s="93"/>
      <c r="AB1"/>
    </row>
    <row r="2" spans="1:28" ht="21" x14ac:dyDescent="0.5">
      <c r="A2" s="113" t="s">
        <v>0</v>
      </c>
      <c r="B2" s="114" t="s">
        <v>1</v>
      </c>
      <c r="C2" s="93" t="s">
        <v>18</v>
      </c>
      <c r="D2" s="111">
        <f>R53</f>
        <v>0</v>
      </c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AB2"/>
    </row>
    <row r="3" spans="1:28" ht="21" x14ac:dyDescent="0.5">
      <c r="A3" s="113" t="s">
        <v>189</v>
      </c>
      <c r="B3" s="115">
        <v>46024</v>
      </c>
      <c r="C3" s="93" t="s">
        <v>32</v>
      </c>
      <c r="D3" s="110">
        <f>R66</f>
        <v>0</v>
      </c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AB3"/>
    </row>
    <row r="4" spans="1:28" ht="21" x14ac:dyDescent="0.5">
      <c r="A4" s="113" t="s">
        <v>190</v>
      </c>
      <c r="B4" s="115">
        <v>46387</v>
      </c>
      <c r="C4" s="93" t="s">
        <v>39</v>
      </c>
      <c r="D4" s="110">
        <f>R74</f>
        <v>0</v>
      </c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AB4"/>
    </row>
    <row r="5" spans="1:28" ht="20.25" customHeight="1" x14ac:dyDescent="0.35">
      <c r="A5" s="94"/>
      <c r="B5" s="95"/>
      <c r="C5" s="93" t="s">
        <v>45</v>
      </c>
      <c r="D5" s="110">
        <f>R83</f>
        <v>0</v>
      </c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AB5"/>
    </row>
    <row r="6" spans="1:28" x14ac:dyDescent="0.35">
      <c r="A6" s="94"/>
      <c r="B6" s="95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</row>
    <row r="7" spans="1:28" ht="36" customHeight="1" x14ac:dyDescent="0.35">
      <c r="A7" s="96"/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</row>
    <row r="8" spans="1:28" ht="30.75" customHeight="1" x14ac:dyDescent="0.35">
      <c r="A8" s="168" t="s">
        <v>2</v>
      </c>
      <c r="B8" s="168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Y8"/>
      <c r="Z8"/>
      <c r="AA8"/>
      <c r="AB8"/>
    </row>
    <row r="9" spans="1:28" ht="15" outlineLevel="1" thickBot="1" x14ac:dyDescent="0.4">
      <c r="A9" s="6" t="s">
        <v>35</v>
      </c>
      <c r="B9" s="7" t="s">
        <v>3</v>
      </c>
      <c r="C9" s="7" t="s">
        <v>4</v>
      </c>
      <c r="D9" s="7" t="s">
        <v>75</v>
      </c>
      <c r="E9" s="7" t="s">
        <v>5</v>
      </c>
      <c r="F9" s="7" t="s">
        <v>6</v>
      </c>
      <c r="G9" s="7" t="s">
        <v>7</v>
      </c>
      <c r="H9" s="7" t="s">
        <v>8</v>
      </c>
      <c r="I9" s="7" t="s">
        <v>9</v>
      </c>
      <c r="J9" s="7" t="s">
        <v>10</v>
      </c>
      <c r="K9" s="7" t="s">
        <v>11</v>
      </c>
      <c r="L9" s="7" t="s">
        <v>12</v>
      </c>
      <c r="M9" s="7" t="s">
        <v>13</v>
      </c>
      <c r="N9" s="7" t="s">
        <v>14</v>
      </c>
      <c r="O9" s="7" t="s">
        <v>15</v>
      </c>
      <c r="P9" s="7" t="s">
        <v>16</v>
      </c>
      <c r="Q9" s="155" t="s">
        <v>17</v>
      </c>
      <c r="R9" s="156"/>
      <c r="S9" s="93"/>
      <c r="T9" s="93"/>
      <c r="Y9"/>
      <c r="Z9"/>
      <c r="AA9"/>
      <c r="AB9"/>
    </row>
    <row r="10" spans="1:28" s="8" customFormat="1" ht="58.5" outlineLevel="1" thickTop="1" x14ac:dyDescent="0.35">
      <c r="A10" s="75">
        <v>1</v>
      </c>
      <c r="B10" s="76" t="s">
        <v>18</v>
      </c>
      <c r="C10" s="139" t="s">
        <v>123</v>
      </c>
      <c r="D10" s="149" t="s">
        <v>203</v>
      </c>
      <c r="E10" s="76"/>
      <c r="F10" s="76"/>
      <c r="G10" s="76" t="s">
        <v>19</v>
      </c>
      <c r="H10" s="77">
        <v>46023</v>
      </c>
      <c r="I10" s="77">
        <v>46112</v>
      </c>
      <c r="J10" s="76">
        <v>100</v>
      </c>
      <c r="K10" s="78">
        <v>100</v>
      </c>
      <c r="L10" s="78"/>
      <c r="M10" s="78"/>
      <c r="N10" s="78"/>
      <c r="O10" s="76"/>
      <c r="P10" s="76" t="str">
        <f t="shared" ref="P10:P17" si="0">IF(SUM(K10:N10)=J10,"OK","Revisar")</f>
        <v>OK</v>
      </c>
      <c r="Q10" s="157" t="str">
        <f t="shared" ref="Q10:Q23" si="1">$B$2&amp;"|"&amp;B10</f>
        <v>MEN|Cultura organizacional</v>
      </c>
      <c r="R10" s="158"/>
      <c r="S10" s="93"/>
      <c r="T10" s="93"/>
      <c r="U10" s="36"/>
      <c r="V10" s="36"/>
      <c r="W10" s="36"/>
      <c r="X10" s="36"/>
    </row>
    <row r="11" spans="1:28" ht="58.5" outlineLevel="1" thickBot="1" x14ac:dyDescent="0.4">
      <c r="A11" s="79">
        <v>2</v>
      </c>
      <c r="B11" s="80" t="s">
        <v>18</v>
      </c>
      <c r="C11" s="140" t="s">
        <v>124</v>
      </c>
      <c r="D11" s="81" t="s">
        <v>126</v>
      </c>
      <c r="E11" s="80"/>
      <c r="F11" s="80"/>
      <c r="G11" s="80" t="s">
        <v>19</v>
      </c>
      <c r="H11" s="82">
        <v>46023</v>
      </c>
      <c r="I11" s="82">
        <v>46112</v>
      </c>
      <c r="J11" s="80">
        <v>100</v>
      </c>
      <c r="K11" s="80">
        <v>100</v>
      </c>
      <c r="L11" s="80"/>
      <c r="M11" s="80"/>
      <c r="N11" s="80"/>
      <c r="O11" s="80"/>
      <c r="P11" s="80" t="str">
        <f t="shared" si="0"/>
        <v>OK</v>
      </c>
      <c r="Q11" s="161" t="str">
        <f t="shared" si="1"/>
        <v>MEN|Cultura organizacional</v>
      </c>
      <c r="R11" s="162"/>
      <c r="S11" s="93"/>
      <c r="T11" s="93"/>
      <c r="Y11"/>
      <c r="Z11"/>
      <c r="AA11"/>
      <c r="AB11"/>
    </row>
    <row r="12" spans="1:28" ht="44" outlineLevel="1" thickTop="1" x14ac:dyDescent="0.35">
      <c r="A12" s="123">
        <v>3</v>
      </c>
      <c r="B12" s="83" t="s">
        <v>18</v>
      </c>
      <c r="C12" s="141" t="s">
        <v>125</v>
      </c>
      <c r="D12" s="84" t="s">
        <v>127</v>
      </c>
      <c r="E12" s="83"/>
      <c r="F12" s="83"/>
      <c r="G12" s="83" t="s">
        <v>19</v>
      </c>
      <c r="H12" s="77">
        <v>46023</v>
      </c>
      <c r="I12" s="77">
        <v>46112</v>
      </c>
      <c r="J12" s="83">
        <v>100</v>
      </c>
      <c r="K12" s="83">
        <v>100</v>
      </c>
      <c r="L12" s="83"/>
      <c r="M12" s="83"/>
      <c r="N12" s="83"/>
      <c r="O12" s="83"/>
      <c r="P12" s="83" t="str">
        <f t="shared" si="0"/>
        <v>OK</v>
      </c>
      <c r="Q12" s="159" t="str">
        <f t="shared" si="1"/>
        <v>MEN|Cultura organizacional</v>
      </c>
      <c r="R12" s="160"/>
      <c r="S12" s="93"/>
      <c r="T12" s="93"/>
      <c r="Y12"/>
      <c r="Z12"/>
      <c r="AA12"/>
      <c r="AB12"/>
    </row>
    <row r="13" spans="1:28" ht="43.5" outlineLevel="1" x14ac:dyDescent="0.35">
      <c r="A13" s="79">
        <v>4</v>
      </c>
      <c r="B13" s="80" t="s">
        <v>18</v>
      </c>
      <c r="C13" s="140" t="s">
        <v>128</v>
      </c>
      <c r="D13" s="81" t="s">
        <v>129</v>
      </c>
      <c r="E13" s="80"/>
      <c r="F13" s="80"/>
      <c r="G13" s="80" t="s">
        <v>19</v>
      </c>
      <c r="H13" s="82">
        <v>46113</v>
      </c>
      <c r="I13" s="82">
        <v>46387</v>
      </c>
      <c r="J13" s="80">
        <v>100</v>
      </c>
      <c r="K13" s="80"/>
      <c r="L13" s="80">
        <v>30</v>
      </c>
      <c r="M13" s="80">
        <v>30</v>
      </c>
      <c r="N13" s="80">
        <v>40</v>
      </c>
      <c r="O13" s="80"/>
      <c r="P13" s="80" t="str">
        <f t="shared" si="0"/>
        <v>OK</v>
      </c>
      <c r="Q13" s="161" t="str">
        <f t="shared" si="1"/>
        <v>MEN|Cultura organizacional</v>
      </c>
      <c r="R13" s="162"/>
      <c r="S13" s="93"/>
      <c r="T13" s="93"/>
      <c r="Y13"/>
      <c r="Z13"/>
      <c r="AA13"/>
      <c r="AB13"/>
    </row>
    <row r="14" spans="1:28" ht="58" outlineLevel="1" x14ac:dyDescent="0.35">
      <c r="A14" s="124">
        <v>5</v>
      </c>
      <c r="B14" s="58" t="s">
        <v>32</v>
      </c>
      <c r="C14" s="142" t="s">
        <v>194</v>
      </c>
      <c r="D14" s="59" t="s">
        <v>147</v>
      </c>
      <c r="E14" s="58"/>
      <c r="F14" s="58"/>
      <c r="G14" s="58" t="s">
        <v>19</v>
      </c>
      <c r="H14" s="60">
        <v>46023</v>
      </c>
      <c r="I14" s="60">
        <v>46081</v>
      </c>
      <c r="J14" s="58">
        <v>100</v>
      </c>
      <c r="K14" s="58">
        <v>100</v>
      </c>
      <c r="L14" s="58"/>
      <c r="M14" s="58"/>
      <c r="N14" s="58"/>
      <c r="O14" s="58"/>
      <c r="P14" s="58" t="str">
        <f t="shared" si="0"/>
        <v>OK</v>
      </c>
      <c r="Q14" s="163" t="str">
        <f t="shared" si="1"/>
        <v>MEN|Modelo de voz de la ciudadanía</v>
      </c>
      <c r="R14" s="164"/>
      <c r="S14" s="93"/>
      <c r="T14" s="93"/>
      <c r="Y14"/>
      <c r="Z14"/>
      <c r="AA14"/>
      <c r="AB14"/>
    </row>
    <row r="15" spans="1:28" ht="43.5" outlineLevel="1" x14ac:dyDescent="0.35">
      <c r="A15" s="125">
        <v>6</v>
      </c>
      <c r="B15" s="33" t="s">
        <v>32</v>
      </c>
      <c r="C15" s="143" t="s">
        <v>144</v>
      </c>
      <c r="D15" s="34" t="s">
        <v>148</v>
      </c>
      <c r="E15" s="33"/>
      <c r="F15" s="33"/>
      <c r="G15" s="33" t="s">
        <v>19</v>
      </c>
      <c r="H15" s="35">
        <v>46113</v>
      </c>
      <c r="I15" s="35">
        <v>46387</v>
      </c>
      <c r="J15" s="33">
        <v>100</v>
      </c>
      <c r="K15" s="33"/>
      <c r="L15" s="33">
        <v>30</v>
      </c>
      <c r="M15" s="33">
        <v>30</v>
      </c>
      <c r="N15" s="33">
        <v>40</v>
      </c>
      <c r="O15" s="33"/>
      <c r="P15" s="33" t="str">
        <f t="shared" si="0"/>
        <v>OK</v>
      </c>
      <c r="Q15" s="177" t="str">
        <f t="shared" si="1"/>
        <v>MEN|Modelo de voz de la ciudadanía</v>
      </c>
      <c r="R15" s="178"/>
      <c r="S15" s="93"/>
      <c r="T15" s="93"/>
      <c r="Y15"/>
      <c r="Z15"/>
      <c r="AA15"/>
      <c r="AB15"/>
    </row>
    <row r="16" spans="1:28" ht="43.5" outlineLevel="1" x14ac:dyDescent="0.35">
      <c r="A16" s="124">
        <v>7</v>
      </c>
      <c r="B16" s="58" t="s">
        <v>32</v>
      </c>
      <c r="C16" s="142" t="s">
        <v>145</v>
      </c>
      <c r="D16" s="59" t="s">
        <v>149</v>
      </c>
      <c r="E16" s="58"/>
      <c r="F16" s="58"/>
      <c r="G16" s="58" t="s">
        <v>19</v>
      </c>
      <c r="H16" s="35">
        <v>46113</v>
      </c>
      <c r="I16" s="35">
        <v>46387</v>
      </c>
      <c r="J16" s="58">
        <v>100</v>
      </c>
      <c r="K16" s="58"/>
      <c r="L16" s="58">
        <v>30</v>
      </c>
      <c r="M16" s="58">
        <v>30</v>
      </c>
      <c r="N16" s="58">
        <v>40</v>
      </c>
      <c r="O16" s="58"/>
      <c r="P16" s="58" t="str">
        <f t="shared" si="0"/>
        <v>OK</v>
      </c>
      <c r="Q16" s="163" t="str">
        <f t="shared" si="1"/>
        <v>MEN|Modelo de voz de la ciudadanía</v>
      </c>
      <c r="R16" s="164"/>
      <c r="S16" s="93"/>
      <c r="T16" s="93"/>
      <c r="Y16"/>
      <c r="Z16"/>
      <c r="AA16"/>
      <c r="AB16"/>
    </row>
    <row r="17" spans="1:28" ht="58" outlineLevel="1" x14ac:dyDescent="0.35">
      <c r="A17" s="125">
        <v>8</v>
      </c>
      <c r="B17" s="33" t="s">
        <v>32</v>
      </c>
      <c r="C17" s="143" t="s">
        <v>146</v>
      </c>
      <c r="D17" s="34" t="s">
        <v>150</v>
      </c>
      <c r="E17" s="33"/>
      <c r="F17" s="33"/>
      <c r="G17" s="33" t="s">
        <v>19</v>
      </c>
      <c r="H17" s="35">
        <v>46113</v>
      </c>
      <c r="I17" s="35">
        <v>46387</v>
      </c>
      <c r="J17" s="33">
        <v>100</v>
      </c>
      <c r="K17" s="33"/>
      <c r="L17" s="33">
        <v>30</v>
      </c>
      <c r="M17" s="33">
        <v>30</v>
      </c>
      <c r="N17" s="33">
        <v>40</v>
      </c>
      <c r="O17" s="33"/>
      <c r="P17" s="33" t="str">
        <f t="shared" si="0"/>
        <v>OK</v>
      </c>
      <c r="Q17" s="177" t="str">
        <f t="shared" si="1"/>
        <v>MEN|Modelo de voz de la ciudadanía</v>
      </c>
      <c r="R17" s="178"/>
      <c r="S17" s="93"/>
      <c r="T17" s="93"/>
      <c r="Y17"/>
      <c r="Z17"/>
      <c r="AA17"/>
      <c r="AB17"/>
    </row>
    <row r="18" spans="1:28" ht="58" outlineLevel="1" x14ac:dyDescent="0.35">
      <c r="A18" s="126">
        <v>9</v>
      </c>
      <c r="B18" s="69" t="s">
        <v>39</v>
      </c>
      <c r="C18" s="144" t="s">
        <v>165</v>
      </c>
      <c r="D18" s="70" t="s">
        <v>168</v>
      </c>
      <c r="E18" s="69"/>
      <c r="F18" s="69"/>
      <c r="G18" s="69" t="s">
        <v>19</v>
      </c>
      <c r="H18" s="71">
        <v>46023</v>
      </c>
      <c r="I18" s="71">
        <v>46112</v>
      </c>
      <c r="J18" s="69">
        <v>100</v>
      </c>
      <c r="K18" s="69">
        <v>100</v>
      </c>
      <c r="L18" s="69"/>
      <c r="M18" s="69"/>
      <c r="N18" s="69"/>
      <c r="O18" s="69"/>
      <c r="P18" s="69" t="str">
        <f t="shared" ref="P18:P21" si="2">IF(SUM(K18:N18)=J18,"OK","Revisar")</f>
        <v>OK</v>
      </c>
      <c r="Q18" s="179" t="str">
        <f t="shared" si="1"/>
        <v>MEN|Modelos operativos flexibles</v>
      </c>
      <c r="R18" s="180"/>
      <c r="S18" s="93"/>
      <c r="T18" s="93"/>
      <c r="Y18"/>
      <c r="Z18"/>
      <c r="AA18"/>
      <c r="AB18"/>
    </row>
    <row r="19" spans="1:28" ht="58" outlineLevel="1" x14ac:dyDescent="0.35">
      <c r="A19" s="127">
        <v>10</v>
      </c>
      <c r="B19" s="72" t="s">
        <v>39</v>
      </c>
      <c r="C19" s="145" t="s">
        <v>166</v>
      </c>
      <c r="D19" s="73" t="s">
        <v>169</v>
      </c>
      <c r="E19" s="72"/>
      <c r="F19" s="72"/>
      <c r="G19" s="72" t="s">
        <v>19</v>
      </c>
      <c r="H19" s="74">
        <v>46113</v>
      </c>
      <c r="I19" s="74">
        <v>46387</v>
      </c>
      <c r="J19" s="72">
        <v>100</v>
      </c>
      <c r="K19" s="72"/>
      <c r="L19" s="72">
        <v>30</v>
      </c>
      <c r="M19" s="72">
        <v>30</v>
      </c>
      <c r="N19" s="72">
        <v>40</v>
      </c>
      <c r="O19" s="72"/>
      <c r="P19" s="72" t="str">
        <f t="shared" si="2"/>
        <v>OK</v>
      </c>
      <c r="Q19" s="181" t="str">
        <f t="shared" si="1"/>
        <v>MEN|Modelos operativos flexibles</v>
      </c>
      <c r="R19" s="182"/>
      <c r="S19" s="93"/>
      <c r="T19" s="93"/>
      <c r="Y19"/>
      <c r="Z19"/>
      <c r="AA19"/>
      <c r="AB19"/>
    </row>
    <row r="20" spans="1:28" ht="43.5" outlineLevel="1" x14ac:dyDescent="0.35">
      <c r="A20" s="126">
        <v>11</v>
      </c>
      <c r="B20" s="69" t="s">
        <v>39</v>
      </c>
      <c r="C20" s="144" t="s">
        <v>167</v>
      </c>
      <c r="D20" s="70" t="s">
        <v>170</v>
      </c>
      <c r="E20" s="69"/>
      <c r="F20" s="69"/>
      <c r="G20" s="69" t="s">
        <v>19</v>
      </c>
      <c r="H20" s="71">
        <v>46113</v>
      </c>
      <c r="I20" s="71">
        <v>46377</v>
      </c>
      <c r="J20" s="69">
        <v>100</v>
      </c>
      <c r="K20" s="69"/>
      <c r="L20" s="69">
        <v>30</v>
      </c>
      <c r="M20" s="69">
        <v>30</v>
      </c>
      <c r="N20" s="69">
        <v>40</v>
      </c>
      <c r="O20" s="69"/>
      <c r="P20" s="69" t="str">
        <f t="shared" si="2"/>
        <v>OK</v>
      </c>
      <c r="Q20" s="179" t="str">
        <f t="shared" si="1"/>
        <v>MEN|Modelos operativos flexibles</v>
      </c>
      <c r="R20" s="180"/>
      <c r="S20" s="93"/>
      <c r="T20" s="93"/>
      <c r="Y20"/>
      <c r="Z20"/>
      <c r="AA20"/>
      <c r="AB20"/>
    </row>
    <row r="21" spans="1:28" ht="58" outlineLevel="1" x14ac:dyDescent="0.35">
      <c r="A21" s="128">
        <v>12</v>
      </c>
      <c r="B21" s="87" t="s">
        <v>45</v>
      </c>
      <c r="C21" s="146" t="s">
        <v>183</v>
      </c>
      <c r="D21" s="88" t="s">
        <v>195</v>
      </c>
      <c r="E21" s="87"/>
      <c r="F21" s="87"/>
      <c r="G21" s="87" t="s">
        <v>19</v>
      </c>
      <c r="H21" s="89">
        <v>46024</v>
      </c>
      <c r="I21" s="89">
        <v>46066</v>
      </c>
      <c r="J21" s="87">
        <v>100</v>
      </c>
      <c r="K21" s="87">
        <v>100</v>
      </c>
      <c r="L21" s="87"/>
      <c r="M21" s="87"/>
      <c r="N21" s="87"/>
      <c r="O21" s="87"/>
      <c r="P21" s="87" t="str">
        <f t="shared" si="2"/>
        <v>OK</v>
      </c>
      <c r="Q21" s="150" t="str">
        <f t="shared" si="1"/>
        <v>MEN|Gestión del conocimiento</v>
      </c>
      <c r="R21" s="151"/>
      <c r="S21" s="93"/>
      <c r="T21" s="93"/>
      <c r="Y21"/>
      <c r="Z21"/>
      <c r="AA21"/>
      <c r="AB21"/>
    </row>
    <row r="22" spans="1:28" ht="58" outlineLevel="1" x14ac:dyDescent="0.35">
      <c r="A22" s="129">
        <v>13</v>
      </c>
      <c r="B22" s="90" t="s">
        <v>45</v>
      </c>
      <c r="C22" s="147" t="s">
        <v>184</v>
      </c>
      <c r="D22" s="91" t="s">
        <v>196</v>
      </c>
      <c r="E22" s="90"/>
      <c r="F22" s="90"/>
      <c r="G22" s="90" t="s">
        <v>19</v>
      </c>
      <c r="H22" s="92">
        <v>46066</v>
      </c>
      <c r="I22" s="92">
        <v>46387</v>
      </c>
      <c r="J22" s="90">
        <v>100</v>
      </c>
      <c r="K22" s="90">
        <v>25</v>
      </c>
      <c r="L22" s="90">
        <v>25</v>
      </c>
      <c r="M22" s="90">
        <v>25</v>
      </c>
      <c r="N22" s="90">
        <v>25</v>
      </c>
      <c r="O22" s="90"/>
      <c r="P22" s="90" t="str">
        <f t="shared" ref="P22:P23" si="3">IF(SUM(K22:N22)=J22,"OK","Revisar")</f>
        <v>OK</v>
      </c>
      <c r="Q22" s="152" t="str">
        <f t="shared" si="1"/>
        <v>MEN|Gestión del conocimiento</v>
      </c>
      <c r="R22" s="153"/>
      <c r="S22" s="93"/>
      <c r="T22" s="93"/>
      <c r="Y22"/>
      <c r="Z22"/>
      <c r="AA22"/>
      <c r="AB22"/>
    </row>
    <row r="23" spans="1:28" ht="43.5" outlineLevel="1" x14ac:dyDescent="0.35">
      <c r="A23" s="128">
        <v>14</v>
      </c>
      <c r="B23" s="87" t="s">
        <v>45</v>
      </c>
      <c r="C23" s="146" t="s">
        <v>185</v>
      </c>
      <c r="D23" s="88" t="s">
        <v>197</v>
      </c>
      <c r="E23" s="87"/>
      <c r="F23" s="87"/>
      <c r="G23" s="87" t="s">
        <v>19</v>
      </c>
      <c r="H23" s="89">
        <v>46357</v>
      </c>
      <c r="I23" s="89">
        <v>46387</v>
      </c>
      <c r="J23" s="87">
        <v>100</v>
      </c>
      <c r="K23" s="87"/>
      <c r="L23" s="87"/>
      <c r="M23" s="87"/>
      <c r="N23" s="87">
        <v>100</v>
      </c>
      <c r="O23" s="87"/>
      <c r="P23" s="87" t="str">
        <f t="shared" si="3"/>
        <v>OK</v>
      </c>
      <c r="Q23" s="150" t="str">
        <f t="shared" si="1"/>
        <v>MEN|Gestión del conocimiento</v>
      </c>
      <c r="R23" s="151"/>
      <c r="S23" s="93"/>
      <c r="T23" s="93"/>
      <c r="Y23"/>
      <c r="Z23"/>
      <c r="AA23"/>
      <c r="AB23"/>
    </row>
    <row r="24" spans="1:28" outlineLevel="1" x14ac:dyDescent="0.35">
      <c r="A24" s="119"/>
      <c r="B24" s="120"/>
      <c r="C24" s="121"/>
      <c r="D24" s="121"/>
      <c r="E24" s="120"/>
      <c r="F24" s="120"/>
      <c r="G24" s="120"/>
      <c r="H24" s="122"/>
      <c r="I24" s="122"/>
      <c r="J24" s="120"/>
      <c r="K24" s="120"/>
      <c r="L24" s="120"/>
      <c r="M24" s="120"/>
      <c r="N24" s="120"/>
      <c r="O24" s="120"/>
      <c r="P24" s="120"/>
      <c r="Q24" s="166"/>
      <c r="R24" s="167"/>
      <c r="Y24"/>
      <c r="Z24"/>
      <c r="AA24"/>
      <c r="AB24"/>
    </row>
    <row r="25" spans="1:28" x14ac:dyDescent="0.35">
      <c r="A25" s="96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</row>
    <row r="26" spans="1:28" ht="23.25" customHeight="1" x14ac:dyDescent="0.35">
      <c r="A26" s="187" t="s">
        <v>73</v>
      </c>
      <c r="B26" s="187"/>
      <c r="C26" s="187"/>
      <c r="D26" s="187"/>
      <c r="E26" s="187"/>
      <c r="F26" s="187"/>
      <c r="G26" s="187"/>
      <c r="H26" s="187"/>
      <c r="I26" s="187"/>
      <c r="J26" s="187"/>
      <c r="K26" s="187"/>
      <c r="L26" s="187"/>
      <c r="M26" s="187"/>
      <c r="N26" s="187"/>
      <c r="O26" s="187"/>
      <c r="P26" s="187"/>
      <c r="Q26" s="187"/>
      <c r="R26" s="187"/>
      <c r="S26" s="187"/>
      <c r="T26" s="187"/>
    </row>
    <row r="27" spans="1:28" ht="29" outlineLevel="1" x14ac:dyDescent="0.35">
      <c r="A27" s="1" t="s">
        <v>35</v>
      </c>
      <c r="B27" s="1" t="s">
        <v>3</v>
      </c>
      <c r="C27" s="1" t="s">
        <v>163</v>
      </c>
      <c r="D27" s="1" t="s">
        <v>56</v>
      </c>
      <c r="E27" s="1" t="s">
        <v>57</v>
      </c>
      <c r="F27" s="1" t="s">
        <v>58</v>
      </c>
      <c r="G27" s="1" t="s">
        <v>59</v>
      </c>
      <c r="H27" s="1" t="s">
        <v>26</v>
      </c>
      <c r="I27" s="1" t="s">
        <v>60</v>
      </c>
      <c r="J27" s="1" t="s">
        <v>61</v>
      </c>
      <c r="K27" s="1" t="s">
        <v>62</v>
      </c>
      <c r="L27" s="1" t="s">
        <v>63</v>
      </c>
      <c r="M27" s="1" t="s">
        <v>64</v>
      </c>
      <c r="N27" s="1" t="s">
        <v>65</v>
      </c>
      <c r="O27" s="1" t="s">
        <v>66</v>
      </c>
      <c r="P27" s="1" t="s">
        <v>67</v>
      </c>
      <c r="Q27" s="1" t="s">
        <v>68</v>
      </c>
      <c r="R27" s="1" t="s">
        <v>69</v>
      </c>
      <c r="S27" s="1" t="s">
        <v>17</v>
      </c>
      <c r="T27" s="1" t="s">
        <v>70</v>
      </c>
      <c r="V27"/>
      <c r="W27"/>
      <c r="X27"/>
      <c r="Y27"/>
      <c r="Z27"/>
      <c r="AA27"/>
      <c r="AB27"/>
    </row>
    <row r="28" spans="1:28" ht="65.25" customHeight="1" outlineLevel="1" x14ac:dyDescent="0.35">
      <c r="A28" s="61">
        <v>1</v>
      </c>
      <c r="B28" s="61" t="str">
        <f>B10</f>
        <v>Cultura organizacional</v>
      </c>
      <c r="C28" s="135" t="str">
        <f>C10</f>
        <v>Realizar la evaluación integral del modelo de cultura organizacional implementado en la entidad, identificando fortalezas y áreas de mejora mediante instrumentos de medición y análisis participativo.</v>
      </c>
      <c r="D28" s="62" t="s">
        <v>130</v>
      </c>
      <c r="E28" s="61" t="s">
        <v>75</v>
      </c>
      <c r="F28" s="62" t="s">
        <v>76</v>
      </c>
      <c r="G28" s="62" t="s">
        <v>132</v>
      </c>
      <c r="H28" s="61" t="s">
        <v>29</v>
      </c>
      <c r="I28" s="61" t="s">
        <v>37</v>
      </c>
      <c r="J28" s="61"/>
      <c r="K28" s="61"/>
      <c r="L28" s="61">
        <v>100</v>
      </c>
      <c r="M28" s="61">
        <v>100</v>
      </c>
      <c r="N28" s="61"/>
      <c r="O28" s="61"/>
      <c r="P28" s="61"/>
      <c r="Q28" s="61"/>
      <c r="R28" s="61"/>
      <c r="S28" s="61" t="str">
        <f t="shared" ref="S28:S41" si="4">Q10</f>
        <v>MEN|Cultura organizacional</v>
      </c>
      <c r="T28" s="61"/>
      <c r="V28"/>
      <c r="W28"/>
      <c r="X28"/>
      <c r="Y28"/>
      <c r="Z28"/>
      <c r="AA28"/>
      <c r="AB28"/>
    </row>
    <row r="29" spans="1:28" ht="65.25" customHeight="1" outlineLevel="1" x14ac:dyDescent="0.35">
      <c r="A29" s="61">
        <v>2</v>
      </c>
      <c r="B29" s="61" t="s">
        <v>18</v>
      </c>
      <c r="C29" s="135" t="str">
        <f t="shared" ref="C29:C41" si="5">C11</f>
        <v>Analizar los resultados de la evaluación para determinar brechas en prácticas, comportamientos y procesos relacionados con la cultura organizacional, priorizando acciones correctivas.</v>
      </c>
      <c r="D29" s="62" t="s">
        <v>134</v>
      </c>
      <c r="E29" s="61" t="s">
        <v>74</v>
      </c>
      <c r="F29" s="62" t="s">
        <v>136</v>
      </c>
      <c r="G29" s="62" t="s">
        <v>137</v>
      </c>
      <c r="H29" s="61" t="s">
        <v>29</v>
      </c>
      <c r="I29" s="61" t="s">
        <v>37</v>
      </c>
      <c r="J29" s="61"/>
      <c r="K29" s="61"/>
      <c r="L29" s="61">
        <v>100</v>
      </c>
      <c r="M29" s="61">
        <v>100</v>
      </c>
      <c r="N29" s="61"/>
      <c r="O29" s="61"/>
      <c r="P29" s="61"/>
      <c r="Q29" s="61"/>
      <c r="R29" s="61"/>
      <c r="S29" s="61" t="str">
        <f t="shared" si="4"/>
        <v>MEN|Cultura organizacional</v>
      </c>
      <c r="T29" s="61"/>
      <c r="V29"/>
      <c r="W29"/>
      <c r="X29"/>
      <c r="Y29"/>
      <c r="Z29"/>
      <c r="AA29"/>
      <c r="AB29"/>
    </row>
    <row r="30" spans="1:28" ht="65.25" customHeight="1" outlineLevel="1" x14ac:dyDescent="0.35">
      <c r="A30" s="61">
        <v>3</v>
      </c>
      <c r="B30" s="61" t="s">
        <v>18</v>
      </c>
      <c r="C30" s="135" t="str">
        <f t="shared" si="5"/>
        <v>Diseñar el plan de trabajo que consolide acciones estratégicas para fortalecer la cultura organizacional, basado en el diagnóstico y brechas identificadas.</v>
      </c>
      <c r="D30" s="62" t="s">
        <v>133</v>
      </c>
      <c r="E30" s="61" t="s">
        <v>75</v>
      </c>
      <c r="F30" s="62" t="s">
        <v>138</v>
      </c>
      <c r="G30" s="62" t="s">
        <v>139</v>
      </c>
      <c r="H30" s="61" t="s">
        <v>29</v>
      </c>
      <c r="I30" s="61" t="s">
        <v>37</v>
      </c>
      <c r="J30" s="61"/>
      <c r="K30" s="61"/>
      <c r="L30" s="61">
        <v>100</v>
      </c>
      <c r="M30" s="61">
        <v>100</v>
      </c>
      <c r="N30" s="61"/>
      <c r="O30" s="61"/>
      <c r="P30" s="61"/>
      <c r="Q30" s="61"/>
      <c r="R30" s="61"/>
      <c r="S30" s="61" t="str">
        <f t="shared" si="4"/>
        <v>MEN|Cultura organizacional</v>
      </c>
      <c r="T30" s="61"/>
      <c r="V30"/>
      <c r="W30"/>
      <c r="X30"/>
      <c r="Y30"/>
      <c r="Z30"/>
      <c r="AA30"/>
      <c r="AB30"/>
    </row>
    <row r="31" spans="1:28" ht="65.25" customHeight="1" outlineLevel="1" x14ac:dyDescent="0.35">
      <c r="A31" s="61">
        <v>4</v>
      </c>
      <c r="B31" s="61" t="s">
        <v>18</v>
      </c>
      <c r="C31" s="135" t="str">
        <f t="shared" si="5"/>
        <v>Implementar las acciones definidas en el plan de trabajo, asegurando la participación activa del personal y el seguimiento a los resultados esperados.</v>
      </c>
      <c r="D31" s="62" t="s">
        <v>135</v>
      </c>
      <c r="E31" s="61" t="s">
        <v>71</v>
      </c>
      <c r="F31" s="62" t="s">
        <v>140</v>
      </c>
      <c r="G31" s="62" t="s">
        <v>141</v>
      </c>
      <c r="H31" s="61" t="s">
        <v>29</v>
      </c>
      <c r="I31" s="61" t="s">
        <v>49</v>
      </c>
      <c r="J31" s="61"/>
      <c r="K31" s="61"/>
      <c r="L31" s="61">
        <v>100</v>
      </c>
      <c r="M31" s="61"/>
      <c r="N31" s="61">
        <v>30</v>
      </c>
      <c r="O31" s="61">
        <v>30</v>
      </c>
      <c r="P31" s="61">
        <v>40</v>
      </c>
      <c r="Q31" s="61"/>
      <c r="R31" s="61"/>
      <c r="S31" s="61" t="str">
        <f t="shared" si="4"/>
        <v>MEN|Cultura organizacional</v>
      </c>
      <c r="T31" s="61"/>
      <c r="V31"/>
      <c r="W31"/>
      <c r="X31"/>
      <c r="Y31"/>
      <c r="Z31"/>
      <c r="AA31"/>
      <c r="AB31"/>
    </row>
    <row r="32" spans="1:28" ht="65.25" customHeight="1" outlineLevel="1" x14ac:dyDescent="0.35">
      <c r="A32" s="67">
        <v>5</v>
      </c>
      <c r="B32" s="67" t="s">
        <v>32</v>
      </c>
      <c r="C32" s="136" t="str">
        <f t="shared" si="5"/>
        <v>Realizar un diagnóstico participativo de los grupos focales para identificar oportunidades de mejora en la experiencia de servicio de la entidad, consolidando hallazgos y recomendaciones.</v>
      </c>
      <c r="D32" s="68" t="s">
        <v>151</v>
      </c>
      <c r="E32" s="67" t="s">
        <v>75</v>
      </c>
      <c r="F32" s="68" t="s">
        <v>152</v>
      </c>
      <c r="G32" s="68" t="s">
        <v>153</v>
      </c>
      <c r="H32" s="67" t="s">
        <v>29</v>
      </c>
      <c r="I32" s="67" t="s">
        <v>37</v>
      </c>
      <c r="J32" s="67"/>
      <c r="K32" s="67"/>
      <c r="L32" s="67">
        <v>100</v>
      </c>
      <c r="M32" s="67">
        <v>100</v>
      </c>
      <c r="N32" s="67"/>
      <c r="O32" s="67"/>
      <c r="P32" s="67"/>
      <c r="Q32" s="67"/>
      <c r="R32" s="67"/>
      <c r="S32" s="67" t="str">
        <f t="shared" si="4"/>
        <v>MEN|Modelo de voz de la ciudadanía</v>
      </c>
      <c r="T32" s="67"/>
      <c r="V32"/>
      <c r="W32"/>
      <c r="X32"/>
      <c r="Y32"/>
      <c r="Z32"/>
      <c r="AA32"/>
      <c r="AB32"/>
    </row>
    <row r="33" spans="1:34" ht="65.25" customHeight="1" outlineLevel="1" x14ac:dyDescent="0.35">
      <c r="A33" s="67">
        <v>6</v>
      </c>
      <c r="B33" s="67" t="s">
        <v>32</v>
      </c>
      <c r="C33" s="136" t="str">
        <f t="shared" si="5"/>
        <v>Diseñar, aplicar y analizar la encuesta de satisfacción de los servicios ofrecidos por la entidad, garantizando cobertura representativa y trazabilidad de resultados.</v>
      </c>
      <c r="D33" s="68" t="s">
        <v>154</v>
      </c>
      <c r="E33" s="67" t="s">
        <v>75</v>
      </c>
      <c r="F33" s="68" t="s">
        <v>155</v>
      </c>
      <c r="G33" s="68" t="s">
        <v>156</v>
      </c>
      <c r="H33" s="67" t="s">
        <v>29</v>
      </c>
      <c r="I33" s="67" t="s">
        <v>49</v>
      </c>
      <c r="J33" s="67"/>
      <c r="K33" s="67"/>
      <c r="L33" s="67">
        <v>100</v>
      </c>
      <c r="M33" s="67"/>
      <c r="N33" s="67">
        <v>30</v>
      </c>
      <c r="O33" s="67">
        <v>30</v>
      </c>
      <c r="P33" s="67">
        <v>40</v>
      </c>
      <c r="Q33" s="67"/>
      <c r="R33" s="67"/>
      <c r="S33" s="67" t="str">
        <f t="shared" si="4"/>
        <v>MEN|Modelo de voz de la ciudadanía</v>
      </c>
      <c r="T33" s="67"/>
      <c r="V33"/>
      <c r="W33"/>
      <c r="X33"/>
      <c r="Y33"/>
      <c r="Z33"/>
      <c r="AA33"/>
      <c r="AB33"/>
    </row>
    <row r="34" spans="1:34" ht="65.25" customHeight="1" outlineLevel="1" x14ac:dyDescent="0.35">
      <c r="A34" s="67">
        <v>7</v>
      </c>
      <c r="B34" s="67" t="s">
        <v>32</v>
      </c>
      <c r="C34" s="136" t="str">
        <f t="shared" si="5"/>
        <v>Ejecutar las acciones de mejora derivadas del análisis de la encuesta de satisfacción, orientadas a optimizar la experiencia ciudadana y la relación con grupos de valor.</v>
      </c>
      <c r="D34" s="68" t="s">
        <v>157</v>
      </c>
      <c r="E34" s="67" t="s">
        <v>71</v>
      </c>
      <c r="F34" s="68" t="s">
        <v>158</v>
      </c>
      <c r="G34" s="68" t="s">
        <v>159</v>
      </c>
      <c r="H34" s="67" t="s">
        <v>29</v>
      </c>
      <c r="I34" s="67" t="s">
        <v>49</v>
      </c>
      <c r="J34" s="67"/>
      <c r="K34" s="67"/>
      <c r="L34" s="67">
        <v>100</v>
      </c>
      <c r="M34" s="67"/>
      <c r="N34" s="67">
        <v>30</v>
      </c>
      <c r="O34" s="67">
        <v>30</v>
      </c>
      <c r="P34" s="67">
        <v>40</v>
      </c>
      <c r="Q34" s="67"/>
      <c r="R34" s="67"/>
      <c r="S34" s="67" t="str">
        <f t="shared" si="4"/>
        <v>MEN|Modelo de voz de la ciudadanía</v>
      </c>
      <c r="T34" s="67"/>
      <c r="V34"/>
      <c r="W34"/>
      <c r="X34"/>
      <c r="Y34"/>
      <c r="Z34"/>
      <c r="AA34"/>
      <c r="AB34"/>
    </row>
    <row r="35" spans="1:34" ht="65.25" customHeight="1" outlineLevel="1" x14ac:dyDescent="0.35">
      <c r="A35" s="67">
        <v>8</v>
      </c>
      <c r="B35" s="67" t="s">
        <v>32</v>
      </c>
      <c r="C35" s="136" t="str">
        <f t="shared" si="5"/>
        <v>Monitorear la implementación de las mejoras y lecciones aprendidas, evaluando su impacto en la experiencia ciudadana y ajustando acciones según resultados.</v>
      </c>
      <c r="D35" s="68" t="s">
        <v>160</v>
      </c>
      <c r="E35" s="67" t="s">
        <v>71</v>
      </c>
      <c r="F35" s="68" t="s">
        <v>161</v>
      </c>
      <c r="G35" s="68" t="s">
        <v>162</v>
      </c>
      <c r="H35" s="67" t="s">
        <v>29</v>
      </c>
      <c r="I35" s="67" t="s">
        <v>49</v>
      </c>
      <c r="J35" s="67"/>
      <c r="K35" s="67"/>
      <c r="L35" s="67">
        <v>100</v>
      </c>
      <c r="M35" s="67"/>
      <c r="N35" s="67">
        <v>30</v>
      </c>
      <c r="O35" s="67">
        <v>30</v>
      </c>
      <c r="P35" s="67">
        <v>40</v>
      </c>
      <c r="Q35" s="67"/>
      <c r="R35" s="67"/>
      <c r="S35" s="67" t="str">
        <f t="shared" si="4"/>
        <v>MEN|Modelo de voz de la ciudadanía</v>
      </c>
      <c r="T35" s="67"/>
      <c r="V35"/>
      <c r="W35"/>
      <c r="X35"/>
      <c r="Y35"/>
      <c r="Z35"/>
      <c r="AA35"/>
      <c r="AB35"/>
    </row>
    <row r="36" spans="1:34" ht="65.25" customHeight="1" outlineLevel="1" x14ac:dyDescent="0.35">
      <c r="A36" s="65">
        <v>9</v>
      </c>
      <c r="B36" s="65" t="s">
        <v>39</v>
      </c>
      <c r="C36" s="137" t="str">
        <f t="shared" si="5"/>
        <v>Realizar un diagnóstico integral del contexto institucional utilizando la herramienta del MEN, con el fin de identificar el nivel de madurez institucional y las áreas prioritarias de mejora.</v>
      </c>
      <c r="D36" s="66" t="s">
        <v>171</v>
      </c>
      <c r="E36" s="65" t="s">
        <v>75</v>
      </c>
      <c r="F36" s="66" t="s">
        <v>174</v>
      </c>
      <c r="G36" s="66" t="s">
        <v>175</v>
      </c>
      <c r="H36" s="65" t="s">
        <v>29</v>
      </c>
      <c r="I36" s="65" t="s">
        <v>37</v>
      </c>
      <c r="J36" s="65"/>
      <c r="K36" s="65"/>
      <c r="L36" s="65">
        <v>100</v>
      </c>
      <c r="M36" s="65">
        <v>100</v>
      </c>
      <c r="N36" s="65"/>
      <c r="O36" s="65"/>
      <c r="P36" s="65"/>
      <c r="Q36" s="65"/>
      <c r="R36" s="65"/>
      <c r="S36" s="65" t="str">
        <f t="shared" si="4"/>
        <v>MEN|Modelos operativos flexibles</v>
      </c>
      <c r="T36" s="65"/>
      <c r="V36"/>
      <c r="W36"/>
      <c r="X36"/>
      <c r="Y36"/>
      <c r="Z36"/>
      <c r="AA36"/>
      <c r="AB36"/>
    </row>
    <row r="37" spans="1:34" ht="65.25" customHeight="1" outlineLevel="1" x14ac:dyDescent="0.35">
      <c r="A37" s="65">
        <v>10</v>
      </c>
      <c r="B37" s="65" t="s">
        <v>39</v>
      </c>
      <c r="C37" s="137" t="str">
        <f t="shared" si="5"/>
        <v>Elaborar un plan de trabajo que consolide las acciones estratégicas derivadas del diagnóstico institucional, priorizando actividades para fortalecer la gestión operativa.</v>
      </c>
      <c r="D37" s="66" t="s">
        <v>181</v>
      </c>
      <c r="E37" s="65" t="s">
        <v>75</v>
      </c>
      <c r="F37" s="66" t="s">
        <v>182</v>
      </c>
      <c r="G37" s="112" t="s">
        <v>180</v>
      </c>
      <c r="H37" s="65" t="s">
        <v>88</v>
      </c>
      <c r="I37" s="65" t="s">
        <v>37</v>
      </c>
      <c r="J37" s="65"/>
      <c r="K37" s="65"/>
      <c r="L37" s="65">
        <v>100</v>
      </c>
      <c r="M37" s="65">
        <v>100</v>
      </c>
      <c r="N37" s="65"/>
      <c r="O37" s="65"/>
      <c r="P37" s="65"/>
      <c r="Q37" s="65"/>
      <c r="R37" s="65"/>
      <c r="S37" s="65" t="str">
        <f t="shared" si="4"/>
        <v>MEN|Modelos operativos flexibles</v>
      </c>
      <c r="T37" s="65"/>
      <c r="V37"/>
      <c r="W37"/>
      <c r="X37"/>
      <c r="Y37"/>
      <c r="Z37"/>
      <c r="AA37"/>
      <c r="AB37"/>
    </row>
    <row r="38" spans="1:34" ht="65.25" customHeight="1" outlineLevel="1" x14ac:dyDescent="0.35">
      <c r="A38" s="65">
        <v>11</v>
      </c>
      <c r="B38" s="65" t="s">
        <v>39</v>
      </c>
      <c r="C38" s="137" t="str">
        <f t="shared" si="5"/>
        <v>Ejecutar las acciones definidas en el plan de trabajo, asegurando la adaptación de procesos y la mejora continua en la gestión institucional.</v>
      </c>
      <c r="D38" s="66" t="s">
        <v>177</v>
      </c>
      <c r="E38" s="65" t="s">
        <v>71</v>
      </c>
      <c r="F38" s="66" t="s">
        <v>178</v>
      </c>
      <c r="G38" s="112" t="s">
        <v>176</v>
      </c>
      <c r="H38" s="65" t="s">
        <v>29</v>
      </c>
      <c r="I38" s="65" t="s">
        <v>49</v>
      </c>
      <c r="J38" s="65"/>
      <c r="K38" s="65"/>
      <c r="L38" s="65">
        <v>100</v>
      </c>
      <c r="M38" s="65"/>
      <c r="N38" s="65">
        <v>30</v>
      </c>
      <c r="O38" s="65">
        <v>30</v>
      </c>
      <c r="P38" s="65">
        <v>40</v>
      </c>
      <c r="Q38" s="65"/>
      <c r="R38" s="65"/>
      <c r="S38" s="65" t="str">
        <f t="shared" si="4"/>
        <v>MEN|Modelos operativos flexibles</v>
      </c>
      <c r="T38" s="65"/>
      <c r="V38"/>
      <c r="W38"/>
      <c r="X38"/>
      <c r="Y38"/>
      <c r="Z38"/>
      <c r="AA38"/>
      <c r="AB38"/>
    </row>
    <row r="39" spans="1:34" ht="65.25" customHeight="1" outlineLevel="1" x14ac:dyDescent="0.35">
      <c r="A39" s="63">
        <v>12</v>
      </c>
      <c r="B39" s="63" t="s">
        <v>45</v>
      </c>
      <c r="C39" s="138" t="str">
        <f t="shared" si="5"/>
        <v>Elaborar un plan de trabajo que consolide acciones estratégicas para atender las necesidades identificadas en el diagnóstico, asegurando alineación con la política institucional.</v>
      </c>
      <c r="D39" s="63" t="s">
        <v>198</v>
      </c>
      <c r="E39" s="63" t="s">
        <v>75</v>
      </c>
      <c r="F39" s="64" t="s">
        <v>182</v>
      </c>
      <c r="G39" s="64" t="s">
        <v>180</v>
      </c>
      <c r="H39" s="63" t="s">
        <v>88</v>
      </c>
      <c r="I39" s="63" t="s">
        <v>37</v>
      </c>
      <c r="J39" s="63"/>
      <c r="K39" s="63"/>
      <c r="L39" s="63">
        <v>100</v>
      </c>
      <c r="M39" s="63">
        <v>100</v>
      </c>
      <c r="N39" s="63"/>
      <c r="O39" s="63"/>
      <c r="P39" s="63"/>
      <c r="Q39" s="63"/>
      <c r="R39" s="63"/>
      <c r="S39" s="63" t="str">
        <f t="shared" si="4"/>
        <v>MEN|Gestión del conocimiento</v>
      </c>
      <c r="T39" s="63"/>
      <c r="V39"/>
      <c r="W39"/>
      <c r="X39"/>
      <c r="Y39"/>
      <c r="Z39"/>
      <c r="AA39"/>
      <c r="AB39"/>
    </row>
    <row r="40" spans="1:34" ht="65.25" customHeight="1" outlineLevel="1" x14ac:dyDescent="0.35">
      <c r="A40" s="63">
        <v>13</v>
      </c>
      <c r="B40" s="63" t="s">
        <v>45</v>
      </c>
      <c r="C40" s="138" t="str">
        <f t="shared" si="5"/>
        <v>Ejecutar las acciones definidas en el plan de trabajo para fortalecer la gestión del conocimiento, garantizando la participación activa y el uso de herramientas tecnológicas.</v>
      </c>
      <c r="D40" s="63" t="s">
        <v>199</v>
      </c>
      <c r="E40" s="63" t="s">
        <v>71</v>
      </c>
      <c r="F40" s="64" t="s">
        <v>201</v>
      </c>
      <c r="G40" s="64" t="s">
        <v>159</v>
      </c>
      <c r="H40" s="63" t="s">
        <v>29</v>
      </c>
      <c r="I40" s="63" t="s">
        <v>37</v>
      </c>
      <c r="J40" s="63"/>
      <c r="K40" s="63"/>
      <c r="L40" s="63">
        <v>100</v>
      </c>
      <c r="M40" s="63">
        <v>25</v>
      </c>
      <c r="N40" s="63">
        <v>25</v>
      </c>
      <c r="O40" s="63">
        <v>25</v>
      </c>
      <c r="P40" s="63">
        <v>25</v>
      </c>
      <c r="Q40" s="63"/>
      <c r="R40" s="63"/>
      <c r="S40" s="63" t="str">
        <f t="shared" si="4"/>
        <v>MEN|Gestión del conocimiento</v>
      </c>
      <c r="T40" s="63"/>
      <c r="V40"/>
      <c r="W40"/>
      <c r="X40"/>
      <c r="Y40"/>
      <c r="Z40"/>
      <c r="AA40"/>
      <c r="AB40"/>
    </row>
    <row r="41" spans="1:34" ht="65.25" customHeight="1" outlineLevel="1" x14ac:dyDescent="0.35">
      <c r="A41" s="63">
        <v>14</v>
      </c>
      <c r="B41" s="63" t="s">
        <v>45</v>
      </c>
      <c r="C41" s="138" t="str">
        <f t="shared" si="5"/>
        <v>Realizar la evaluación del plan de trabajo implementado, midiendo el impacto en la captura, organización y transferencia del conocimiento institucional.</v>
      </c>
      <c r="D41" s="63" t="s">
        <v>200</v>
      </c>
      <c r="E41" s="63" t="s">
        <v>75</v>
      </c>
      <c r="F41" s="64" t="s">
        <v>202</v>
      </c>
      <c r="G41" s="64" t="s">
        <v>132</v>
      </c>
      <c r="H41" s="63" t="s">
        <v>29</v>
      </c>
      <c r="I41" s="63" t="s">
        <v>37</v>
      </c>
      <c r="J41" s="63"/>
      <c r="K41" s="63"/>
      <c r="L41" s="63">
        <v>100</v>
      </c>
      <c r="M41" s="63"/>
      <c r="N41" s="63"/>
      <c r="O41" s="63"/>
      <c r="P41" s="63">
        <v>100</v>
      </c>
      <c r="Q41" s="63"/>
      <c r="R41" s="63"/>
      <c r="S41" s="63" t="str">
        <f t="shared" si="4"/>
        <v>MEN|Gestión del conocimiento</v>
      </c>
      <c r="T41" s="63"/>
      <c r="V41"/>
      <c r="W41"/>
      <c r="X41"/>
      <c r="Y41"/>
      <c r="Z41"/>
      <c r="AA41"/>
      <c r="AB41"/>
    </row>
    <row r="42" spans="1:34" x14ac:dyDescent="0.35">
      <c r="A42" s="105"/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  <c r="P42" s="93"/>
      <c r="Q42" s="93"/>
      <c r="R42" s="93"/>
      <c r="S42" s="93"/>
      <c r="T42" s="93"/>
      <c r="AB42" s="57"/>
      <c r="AC42" s="57"/>
      <c r="AD42" s="57"/>
      <c r="AE42" s="57"/>
      <c r="AF42" s="57"/>
      <c r="AG42" s="57"/>
      <c r="AH42" s="36" t="e">
        <f t="shared" ref="AH42" si="6">ROUND(AVERAGE(AB42:AG42)/5*100,0)</f>
        <v>#DIV/0!</v>
      </c>
    </row>
    <row r="43" spans="1:34" s="188" customFormat="1" ht="45.75" customHeight="1" x14ac:dyDescent="0.35">
      <c r="A43" s="188" t="s">
        <v>102</v>
      </c>
    </row>
    <row r="44" spans="1:34" outlineLevel="1" x14ac:dyDescent="0.35">
      <c r="A44" s="96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</row>
    <row r="45" spans="1:34" ht="26" outlineLevel="1" x14ac:dyDescent="0.35">
      <c r="A45" s="97" t="s">
        <v>115</v>
      </c>
      <c r="B45" s="98" t="str">
        <f>B10</f>
        <v>Cultura organizacional</v>
      </c>
      <c r="H45" s="154" t="s">
        <v>114</v>
      </c>
      <c r="I45" s="154"/>
      <c r="J45" s="154"/>
      <c r="K45" s="154"/>
      <c r="L45" s="154"/>
      <c r="M45" s="154"/>
      <c r="N45" s="154"/>
      <c r="T45" s="93"/>
    </row>
    <row r="46" spans="1:34" ht="44" outlineLevel="2" thickBot="1" x14ac:dyDescent="0.4">
      <c r="A46" s="9" t="s">
        <v>35</v>
      </c>
      <c r="B46" s="10" t="s">
        <v>89</v>
      </c>
      <c r="C46" s="10" t="s">
        <v>90</v>
      </c>
      <c r="D46" s="10" t="s">
        <v>91</v>
      </c>
      <c r="E46" s="10" t="s">
        <v>164</v>
      </c>
      <c r="F46" s="10" t="s">
        <v>142</v>
      </c>
      <c r="G46" s="10" t="s">
        <v>94</v>
      </c>
      <c r="H46" s="18" t="s">
        <v>113</v>
      </c>
      <c r="I46" s="18" t="s">
        <v>95</v>
      </c>
      <c r="J46" s="18" t="s">
        <v>193</v>
      </c>
      <c r="K46" s="18" t="s">
        <v>191</v>
      </c>
      <c r="L46" s="18" t="s">
        <v>111</v>
      </c>
      <c r="M46" s="18" t="s">
        <v>97</v>
      </c>
      <c r="N46" s="18" t="s">
        <v>192</v>
      </c>
      <c r="O46" s="10" t="s">
        <v>99</v>
      </c>
      <c r="P46" s="10" t="s">
        <v>143</v>
      </c>
      <c r="Q46" s="10" t="s">
        <v>101</v>
      </c>
      <c r="R46" s="10" t="s">
        <v>106</v>
      </c>
      <c r="S46" s="10" t="s">
        <v>70</v>
      </c>
      <c r="T46" s="93"/>
      <c r="AB46"/>
    </row>
    <row r="47" spans="1:34" s="36" customFormat="1" ht="59" outlineLevel="2" thickTop="1" thickBot="1" x14ac:dyDescent="0.4">
      <c r="A47" s="12">
        <v>1</v>
      </c>
      <c r="B47" s="133" t="str">
        <f>C10</f>
        <v>Realizar la evaluación integral del modelo de cultura organizacional implementado en la entidad, identificando fortalezas y áreas de mejora mediante instrumentos de medición y análisis participativo.</v>
      </c>
      <c r="C47" s="11" t="s">
        <v>110</v>
      </c>
      <c r="D47" s="11">
        <f t="shared" ref="D47:E52" si="7">Q47</f>
        <v>0</v>
      </c>
      <c r="E47" s="11">
        <f t="shared" si="7"/>
        <v>0</v>
      </c>
      <c r="F47" s="11">
        <f>M28</f>
        <v>100</v>
      </c>
      <c r="G47" s="11"/>
      <c r="H47" s="37"/>
      <c r="I47" s="37"/>
      <c r="J47" s="37"/>
      <c r="K47" s="37"/>
      <c r="L47" s="37"/>
      <c r="M47" s="37"/>
      <c r="N47" s="37"/>
      <c r="O47" s="11">
        <f t="shared" ref="O47" si="8">ROUND((SUM(H47:N47)/35)*100,0)</f>
        <v>0</v>
      </c>
      <c r="P47" s="11">
        <f>(PAS!$O47/100)*100</f>
        <v>0</v>
      </c>
      <c r="Q47" s="11">
        <f t="shared" ref="Q47" si="9">IFERROR(ROUND(O47*P47/100,1),"")</f>
        <v>0</v>
      </c>
      <c r="R47" s="11">
        <f>Q47</f>
        <v>0</v>
      </c>
      <c r="S47" s="11"/>
      <c r="T47" s="93"/>
    </row>
    <row r="48" spans="1:34" ht="59" outlineLevel="2" thickTop="1" thickBot="1" x14ac:dyDescent="0.4">
      <c r="A48" s="13">
        <v>2</v>
      </c>
      <c r="B48" s="134" t="str">
        <f>C11</f>
        <v>Analizar los resultados de la evaluación para determinar brechas en prácticas, comportamientos y procesos relacionados con la cultura organizacional, priorizando acciones correctivas.</v>
      </c>
      <c r="C48" s="39" t="s">
        <v>110</v>
      </c>
      <c r="D48" s="39">
        <f t="shared" si="7"/>
        <v>0</v>
      </c>
      <c r="E48" s="39">
        <f t="shared" si="7"/>
        <v>0</v>
      </c>
      <c r="F48" s="39">
        <f>M29</f>
        <v>100</v>
      </c>
      <c r="G48" s="39"/>
      <c r="H48" s="117"/>
      <c r="I48" s="118"/>
      <c r="J48" s="37"/>
      <c r="K48" s="37"/>
      <c r="L48" s="37"/>
      <c r="M48" s="37"/>
      <c r="N48" s="37"/>
      <c r="O48" s="39">
        <f>ROUND((SUM(H48:N48)/35)*100,0)</f>
        <v>0</v>
      </c>
      <c r="P48" s="39">
        <f>(PAS!$O48/100)*100</f>
        <v>0</v>
      </c>
      <c r="Q48" s="39">
        <f t="shared" ref="Q48:Q49" si="10">IFERROR(ROUND(O48*P48/100,1),"")</f>
        <v>0</v>
      </c>
      <c r="R48" s="39">
        <f>Q48</f>
        <v>0</v>
      </c>
      <c r="S48" s="39"/>
      <c r="T48" s="93"/>
      <c r="AB48"/>
    </row>
    <row r="49" spans="1:28" ht="44.5" outlineLevel="2" thickTop="1" thickBot="1" x14ac:dyDescent="0.4">
      <c r="A49" s="12">
        <v>3</v>
      </c>
      <c r="B49" s="133" t="str">
        <f>C12</f>
        <v>Diseñar el plan de trabajo que consolide acciones estratégicas para fortalecer la cultura organizacional, basado en el diagnóstico y brechas identificadas.</v>
      </c>
      <c r="C49" s="11" t="s">
        <v>110</v>
      </c>
      <c r="D49" s="11">
        <f t="shared" si="7"/>
        <v>0</v>
      </c>
      <c r="E49" s="11">
        <f t="shared" si="7"/>
        <v>0</v>
      </c>
      <c r="F49" s="11">
        <f>M30</f>
        <v>100</v>
      </c>
      <c r="G49" s="11"/>
      <c r="H49" s="37"/>
      <c r="I49" s="37"/>
      <c r="J49" s="37"/>
      <c r="K49" s="37"/>
      <c r="L49" s="37"/>
      <c r="M49" s="37"/>
      <c r="N49" s="37"/>
      <c r="O49" s="11">
        <f t="shared" ref="O49" si="11">ROUND((SUM(H49:N49)/35)*100,0)</f>
        <v>0</v>
      </c>
      <c r="P49" s="11">
        <f>(PAS!$O49/100)*100</f>
        <v>0</v>
      </c>
      <c r="Q49" s="11">
        <f t="shared" si="10"/>
        <v>0</v>
      </c>
      <c r="R49" s="11">
        <f>Q49</f>
        <v>0</v>
      </c>
      <c r="S49" s="11"/>
      <c r="T49" s="93"/>
      <c r="AB49"/>
    </row>
    <row r="50" spans="1:28" ht="20.25" customHeight="1" outlineLevel="2" thickTop="1" thickBot="1" x14ac:dyDescent="0.4">
      <c r="A50" s="189">
        <v>4</v>
      </c>
      <c r="B50" s="175" t="str">
        <f>C13</f>
        <v>Implementar las acciones definidas en el plan de trabajo, asegurando la participación activa del personal y el seguimiento a los resultados esperados.</v>
      </c>
      <c r="C50" s="40" t="s">
        <v>109</v>
      </c>
      <c r="D50" s="39">
        <f t="shared" si="7"/>
        <v>0</v>
      </c>
      <c r="E50" s="39">
        <f t="shared" si="7"/>
        <v>0</v>
      </c>
      <c r="F50" s="39">
        <f>N31</f>
        <v>30</v>
      </c>
      <c r="G50" s="39"/>
      <c r="H50" s="37"/>
      <c r="I50" s="37"/>
      <c r="J50" s="37"/>
      <c r="K50" s="37"/>
      <c r="L50" s="37"/>
      <c r="M50" s="37"/>
      <c r="N50" s="37"/>
      <c r="O50" s="39">
        <f t="shared" ref="O50:O52" si="12">ROUND((SUM(H50:N50)/35)*100,0)</f>
        <v>0</v>
      </c>
      <c r="P50" s="39">
        <f>(PAS!$O50/100)*30</f>
        <v>0</v>
      </c>
      <c r="Q50" s="39">
        <f t="shared" ref="Q50:Q52" si="13">IFERROR(ROUND(O50*P50/100,1),"")</f>
        <v>0</v>
      </c>
      <c r="R50" s="39">
        <f>Q50</f>
        <v>0</v>
      </c>
      <c r="S50" s="39"/>
      <c r="T50" s="93"/>
      <c r="AB50"/>
    </row>
    <row r="51" spans="1:28" ht="20.25" customHeight="1" outlineLevel="2" thickTop="1" thickBot="1" x14ac:dyDescent="0.4">
      <c r="A51" s="190"/>
      <c r="B51" s="176"/>
      <c r="C51" s="41" t="s">
        <v>107</v>
      </c>
      <c r="D51" s="39">
        <f t="shared" si="7"/>
        <v>0</v>
      </c>
      <c r="E51" s="39">
        <f t="shared" si="7"/>
        <v>0</v>
      </c>
      <c r="F51" s="39">
        <f>O31</f>
        <v>30</v>
      </c>
      <c r="G51" s="39"/>
      <c r="H51" s="37"/>
      <c r="I51" s="37"/>
      <c r="J51" s="37"/>
      <c r="K51" s="37"/>
      <c r="L51" s="37"/>
      <c r="M51" s="37"/>
      <c r="N51" s="37"/>
      <c r="O51" s="40">
        <f t="shared" si="12"/>
        <v>0</v>
      </c>
      <c r="P51" s="40">
        <f>(PAS!$O51/100)*30</f>
        <v>0</v>
      </c>
      <c r="Q51" s="40">
        <f t="shared" si="13"/>
        <v>0</v>
      </c>
      <c r="R51" s="40">
        <f>R50+Q51</f>
        <v>0</v>
      </c>
      <c r="S51" s="40"/>
      <c r="T51" s="93"/>
      <c r="AB51"/>
    </row>
    <row r="52" spans="1:28" ht="20.25" customHeight="1" outlineLevel="2" thickTop="1" x14ac:dyDescent="0.35">
      <c r="A52" s="190"/>
      <c r="B52" s="176"/>
      <c r="C52" s="41" t="s">
        <v>108</v>
      </c>
      <c r="D52" s="39">
        <f t="shared" si="7"/>
        <v>0</v>
      </c>
      <c r="E52" s="39">
        <f t="shared" si="7"/>
        <v>0</v>
      </c>
      <c r="F52" s="39">
        <f>P31</f>
        <v>40</v>
      </c>
      <c r="G52" s="39"/>
      <c r="H52" s="37"/>
      <c r="I52" s="37"/>
      <c r="J52" s="37"/>
      <c r="K52" s="37"/>
      <c r="L52" s="37"/>
      <c r="M52" s="37"/>
      <c r="N52" s="37"/>
      <c r="O52" s="41">
        <f t="shared" si="12"/>
        <v>0</v>
      </c>
      <c r="P52" s="41">
        <f>(PAS!$O52/100)*40</f>
        <v>0</v>
      </c>
      <c r="Q52" s="41">
        <f t="shared" si="13"/>
        <v>0</v>
      </c>
      <c r="R52" s="41">
        <f>R51+Q52</f>
        <v>0</v>
      </c>
      <c r="S52" s="41"/>
      <c r="T52" s="93"/>
      <c r="AB52"/>
    </row>
    <row r="53" spans="1:28" ht="45.75" customHeight="1" outlineLevel="1" x14ac:dyDescent="0.35">
      <c r="Q53" s="10" t="s">
        <v>186</v>
      </c>
      <c r="R53" s="106">
        <f>AVERAGE(R47:R49,R52)/100</f>
        <v>0</v>
      </c>
      <c r="T53" s="93"/>
    </row>
    <row r="54" spans="1:28" ht="23.5" outlineLevel="1" x14ac:dyDescent="0.35">
      <c r="A54" s="99" t="s">
        <v>116</v>
      </c>
      <c r="B54" s="100" t="s">
        <v>32</v>
      </c>
      <c r="H54" s="154" t="s">
        <v>114</v>
      </c>
      <c r="I54" s="154"/>
      <c r="J54" s="154"/>
      <c r="K54" s="154"/>
      <c r="L54" s="154"/>
      <c r="M54" s="154"/>
      <c r="N54" s="154"/>
      <c r="T54" s="93"/>
    </row>
    <row r="55" spans="1:28" ht="44" outlineLevel="2" thickBot="1" x14ac:dyDescent="0.4">
      <c r="A55" s="14" t="s">
        <v>35</v>
      </c>
      <c r="B55" s="15" t="s">
        <v>89</v>
      </c>
      <c r="C55" s="15" t="s">
        <v>90</v>
      </c>
      <c r="D55" s="15" t="s">
        <v>91</v>
      </c>
      <c r="E55" s="15" t="s">
        <v>92</v>
      </c>
      <c r="F55" s="15" t="s">
        <v>142</v>
      </c>
      <c r="G55" s="15" t="s">
        <v>94</v>
      </c>
      <c r="H55" s="17" t="s">
        <v>113</v>
      </c>
      <c r="I55" s="17" t="s">
        <v>95</v>
      </c>
      <c r="J55" s="17" t="s">
        <v>112</v>
      </c>
      <c r="K55" s="17" t="s">
        <v>96</v>
      </c>
      <c r="L55" s="17" t="s">
        <v>111</v>
      </c>
      <c r="M55" s="17" t="s">
        <v>97</v>
      </c>
      <c r="N55" s="17" t="s">
        <v>98</v>
      </c>
      <c r="O55" s="15" t="s">
        <v>99</v>
      </c>
      <c r="P55" s="15" t="s">
        <v>100</v>
      </c>
      <c r="Q55" s="15" t="s">
        <v>101</v>
      </c>
      <c r="R55" s="15" t="s">
        <v>106</v>
      </c>
      <c r="S55" s="15" t="s">
        <v>70</v>
      </c>
      <c r="T55" s="93"/>
      <c r="AB55"/>
    </row>
    <row r="56" spans="1:28" ht="90.75" customHeight="1" outlineLevel="2" thickTop="1" thickBot="1" x14ac:dyDescent="0.4">
      <c r="A56" s="16">
        <v>1</v>
      </c>
      <c r="B56" s="132" t="str">
        <f>C14</f>
        <v>Realizar un diagnóstico participativo de los grupos focales para identificar oportunidades de mejora en la experiencia de servicio de la entidad, consolidando hallazgos y recomendaciones.</v>
      </c>
      <c r="C56" s="42" t="s">
        <v>110</v>
      </c>
      <c r="D56" s="11">
        <f>Q56</f>
        <v>0</v>
      </c>
      <c r="E56" s="11">
        <f>R56</f>
        <v>0</v>
      </c>
      <c r="F56" s="42">
        <f>M32</f>
        <v>100</v>
      </c>
      <c r="G56" s="42" t="s">
        <v>105</v>
      </c>
      <c r="H56" s="37"/>
      <c r="I56" s="37"/>
      <c r="J56" s="37"/>
      <c r="K56" s="37"/>
      <c r="L56" s="37"/>
      <c r="M56" s="37"/>
      <c r="N56" s="37"/>
      <c r="O56" s="42">
        <f t="shared" ref="O56:O65" si="14">ROUND((SUM(H56:N56)/35)*100,0)</f>
        <v>0</v>
      </c>
      <c r="P56" s="42">
        <f>(PAS!$O56/100)*100</f>
        <v>0</v>
      </c>
      <c r="Q56" s="42">
        <f t="shared" ref="Q56:Q65" si="15">IFERROR(ROUND(O56*P56/100,1),"")</f>
        <v>0</v>
      </c>
      <c r="R56" s="42">
        <f>Q56</f>
        <v>0</v>
      </c>
      <c r="S56" s="42"/>
      <c r="T56" s="93"/>
      <c r="AB56"/>
    </row>
    <row r="57" spans="1:28" ht="22.5" customHeight="1" outlineLevel="2" thickTop="1" thickBot="1" x14ac:dyDescent="0.4">
      <c r="A57" s="191">
        <v>2</v>
      </c>
      <c r="B57" s="194" t="str">
        <f>C15</f>
        <v>Diseñar, aplicar y analizar la encuesta de satisfacción de los servicios ofrecidos por la entidad, garantizando cobertura representativa y trazabilidad de resultados.</v>
      </c>
      <c r="C57" s="45" t="s">
        <v>109</v>
      </c>
      <c r="D57" s="11">
        <f>Q57</f>
        <v>0</v>
      </c>
      <c r="E57" s="11">
        <f>R57</f>
        <v>0</v>
      </c>
      <c r="F57" s="45">
        <f>N33</f>
        <v>30</v>
      </c>
      <c r="G57" s="45" t="s">
        <v>105</v>
      </c>
      <c r="H57" s="37"/>
      <c r="I57" s="37"/>
      <c r="J57" s="37"/>
      <c r="K57" s="37"/>
      <c r="L57" s="37"/>
      <c r="M57" s="37"/>
      <c r="N57" s="37"/>
      <c r="O57" s="45">
        <f t="shared" si="14"/>
        <v>0</v>
      </c>
      <c r="P57" s="45">
        <f>(PAS!$O57/100)*30</f>
        <v>0</v>
      </c>
      <c r="Q57" s="45">
        <f t="shared" si="15"/>
        <v>0</v>
      </c>
      <c r="R57" s="45">
        <f>Q57</f>
        <v>0</v>
      </c>
      <c r="S57" s="45"/>
      <c r="T57" s="93"/>
      <c r="AB57"/>
    </row>
    <row r="58" spans="1:28" ht="22.5" customHeight="1" outlineLevel="2" thickTop="1" thickBot="1" x14ac:dyDescent="0.4">
      <c r="A58" s="192"/>
      <c r="B58" s="195"/>
      <c r="C58" s="46" t="s">
        <v>107</v>
      </c>
      <c r="D58" s="11">
        <f t="shared" ref="D58:D60" si="16">Q58</f>
        <v>0</v>
      </c>
      <c r="E58" s="11">
        <f t="shared" ref="E58:E60" si="17">R58</f>
        <v>0</v>
      </c>
      <c r="F58" s="45">
        <f>O33</f>
        <v>30</v>
      </c>
      <c r="G58" s="45" t="s">
        <v>105</v>
      </c>
      <c r="H58" s="37"/>
      <c r="I58" s="37"/>
      <c r="J58" s="37"/>
      <c r="K58" s="37"/>
      <c r="L58" s="37"/>
      <c r="M58" s="37"/>
      <c r="N58" s="37"/>
      <c r="O58" s="46">
        <f t="shared" si="14"/>
        <v>0</v>
      </c>
      <c r="P58" s="46">
        <f>(PAS!$O58/100)*30</f>
        <v>0</v>
      </c>
      <c r="Q58" s="46">
        <f t="shared" si="15"/>
        <v>0</v>
      </c>
      <c r="R58" s="46">
        <f>R57+Q58</f>
        <v>0</v>
      </c>
      <c r="S58" s="46"/>
      <c r="T58" s="93"/>
      <c r="AB58"/>
    </row>
    <row r="59" spans="1:28" ht="22.5" customHeight="1" outlineLevel="2" thickTop="1" thickBot="1" x14ac:dyDescent="0.4">
      <c r="A59" s="193"/>
      <c r="B59" s="196"/>
      <c r="C59" s="47" t="s">
        <v>108</v>
      </c>
      <c r="D59" s="11">
        <f t="shared" si="16"/>
        <v>0</v>
      </c>
      <c r="E59" s="11">
        <f t="shared" si="17"/>
        <v>0</v>
      </c>
      <c r="F59" s="45">
        <f>P33</f>
        <v>40</v>
      </c>
      <c r="G59" s="45" t="s">
        <v>105</v>
      </c>
      <c r="H59" s="38"/>
      <c r="I59" s="38"/>
      <c r="J59" s="38"/>
      <c r="K59" s="38"/>
      <c r="L59" s="38"/>
      <c r="M59" s="38"/>
      <c r="N59" s="38"/>
      <c r="O59" s="47">
        <f t="shared" si="14"/>
        <v>0</v>
      </c>
      <c r="P59" s="47">
        <f>(PAS!$O59/100)*40</f>
        <v>0</v>
      </c>
      <c r="Q59" s="47">
        <f t="shared" si="15"/>
        <v>0</v>
      </c>
      <c r="R59" s="47">
        <f>R58+Q59</f>
        <v>0</v>
      </c>
      <c r="S59" s="47"/>
      <c r="T59" s="93"/>
      <c r="AB59"/>
    </row>
    <row r="60" spans="1:28" ht="22.5" customHeight="1" outlineLevel="2" thickTop="1" thickBot="1" x14ac:dyDescent="0.4">
      <c r="A60" s="200">
        <v>3</v>
      </c>
      <c r="B60" s="197" t="str">
        <f>C16</f>
        <v>Ejecutar las acciones de mejora derivadas del análisis de la encuesta de satisfacción, orientadas a optimizar la experiencia ciudadana y la relación con grupos de valor.</v>
      </c>
      <c r="C60" s="42" t="s">
        <v>109</v>
      </c>
      <c r="D60" s="11">
        <f t="shared" si="16"/>
        <v>0</v>
      </c>
      <c r="E60" s="11">
        <f t="shared" si="17"/>
        <v>0</v>
      </c>
      <c r="F60" s="42">
        <f>N34</f>
        <v>30</v>
      </c>
      <c r="G60" s="42" t="s">
        <v>105</v>
      </c>
      <c r="H60" s="38"/>
      <c r="I60" s="38"/>
      <c r="J60" s="38"/>
      <c r="K60" s="38"/>
      <c r="L60" s="38"/>
      <c r="M60" s="38"/>
      <c r="N60" s="38"/>
      <c r="O60" s="42">
        <f t="shared" si="14"/>
        <v>0</v>
      </c>
      <c r="P60" s="42">
        <f>(PAS!$O60/100)*30</f>
        <v>0</v>
      </c>
      <c r="Q60" s="42">
        <f t="shared" si="15"/>
        <v>0</v>
      </c>
      <c r="R60" s="42">
        <f>Q60</f>
        <v>0</v>
      </c>
      <c r="S60" s="42"/>
      <c r="T60" s="93"/>
      <c r="AB60"/>
    </row>
    <row r="61" spans="1:28" ht="22.5" customHeight="1" outlineLevel="2" thickTop="1" thickBot="1" x14ac:dyDescent="0.4">
      <c r="A61" s="201"/>
      <c r="B61" s="198"/>
      <c r="C61" s="43" t="s">
        <v>107</v>
      </c>
      <c r="D61" s="11">
        <f t="shared" ref="D61:D65" si="18">Q61</f>
        <v>0</v>
      </c>
      <c r="E61" s="11">
        <f t="shared" ref="E61:E65" si="19">R61</f>
        <v>0</v>
      </c>
      <c r="F61" s="42">
        <f>O34</f>
        <v>30</v>
      </c>
      <c r="G61" s="42" t="s">
        <v>105</v>
      </c>
      <c r="H61" s="38"/>
      <c r="I61" s="38"/>
      <c r="J61" s="38"/>
      <c r="K61" s="38"/>
      <c r="L61" s="38"/>
      <c r="M61" s="38"/>
      <c r="N61" s="38"/>
      <c r="O61" s="43">
        <f t="shared" si="14"/>
        <v>0</v>
      </c>
      <c r="P61" s="43">
        <f>(PAS!$O61/100)*30</f>
        <v>0</v>
      </c>
      <c r="Q61" s="43">
        <f t="shared" si="15"/>
        <v>0</v>
      </c>
      <c r="R61" s="43">
        <f>R60+Q61</f>
        <v>0</v>
      </c>
      <c r="S61" s="43"/>
      <c r="T61" s="93"/>
      <c r="AB61"/>
    </row>
    <row r="62" spans="1:28" ht="22.5" customHeight="1" outlineLevel="2" thickTop="1" thickBot="1" x14ac:dyDescent="0.4">
      <c r="A62" s="202"/>
      <c r="B62" s="199"/>
      <c r="C62" s="44" t="s">
        <v>108</v>
      </c>
      <c r="D62" s="11">
        <f t="shared" si="18"/>
        <v>0</v>
      </c>
      <c r="E62" s="11">
        <f t="shared" si="19"/>
        <v>0</v>
      </c>
      <c r="F62" s="42">
        <f>P34</f>
        <v>40</v>
      </c>
      <c r="G62" s="42" t="s">
        <v>105</v>
      </c>
      <c r="H62" s="38"/>
      <c r="I62" s="38"/>
      <c r="J62" s="38"/>
      <c r="K62" s="38"/>
      <c r="L62" s="38"/>
      <c r="M62" s="38"/>
      <c r="N62" s="38"/>
      <c r="O62" s="44">
        <f t="shared" si="14"/>
        <v>0</v>
      </c>
      <c r="P62" s="44">
        <f>(PAS!$O62/100)*40</f>
        <v>0</v>
      </c>
      <c r="Q62" s="44">
        <f t="shared" si="15"/>
        <v>0</v>
      </c>
      <c r="R62" s="44">
        <f>R61+Q62</f>
        <v>0</v>
      </c>
      <c r="S62" s="44"/>
      <c r="T62" s="93"/>
      <c r="AB62"/>
    </row>
    <row r="63" spans="1:28" ht="22.5" customHeight="1" outlineLevel="2" thickTop="1" thickBot="1" x14ac:dyDescent="0.4">
      <c r="A63" s="191">
        <v>4</v>
      </c>
      <c r="B63" s="194" t="str">
        <f>C17</f>
        <v>Monitorear la implementación de las mejoras y lecciones aprendidas, evaluando su impacto en la experiencia ciudadana y ajustando acciones según resultados.</v>
      </c>
      <c r="C63" s="45" t="s">
        <v>109</v>
      </c>
      <c r="D63" s="11">
        <f t="shared" si="18"/>
        <v>0</v>
      </c>
      <c r="E63" s="11">
        <f t="shared" si="19"/>
        <v>0</v>
      </c>
      <c r="F63" s="45">
        <f>N35</f>
        <v>30</v>
      </c>
      <c r="G63" s="45" t="s">
        <v>105</v>
      </c>
      <c r="H63" s="37"/>
      <c r="I63" s="37"/>
      <c r="J63" s="37"/>
      <c r="K63" s="37"/>
      <c r="L63" s="37"/>
      <c r="M63" s="37"/>
      <c r="N63" s="37"/>
      <c r="O63" s="45">
        <f t="shared" si="14"/>
        <v>0</v>
      </c>
      <c r="P63" s="45">
        <f>(PAS!$O63/100)*30</f>
        <v>0</v>
      </c>
      <c r="Q63" s="45">
        <f t="shared" si="15"/>
        <v>0</v>
      </c>
      <c r="R63" s="45">
        <f>Q63</f>
        <v>0</v>
      </c>
      <c r="S63" s="45"/>
      <c r="T63" s="93"/>
      <c r="AB63"/>
    </row>
    <row r="64" spans="1:28" ht="22.5" customHeight="1" outlineLevel="2" thickTop="1" thickBot="1" x14ac:dyDescent="0.4">
      <c r="A64" s="192"/>
      <c r="B64" s="195"/>
      <c r="C64" s="46" t="s">
        <v>107</v>
      </c>
      <c r="D64" s="11">
        <f t="shared" si="18"/>
        <v>0</v>
      </c>
      <c r="E64" s="11">
        <f t="shared" si="19"/>
        <v>0</v>
      </c>
      <c r="F64" s="45">
        <f>O35</f>
        <v>30</v>
      </c>
      <c r="G64" s="45" t="s">
        <v>105</v>
      </c>
      <c r="H64" s="37"/>
      <c r="I64" s="37"/>
      <c r="J64" s="37"/>
      <c r="K64" s="37"/>
      <c r="L64" s="37"/>
      <c r="M64" s="37"/>
      <c r="N64" s="37"/>
      <c r="O64" s="46">
        <f t="shared" si="14"/>
        <v>0</v>
      </c>
      <c r="P64" s="46">
        <f>(PAS!$O64/100)*30</f>
        <v>0</v>
      </c>
      <c r="Q64" s="46">
        <f t="shared" si="15"/>
        <v>0</v>
      </c>
      <c r="R64" s="46">
        <f>R63+Q64</f>
        <v>0</v>
      </c>
      <c r="S64" s="46"/>
      <c r="T64" s="93"/>
      <c r="AB64"/>
    </row>
    <row r="65" spans="1:28" ht="22.5" customHeight="1" outlineLevel="2" thickTop="1" x14ac:dyDescent="0.35">
      <c r="A65" s="192"/>
      <c r="B65" s="195"/>
      <c r="C65" s="47" t="s">
        <v>108</v>
      </c>
      <c r="D65" s="11">
        <f t="shared" si="18"/>
        <v>0</v>
      </c>
      <c r="E65" s="11">
        <f t="shared" si="19"/>
        <v>0</v>
      </c>
      <c r="F65" s="45">
        <f>P35</f>
        <v>40</v>
      </c>
      <c r="G65" s="45" t="s">
        <v>105</v>
      </c>
      <c r="H65" s="37"/>
      <c r="I65" s="37"/>
      <c r="J65" s="37"/>
      <c r="K65" s="37"/>
      <c r="L65" s="37"/>
      <c r="M65" s="37"/>
      <c r="N65" s="37"/>
      <c r="O65" s="47">
        <f t="shared" si="14"/>
        <v>0</v>
      </c>
      <c r="P65" s="47">
        <f>(PAS!$O65/100)*40</f>
        <v>0</v>
      </c>
      <c r="Q65" s="47">
        <f t="shared" si="15"/>
        <v>0</v>
      </c>
      <c r="R65" s="47">
        <f>R64+Q65</f>
        <v>0</v>
      </c>
      <c r="S65" s="47"/>
      <c r="T65" s="93"/>
      <c r="AB65"/>
    </row>
    <row r="66" spans="1:28" ht="45.75" customHeight="1" outlineLevel="1" x14ac:dyDescent="0.35">
      <c r="Q66" s="15" t="s">
        <v>186</v>
      </c>
      <c r="R66" s="107">
        <f>AVERAGE(R56,R59,R62,R65)/100</f>
        <v>0</v>
      </c>
      <c r="T66" s="93"/>
    </row>
    <row r="67" spans="1:28" ht="23.5" outlineLevel="1" x14ac:dyDescent="0.35">
      <c r="A67" s="101" t="s">
        <v>117</v>
      </c>
      <c r="B67" s="102" t="s">
        <v>39</v>
      </c>
      <c r="H67" s="154" t="s">
        <v>114</v>
      </c>
      <c r="I67" s="154"/>
      <c r="J67" s="154"/>
      <c r="K67" s="154"/>
      <c r="L67" s="154"/>
      <c r="M67" s="154"/>
      <c r="N67" s="154"/>
      <c r="T67" s="93"/>
    </row>
    <row r="68" spans="1:28" ht="44" outlineLevel="2" thickBot="1" x14ac:dyDescent="0.4">
      <c r="A68" s="19" t="s">
        <v>35</v>
      </c>
      <c r="B68" s="20" t="s">
        <v>89</v>
      </c>
      <c r="C68" s="20" t="s">
        <v>90</v>
      </c>
      <c r="D68" s="20" t="s">
        <v>91</v>
      </c>
      <c r="E68" s="20" t="s">
        <v>92</v>
      </c>
      <c r="F68" s="20" t="s">
        <v>93</v>
      </c>
      <c r="G68" s="20" t="s">
        <v>94</v>
      </c>
      <c r="H68" s="17" t="s">
        <v>113</v>
      </c>
      <c r="I68" s="17" t="s">
        <v>95</v>
      </c>
      <c r="J68" s="17" t="s">
        <v>112</v>
      </c>
      <c r="K68" s="17" t="s">
        <v>96</v>
      </c>
      <c r="L68" s="17" t="s">
        <v>111</v>
      </c>
      <c r="M68" s="17" t="s">
        <v>97</v>
      </c>
      <c r="N68" s="17" t="s">
        <v>98</v>
      </c>
      <c r="O68" s="20" t="s">
        <v>99</v>
      </c>
      <c r="P68" s="20" t="s">
        <v>100</v>
      </c>
      <c r="Q68" s="20" t="s">
        <v>101</v>
      </c>
      <c r="R68" s="20" t="s">
        <v>106</v>
      </c>
      <c r="S68" s="20" t="s">
        <v>70</v>
      </c>
      <c r="T68" s="93"/>
      <c r="AB68"/>
    </row>
    <row r="69" spans="1:28" ht="75" customHeight="1" outlineLevel="2" thickTop="1" thickBot="1" x14ac:dyDescent="0.4">
      <c r="A69" s="25">
        <v>1</v>
      </c>
      <c r="B69" s="85" t="str">
        <f>C18</f>
        <v>Realizar un diagnóstico integral del contexto institucional utilizando la herramienta del MEN, con el fin de identificar el nivel de madurez institucional y las áreas prioritarias de mejora.</v>
      </c>
      <c r="C69" s="48" t="s">
        <v>110</v>
      </c>
      <c r="D69" s="11">
        <f t="shared" ref="D69:E73" si="20">Q69</f>
        <v>0</v>
      </c>
      <c r="E69" s="11">
        <f t="shared" si="20"/>
        <v>0</v>
      </c>
      <c r="F69" s="45">
        <f>M36</f>
        <v>100</v>
      </c>
      <c r="G69" s="48" t="s">
        <v>105</v>
      </c>
      <c r="H69" s="37"/>
      <c r="I69" s="37"/>
      <c r="J69" s="37"/>
      <c r="K69" s="37"/>
      <c r="L69" s="37"/>
      <c r="M69" s="37"/>
      <c r="N69" s="37"/>
      <c r="O69" s="48">
        <f t="shared" ref="O69:O73" si="21">ROUND((SUM(H69:N69)/35)*100,0)</f>
        <v>0</v>
      </c>
      <c r="P69" s="48">
        <f>(PAS!$O69/100)*100</f>
        <v>0</v>
      </c>
      <c r="Q69" s="48">
        <f t="shared" ref="Q69:Q73" si="22">IFERROR(ROUND(O69*P69/100,1),"")</f>
        <v>0</v>
      </c>
      <c r="R69" s="48">
        <f>Q69</f>
        <v>0</v>
      </c>
      <c r="S69" s="11"/>
      <c r="T69" s="93"/>
      <c r="AB69"/>
    </row>
    <row r="70" spans="1:28" ht="71.25" customHeight="1" outlineLevel="2" thickTop="1" thickBot="1" x14ac:dyDescent="0.4">
      <c r="A70" s="24">
        <v>2</v>
      </c>
      <c r="B70" s="86" t="str">
        <f>C19</f>
        <v>Elaborar un plan de trabajo que consolide las acciones estratégicas derivadas del diagnóstico institucional, priorizando actividades para fortalecer la gestión operativa.</v>
      </c>
      <c r="C70" s="51" t="s">
        <v>110</v>
      </c>
      <c r="D70" s="11">
        <f t="shared" si="20"/>
        <v>0</v>
      </c>
      <c r="E70" s="11">
        <f t="shared" si="20"/>
        <v>0</v>
      </c>
      <c r="F70" s="51">
        <f>M37</f>
        <v>100</v>
      </c>
      <c r="G70" s="51" t="s">
        <v>105</v>
      </c>
      <c r="H70" s="37"/>
      <c r="I70" s="37"/>
      <c r="J70" s="37"/>
      <c r="K70" s="37"/>
      <c r="L70" s="37"/>
      <c r="M70" s="37"/>
      <c r="N70" s="37"/>
      <c r="O70" s="51">
        <f t="shared" si="21"/>
        <v>0</v>
      </c>
      <c r="P70" s="51">
        <f>(PAS!$O70/100)*100</f>
        <v>0</v>
      </c>
      <c r="Q70" s="51">
        <f t="shared" si="22"/>
        <v>0</v>
      </c>
      <c r="R70" s="51">
        <f>Q70</f>
        <v>0</v>
      </c>
      <c r="S70" s="51"/>
      <c r="T70" s="93"/>
      <c r="AB70"/>
    </row>
    <row r="71" spans="1:28" ht="16.5" customHeight="1" outlineLevel="2" thickTop="1" thickBot="1" x14ac:dyDescent="0.4">
      <c r="A71" s="185">
        <v>3</v>
      </c>
      <c r="B71" s="183" t="str">
        <f>C20</f>
        <v>Ejecutar las acciones definidas en el plan de trabajo, asegurando la adaptación de procesos y la mejora continua en la gestión institucional.</v>
      </c>
      <c r="C71" s="48" t="s">
        <v>109</v>
      </c>
      <c r="D71" s="11">
        <f t="shared" si="20"/>
        <v>0</v>
      </c>
      <c r="E71" s="11">
        <f t="shared" si="20"/>
        <v>0</v>
      </c>
      <c r="F71" s="48">
        <f>N38</f>
        <v>30</v>
      </c>
      <c r="G71" s="48" t="s">
        <v>105</v>
      </c>
      <c r="H71" s="37"/>
      <c r="I71" s="37"/>
      <c r="J71" s="37"/>
      <c r="K71" s="37"/>
      <c r="L71" s="37"/>
      <c r="M71" s="37"/>
      <c r="N71" s="37"/>
      <c r="O71" s="48">
        <f t="shared" si="21"/>
        <v>0</v>
      </c>
      <c r="P71" s="48">
        <f>(PAS!$O71/100)*30</f>
        <v>0</v>
      </c>
      <c r="Q71" s="48">
        <f t="shared" si="22"/>
        <v>0</v>
      </c>
      <c r="R71" s="48">
        <f>Q71</f>
        <v>0</v>
      </c>
      <c r="S71" s="48"/>
      <c r="T71" s="93"/>
      <c r="AB71"/>
    </row>
    <row r="72" spans="1:28" ht="15.5" outlineLevel="2" thickTop="1" thickBot="1" x14ac:dyDescent="0.4">
      <c r="A72" s="186"/>
      <c r="B72" s="184"/>
      <c r="C72" s="49" t="s">
        <v>107</v>
      </c>
      <c r="D72" s="11">
        <f t="shared" si="20"/>
        <v>0</v>
      </c>
      <c r="E72" s="11">
        <f t="shared" si="20"/>
        <v>0</v>
      </c>
      <c r="F72" s="48">
        <f>O38</f>
        <v>30</v>
      </c>
      <c r="G72" s="48" t="s">
        <v>105</v>
      </c>
      <c r="H72" s="38"/>
      <c r="I72" s="38"/>
      <c r="J72" s="38"/>
      <c r="K72" s="38"/>
      <c r="L72" s="38"/>
      <c r="M72" s="38"/>
      <c r="N72" s="38"/>
      <c r="O72" s="49">
        <f t="shared" si="21"/>
        <v>0</v>
      </c>
      <c r="P72" s="49">
        <f>(PAS!$O72/100)*30</f>
        <v>0</v>
      </c>
      <c r="Q72" s="49">
        <f t="shared" si="22"/>
        <v>0</v>
      </c>
      <c r="R72" s="49">
        <f>R71+Q72</f>
        <v>0</v>
      </c>
      <c r="S72" s="49"/>
      <c r="T72" s="93"/>
      <c r="AB72"/>
    </row>
    <row r="73" spans="1:28" ht="15" outlineLevel="2" thickTop="1" x14ac:dyDescent="0.35">
      <c r="A73" s="186"/>
      <c r="B73" s="184"/>
      <c r="C73" s="50" t="s">
        <v>108</v>
      </c>
      <c r="D73" s="11">
        <f t="shared" si="20"/>
        <v>0</v>
      </c>
      <c r="E73" s="11">
        <f t="shared" si="20"/>
        <v>0</v>
      </c>
      <c r="F73" s="48">
        <f>P38</f>
        <v>40</v>
      </c>
      <c r="G73" s="48" t="s">
        <v>105</v>
      </c>
      <c r="H73" s="37"/>
      <c r="I73" s="37"/>
      <c r="J73" s="37"/>
      <c r="K73" s="37"/>
      <c r="L73" s="37"/>
      <c r="M73" s="37"/>
      <c r="N73" s="37"/>
      <c r="O73" s="50">
        <f t="shared" si="21"/>
        <v>0</v>
      </c>
      <c r="P73" s="50">
        <f>(PAS!$O73/100)*40</f>
        <v>0</v>
      </c>
      <c r="Q73" s="50">
        <f t="shared" si="22"/>
        <v>0</v>
      </c>
      <c r="R73" s="50">
        <f>R72+Q73</f>
        <v>0</v>
      </c>
      <c r="S73" s="50"/>
      <c r="T73" s="93"/>
      <c r="AB73"/>
    </row>
    <row r="74" spans="1:28" ht="45.75" customHeight="1" outlineLevel="1" x14ac:dyDescent="0.35">
      <c r="A74" s="96"/>
      <c r="B74" s="93"/>
      <c r="C74" s="93"/>
      <c r="D74" s="93"/>
      <c r="E74" s="93"/>
      <c r="F74" s="93"/>
      <c r="G74" s="93"/>
      <c r="H74" s="93"/>
      <c r="I74" s="93"/>
      <c r="J74" s="93"/>
      <c r="K74" s="93"/>
      <c r="L74" s="93"/>
      <c r="M74" s="93"/>
      <c r="N74" s="93"/>
      <c r="O74" s="93"/>
      <c r="P74" s="93"/>
      <c r="Q74" s="20" t="s">
        <v>186</v>
      </c>
      <c r="R74" s="108">
        <f>AVERAGE(R64,R69,R70,R73)/100</f>
        <v>0</v>
      </c>
      <c r="S74" s="93"/>
      <c r="T74" s="93"/>
      <c r="AB74"/>
    </row>
    <row r="75" spans="1:28" ht="26" outlineLevel="1" x14ac:dyDescent="0.35">
      <c r="A75" s="103" t="s">
        <v>118</v>
      </c>
      <c r="B75" s="104" t="s">
        <v>45</v>
      </c>
      <c r="H75" s="154" t="s">
        <v>114</v>
      </c>
      <c r="I75" s="154"/>
      <c r="J75" s="154"/>
      <c r="K75" s="154"/>
      <c r="L75" s="154"/>
      <c r="M75" s="154"/>
      <c r="N75" s="154"/>
      <c r="T75" s="93"/>
      <c r="AB75"/>
    </row>
    <row r="76" spans="1:28" ht="30.75" customHeight="1" outlineLevel="2" thickBot="1" x14ac:dyDescent="0.4">
      <c r="A76" s="21" t="s">
        <v>35</v>
      </c>
      <c r="B76" s="22" t="s">
        <v>89</v>
      </c>
      <c r="C76" s="22" t="s">
        <v>90</v>
      </c>
      <c r="D76" s="22" t="s">
        <v>91</v>
      </c>
      <c r="E76" s="22" t="s">
        <v>92</v>
      </c>
      <c r="F76" s="22" t="s">
        <v>93</v>
      </c>
      <c r="G76" s="22" t="s">
        <v>94</v>
      </c>
      <c r="H76" s="23" t="s">
        <v>113</v>
      </c>
      <c r="I76" s="23" t="s">
        <v>95</v>
      </c>
      <c r="J76" s="23" t="s">
        <v>112</v>
      </c>
      <c r="K76" s="23" t="s">
        <v>96</v>
      </c>
      <c r="L76" s="23" t="s">
        <v>111</v>
      </c>
      <c r="M76" s="23" t="s">
        <v>97</v>
      </c>
      <c r="N76" s="23" t="s">
        <v>98</v>
      </c>
      <c r="O76" s="22" t="s">
        <v>99</v>
      </c>
      <c r="P76" s="22" t="s">
        <v>100</v>
      </c>
      <c r="Q76" s="22" t="s">
        <v>101</v>
      </c>
      <c r="R76" s="22" t="s">
        <v>106</v>
      </c>
      <c r="S76" s="22" t="s">
        <v>70</v>
      </c>
      <c r="T76" s="93"/>
      <c r="AB76"/>
    </row>
    <row r="77" spans="1:28" ht="85.5" customHeight="1" outlineLevel="2" thickTop="1" thickBot="1" x14ac:dyDescent="0.4">
      <c r="A77" s="130">
        <v>1</v>
      </c>
      <c r="B77" s="148" t="str">
        <f>C21</f>
        <v>Elaborar un plan de trabajo que consolide acciones estratégicas para atender las necesidades identificadas en el diagnóstico, asegurando alineación con la política institucional.</v>
      </c>
      <c r="C77" s="52" t="s">
        <v>110</v>
      </c>
      <c r="D77" s="11">
        <f t="shared" ref="D77:E77" si="23">Q77</f>
        <v>0</v>
      </c>
      <c r="E77" s="11">
        <f t="shared" si="23"/>
        <v>0</v>
      </c>
      <c r="F77" s="52">
        <f>M39</f>
        <v>100</v>
      </c>
      <c r="G77" s="52" t="s">
        <v>105</v>
      </c>
      <c r="H77" s="37"/>
      <c r="I77" s="37"/>
      <c r="J77" s="37"/>
      <c r="K77" s="37"/>
      <c r="L77" s="37"/>
      <c r="M77" s="37"/>
      <c r="N77" s="37"/>
      <c r="O77" s="52">
        <f t="shared" ref="O77:O82" si="24">ROUND((SUM(H77:N77)/35)*100,0)</f>
        <v>0</v>
      </c>
      <c r="P77" s="52">
        <f>(PAS!$O77/100)*25</f>
        <v>0</v>
      </c>
      <c r="Q77" s="52">
        <f t="shared" ref="Q77:Q82" si="25">IFERROR(ROUND(O77*P77/100,1),"")</f>
        <v>0</v>
      </c>
      <c r="R77" s="52">
        <f>Q77</f>
        <v>0</v>
      </c>
      <c r="S77" s="52"/>
      <c r="T77" s="93"/>
      <c r="AB77"/>
    </row>
    <row r="78" spans="1:28" ht="15.5" outlineLevel="2" thickTop="1" thickBot="1" x14ac:dyDescent="0.4">
      <c r="A78" s="169">
        <v>2</v>
      </c>
      <c r="B78" s="172" t="str">
        <f>C22</f>
        <v>Ejecutar las acciones definidas en el plan de trabajo para fortalecer la gestión del conocimiento, garantizando la participación activa y el uso de herramientas tecnológicas.</v>
      </c>
      <c r="C78" s="54" t="s">
        <v>110</v>
      </c>
      <c r="D78" s="11">
        <f t="shared" ref="D78:D82" si="26">Q78</f>
        <v>0</v>
      </c>
      <c r="E78" s="11">
        <f t="shared" ref="E78:E82" si="27">R78</f>
        <v>0</v>
      </c>
      <c r="F78" s="52">
        <f>M40</f>
        <v>25</v>
      </c>
      <c r="G78" s="54" t="s">
        <v>105</v>
      </c>
      <c r="H78" s="37"/>
      <c r="I78" s="37"/>
      <c r="J78" s="37"/>
      <c r="K78" s="37"/>
      <c r="L78" s="37"/>
      <c r="M78" s="37"/>
      <c r="N78" s="37"/>
      <c r="O78" s="54">
        <f t="shared" si="24"/>
        <v>0</v>
      </c>
      <c r="P78" s="54">
        <f>(PAS!$O78/100)*25</f>
        <v>0</v>
      </c>
      <c r="Q78" s="54">
        <f t="shared" si="25"/>
        <v>0</v>
      </c>
      <c r="R78" s="54">
        <f>Q78</f>
        <v>0</v>
      </c>
      <c r="S78" s="54"/>
      <c r="T78" s="93"/>
      <c r="AB78"/>
    </row>
    <row r="79" spans="1:28" ht="15.5" outlineLevel="2" thickTop="1" thickBot="1" x14ac:dyDescent="0.4">
      <c r="A79" s="170"/>
      <c r="B79" s="173"/>
      <c r="C79" s="55" t="s">
        <v>109</v>
      </c>
      <c r="D79" s="11">
        <f t="shared" si="26"/>
        <v>0</v>
      </c>
      <c r="E79" s="11">
        <f t="shared" si="27"/>
        <v>0</v>
      </c>
      <c r="F79" s="52">
        <f>N40</f>
        <v>25</v>
      </c>
      <c r="G79" s="54" t="s">
        <v>105</v>
      </c>
      <c r="H79" s="37"/>
      <c r="I79" s="37"/>
      <c r="J79" s="37"/>
      <c r="K79" s="37"/>
      <c r="L79" s="37"/>
      <c r="M79" s="37"/>
      <c r="N79" s="37"/>
      <c r="O79" s="55">
        <f t="shared" si="24"/>
        <v>0</v>
      </c>
      <c r="P79" s="55">
        <f>(PAS!$O79/100)*25</f>
        <v>0</v>
      </c>
      <c r="Q79" s="55">
        <f t="shared" si="25"/>
        <v>0</v>
      </c>
      <c r="R79" s="55">
        <f>R78+Q79</f>
        <v>0</v>
      </c>
      <c r="S79" s="55"/>
      <c r="T79" s="93"/>
      <c r="AB79"/>
    </row>
    <row r="80" spans="1:28" ht="15.5" outlineLevel="2" thickTop="1" thickBot="1" x14ac:dyDescent="0.4">
      <c r="A80" s="170"/>
      <c r="B80" s="173"/>
      <c r="C80" s="56" t="s">
        <v>107</v>
      </c>
      <c r="D80" s="11">
        <f t="shared" si="26"/>
        <v>0</v>
      </c>
      <c r="E80" s="11">
        <f t="shared" si="27"/>
        <v>0</v>
      </c>
      <c r="F80" s="52">
        <f>O40</f>
        <v>25</v>
      </c>
      <c r="G80" s="54" t="s">
        <v>105</v>
      </c>
      <c r="H80" s="37"/>
      <c r="I80" s="37"/>
      <c r="J80" s="37"/>
      <c r="K80" s="37"/>
      <c r="L80" s="37"/>
      <c r="M80" s="37"/>
      <c r="N80" s="37"/>
      <c r="O80" s="56">
        <f t="shared" si="24"/>
        <v>0</v>
      </c>
      <c r="P80" s="56">
        <f>(PAS!$O80/100)*25</f>
        <v>0</v>
      </c>
      <c r="Q80" s="56">
        <f t="shared" si="25"/>
        <v>0</v>
      </c>
      <c r="R80" s="56">
        <f>R79+Q80</f>
        <v>0</v>
      </c>
      <c r="S80" s="56"/>
      <c r="T80" s="93"/>
      <c r="AB80"/>
    </row>
    <row r="81" spans="1:28 16374:16384" ht="15.5" outlineLevel="2" thickTop="1" thickBot="1" x14ac:dyDescent="0.4">
      <c r="A81" s="171"/>
      <c r="B81" s="174"/>
      <c r="C81" s="55" t="s">
        <v>108</v>
      </c>
      <c r="D81" s="11">
        <f t="shared" si="26"/>
        <v>0</v>
      </c>
      <c r="E81" s="11">
        <f t="shared" si="27"/>
        <v>0</v>
      </c>
      <c r="F81" s="52">
        <f>P40</f>
        <v>25</v>
      </c>
      <c r="G81" s="54" t="s">
        <v>105</v>
      </c>
      <c r="H81" s="38"/>
      <c r="I81" s="38"/>
      <c r="J81" s="38"/>
      <c r="K81" s="38"/>
      <c r="L81" s="38"/>
      <c r="M81" s="38"/>
      <c r="N81" s="38"/>
      <c r="O81" s="55">
        <f t="shared" si="24"/>
        <v>0</v>
      </c>
      <c r="P81" s="55">
        <f>(PAS!$O81/100)*25</f>
        <v>0</v>
      </c>
      <c r="Q81" s="55">
        <f t="shared" si="25"/>
        <v>0</v>
      </c>
      <c r="R81" s="55">
        <f>R80+Q81</f>
        <v>0</v>
      </c>
      <c r="S81" s="55"/>
      <c r="T81" s="93"/>
      <c r="AB81"/>
    </row>
    <row r="82" spans="1:28 16374:16384" ht="58.5" customHeight="1" outlineLevel="2" thickTop="1" x14ac:dyDescent="0.35">
      <c r="A82" s="130">
        <v>3</v>
      </c>
      <c r="B82" s="131" t="str">
        <f>C23</f>
        <v>Realizar la evaluación del plan de trabajo implementado, midiendo el impacto en la captura, organización y transferencia del conocimiento institucional.</v>
      </c>
      <c r="C82" s="53" t="s">
        <v>108</v>
      </c>
      <c r="D82" s="11">
        <f t="shared" si="26"/>
        <v>0</v>
      </c>
      <c r="E82" s="11">
        <f t="shared" si="27"/>
        <v>0</v>
      </c>
      <c r="F82" s="52">
        <f>P41</f>
        <v>100</v>
      </c>
      <c r="G82" s="52" t="s">
        <v>105</v>
      </c>
      <c r="H82" s="37"/>
      <c r="I82" s="37"/>
      <c r="J82" s="37"/>
      <c r="K82" s="37"/>
      <c r="L82" s="37"/>
      <c r="M82" s="37"/>
      <c r="N82" s="37"/>
      <c r="O82" s="53">
        <f t="shared" si="24"/>
        <v>0</v>
      </c>
      <c r="P82" s="53">
        <f>(PAS!$O82/100)*25</f>
        <v>0</v>
      </c>
      <c r="Q82" s="53">
        <f t="shared" si="25"/>
        <v>0</v>
      </c>
      <c r="R82" s="53">
        <f>Q82</f>
        <v>0</v>
      </c>
      <c r="S82" s="53"/>
      <c r="T82" s="93"/>
      <c r="AB82"/>
    </row>
    <row r="83" spans="1:28 16374:16384" ht="43.5" customHeight="1" outlineLevel="1" x14ac:dyDescent="0.35">
      <c r="A83" s="96"/>
      <c r="B83" s="93"/>
      <c r="C83" s="93"/>
      <c r="D83" s="93"/>
      <c r="E83" s="93"/>
      <c r="F83" s="93"/>
      <c r="G83" s="93"/>
      <c r="H83" s="93"/>
      <c r="I83" s="93"/>
      <c r="J83" s="93"/>
      <c r="K83" s="93"/>
      <c r="L83" s="93"/>
      <c r="M83" s="93"/>
      <c r="N83" s="93"/>
      <c r="O83" s="93"/>
      <c r="P83" s="93"/>
      <c r="Q83" s="22" t="s">
        <v>186</v>
      </c>
      <c r="R83" s="109">
        <f>AVERAGE(R77,R81,R82,)/100</f>
        <v>0</v>
      </c>
      <c r="T83" s="93"/>
    </row>
    <row r="84" spans="1:28 16374:16384" ht="20.25" customHeight="1" x14ac:dyDescent="0.35">
      <c r="A84" s="96"/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XET84" s="93"/>
      <c r="XEU84" s="93"/>
      <c r="XEV84" s="93"/>
      <c r="XEW84" s="93"/>
      <c r="XEX84" s="93"/>
      <c r="XEY84" s="93"/>
      <c r="XEZ84" s="93"/>
      <c r="XFA84" s="93"/>
      <c r="XFB84" s="93"/>
      <c r="XFC84" s="93"/>
      <c r="XFD84" s="93"/>
    </row>
    <row r="85" spans="1:28 16374:16384" x14ac:dyDescent="0.35">
      <c r="A85" s="96"/>
      <c r="B85" s="93"/>
      <c r="C85" s="93"/>
      <c r="D85" s="93"/>
      <c r="E85" s="93"/>
      <c r="F85" s="93"/>
      <c r="G85" s="93"/>
      <c r="H85" s="93"/>
      <c r="I85" s="93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3"/>
      <c r="XET85" s="36"/>
      <c r="XEU85" s="36"/>
      <c r="XEV85" s="36"/>
      <c r="XEW85" s="36"/>
      <c r="XEX85" s="36"/>
      <c r="XEY85" s="36"/>
      <c r="XEZ85" s="36"/>
      <c r="XFA85" s="36"/>
      <c r="XFB85" s="36"/>
      <c r="XFC85" s="36"/>
      <c r="XFD85" s="36"/>
    </row>
  </sheetData>
  <autoFilter ref="A76:S76" xr:uid="{0AC41053-E55A-4328-84CC-6F9B1D5CF284}"/>
  <dataConsolidate/>
  <mergeCells count="36">
    <mergeCell ref="B71:B73"/>
    <mergeCell ref="A71:A73"/>
    <mergeCell ref="A26:T26"/>
    <mergeCell ref="A43:XFD43"/>
    <mergeCell ref="A50:A52"/>
    <mergeCell ref="A57:A59"/>
    <mergeCell ref="B57:B59"/>
    <mergeCell ref="B63:B65"/>
    <mergeCell ref="A63:A65"/>
    <mergeCell ref="B60:B62"/>
    <mergeCell ref="A60:A62"/>
    <mergeCell ref="A1:B1"/>
    <mergeCell ref="Q24:R24"/>
    <mergeCell ref="A8:B8"/>
    <mergeCell ref="A78:A81"/>
    <mergeCell ref="B78:B81"/>
    <mergeCell ref="B50:B52"/>
    <mergeCell ref="H75:N75"/>
    <mergeCell ref="H67:N67"/>
    <mergeCell ref="Q11:R11"/>
    <mergeCell ref="H45:N45"/>
    <mergeCell ref="Q15:R15"/>
    <mergeCell ref="Q16:R16"/>
    <mergeCell ref="Q17:R17"/>
    <mergeCell ref="Q18:R18"/>
    <mergeCell ref="Q19:R19"/>
    <mergeCell ref="Q20:R20"/>
    <mergeCell ref="Q21:R21"/>
    <mergeCell ref="Q22:R22"/>
    <mergeCell ref="Q23:R23"/>
    <mergeCell ref="H54:N54"/>
    <mergeCell ref="Q9:R9"/>
    <mergeCell ref="Q10:R10"/>
    <mergeCell ref="Q12:R12"/>
    <mergeCell ref="Q13:R13"/>
    <mergeCell ref="Q14:R14"/>
  </mergeCells>
  <conditionalFormatting sqref="D47:D52">
    <cfRule type="colorScale" priority="31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D56:D65">
    <cfRule type="colorScale" priority="8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D69:D73">
    <cfRule type="colorScale" priority="55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D77:D82">
    <cfRule type="colorScale" priority="65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E47:E52">
    <cfRule type="colorScale" priority="9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E56:E65">
    <cfRule type="colorScale" priority="7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E69:E73">
    <cfRule type="colorScale" priority="56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E77:E82">
    <cfRule type="colorScale" priority="67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O47:O52">
    <cfRule type="colorScale" priority="32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O56:O65">
    <cfRule type="colorScale" priority="43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O69:O73">
    <cfRule type="colorScale" priority="54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O77:O82">
    <cfRule type="colorScale" priority="69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S69">
    <cfRule type="colorScale" priority="5">
      <colorScale>
        <cfvo type="min"/>
        <cfvo type="percentile" val="50"/>
        <cfvo type="max"/>
        <color rgb="FFF4CCCC"/>
        <color rgb="FFFFE699"/>
        <color rgb="FFC6EFCE"/>
      </colorScale>
    </cfRule>
  </conditionalFormatting>
  <conditionalFormatting sqref="AH42 U28:U41">
    <cfRule type="iconSet" priority="18">
      <iconSet iconSet="3Symbols">
        <cfvo type="num" val="33"/>
        <cfvo type="num" val="66"/>
        <cfvo type="num" val="100"/>
      </iconSet>
    </cfRule>
  </conditionalFormatting>
  <dataValidations count="6">
    <dataValidation type="list" allowBlank="1" showInputMessage="1" showErrorMessage="1" sqref="H69:N73 AB42:AG42 H56:N65 H47:H52 J47:N52 I47 I49:I52 H77:N82" xr:uid="{88DF4892-F576-4487-BB75-169049CDCAE2}">
      <formula1>"0,3,5"</formula1>
    </dataValidation>
    <dataValidation type="list" allowBlank="1" showInputMessage="1" showErrorMessage="1" sqref="G47:G52 G56:G65 G69:G73 G77:G82" xr:uid="{4E77053B-8132-4011-BF15-8FB79EED85EA}">
      <formula1>"SI,NO"</formula1>
    </dataValidation>
    <dataValidation type="list" sqref="D42 E28:E41" xr:uid="{1A23DD99-3EAC-45C3-93D8-DA2F368D361A}">
      <formula1>"Producto,Resultado,Gestión"</formula1>
    </dataValidation>
    <dataValidation type="list" allowBlank="1" showInputMessage="1" showErrorMessage="1" sqref="C42" xr:uid="{016EEE66-D9DD-4C0C-A177-84213D74D790}">
      <formula1>indicador</formula1>
    </dataValidation>
    <dataValidation type="list" allowBlank="1" showInputMessage="1" showErrorMessage="1" sqref="G42 H28:H41" xr:uid="{511588C6-70C4-4B59-A9AA-E55AC8C833B7}">
      <formula1>"Nùmero,%,Dìas,Unidades"</formula1>
    </dataValidation>
    <dataValidation type="list" sqref="B28:B42" xr:uid="{1079A8A0-CC26-4A1E-8E61-5787648A996C}">
      <formula1>eje</formula1>
    </dataValidation>
  </dataValidations>
  <pageMargins left="0.7" right="0.7" top="0.75" bottom="0.75" header="0.3" footer="0.3"/>
  <ignoredErrors>
    <ignoredError sqref="D39:D41" listDataValidation="1"/>
  </ignoredErrors>
  <drawing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9800CCAB-F932-41B3-AB02-3D1004611DBB}">
          <x14:formula1>
            <xm:f>Hoja2!$C$2:$C$5</xm:f>
          </x14:formula1>
          <xm:sqref>B10:B24</xm:sqref>
        </x14:dataValidation>
        <x14:dataValidation type="list" allowBlank="1" showInputMessage="1" showErrorMessage="1" xr:uid="{B29E8C50-DDAC-4483-A7B4-455BCA75B934}">
          <x14:formula1>
            <xm:f>Hoja2!$G$2:$G$5</xm:f>
          </x14:formula1>
          <xm:sqref>G10:G24</xm:sqref>
        </x14:dataValidation>
        <x14:dataValidation type="list" allowBlank="1" showInputMessage="1" showErrorMessage="1" xr:uid="{905B5587-2762-42F2-95E9-17C8BF6A576F}">
          <x14:formula1>
            <xm:f>Hoja2!$E$7:$E$10</xm:f>
          </x14:formula1>
          <xm:sqref>C47:C52 C56:C65 C69:C73 C77:C82</xm:sqref>
        </x14:dataValidation>
        <x14:dataValidation type="list" allowBlank="1" showInputMessage="1" showErrorMessage="1" xr:uid="{CDF3A5CC-07B8-4119-81E5-C32E3721B74C}">
          <x14:formula1>
            <xm:f>Hoja2!#REF!</xm:f>
          </x14:formula1>
          <xm:sqref>E42:F42</xm:sqref>
        </x14:dataValidation>
        <x14:dataValidation type="list" allowBlank="1" showInputMessage="1" showErrorMessage="1" xr:uid="{B39D0262-0BFA-45EF-8B5A-DB81E8B6861B}">
          <x14:formula1>
            <xm:f>Hoja2!$M$2:$M$5</xm:f>
          </x14:formula1>
          <xm:sqref>I28:I41</xm:sqref>
        </x14:dataValidation>
        <x14:dataValidation type="list" allowBlank="1" showInputMessage="1" showErrorMessage="1" xr:uid="{BC446EF3-BA5D-4494-ABC1-8C78AE2ADEB7}">
          <x14:formula1>
            <xm:f>Hoja2!$R$2:$R$19</xm:f>
          </x14:formula1>
          <xm:sqref>D28:D41</xm:sqref>
        </x14:dataValidation>
        <x14:dataValidation type="list" allowBlank="1" showInputMessage="1" showErrorMessage="1" xr:uid="{98898AA6-5608-447B-AD43-C6779DCBFEEA}">
          <x14:formula1>
            <xm:f>Hoja2!$T$2:$T$19</xm:f>
          </x14:formula1>
          <xm:sqref>F28:F41</xm:sqref>
        </x14:dataValidation>
        <x14:dataValidation type="list" allowBlank="1" showInputMessage="1" showErrorMessage="1" xr:uid="{3941350C-F531-47D0-A3DB-6CF5629E2CB8}">
          <x14:formula1>
            <xm:f>Hoja2!$U$2:$U$19</xm:f>
          </x14:formula1>
          <xm:sqref>G28:G41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PAS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 Ramirez Avila</dc:creator>
  <cp:lastModifiedBy>Ruth Toro Garcia</cp:lastModifiedBy>
  <dcterms:created xsi:type="dcterms:W3CDTF">2025-12-23T14:53:06Z</dcterms:created>
  <dcterms:modified xsi:type="dcterms:W3CDTF">2026-01-10T19:00:22Z</dcterms:modified>
</cp:coreProperties>
</file>