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alexvenegas/Downloads/"/>
    </mc:Choice>
  </mc:AlternateContent>
  <xr:revisionPtr revIDLastSave="0" documentId="13_ncr:1_{E011F1D7-F139-9C4A-B233-B7BA63D224AC}" xr6:coauthVersionLast="47" xr6:coauthVersionMax="47" xr10:uidLastSave="{00000000-0000-0000-0000-000000000000}"/>
  <bookViews>
    <workbookView xWindow="-38400" yWindow="-820" windowWidth="38400" windowHeight="20080" xr2:uid="{5F8D78E7-E4A6-E344-8492-43E174F37E4F}"/>
  </bookViews>
  <sheets>
    <sheet name="Presupuesto" sheetId="1" r:id="rId1"/>
    <sheet name="Canasta Educativa" sheetId="3" r:id="rId2"/>
    <sheet name="Kit Estudiante" sheetId="4" r:id="rId3"/>
    <sheet name="Kit Docente" sheetId="5" r:id="rId4"/>
    <sheet name="distribucion focalizacion" sheetId="7" r:id="rId5"/>
  </sheets>
  <definedNames>
    <definedName name="_xlnm._FilterDatabase" localSheetId="4" hidden="1">'distribucion focalizacion'!$A$4:$R$53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7" l="1"/>
  <c r="F72" i="7"/>
  <c r="E72" i="7"/>
  <c r="D72" i="7"/>
  <c r="C72" i="7"/>
  <c r="G67" i="7"/>
  <c r="G66" i="7"/>
  <c r="F67" i="7"/>
  <c r="F66" i="7"/>
  <c r="E67" i="7"/>
  <c r="E66" i="7"/>
  <c r="D67" i="7"/>
  <c r="D66" i="7"/>
  <c r="C67" i="7"/>
  <c r="C66" i="7"/>
  <c r="M5" i="7" l="1"/>
  <c r="O5" i="7"/>
  <c r="M6" i="7"/>
  <c r="O6" i="7"/>
  <c r="M7" i="7"/>
  <c r="O7" i="7"/>
  <c r="M8" i="7"/>
  <c r="O8" i="7"/>
  <c r="M9" i="7"/>
  <c r="O9" i="7"/>
  <c r="M10" i="7"/>
  <c r="O10" i="7"/>
  <c r="M11" i="7"/>
  <c r="O11" i="7"/>
  <c r="M12" i="7"/>
  <c r="O12" i="7"/>
  <c r="M13" i="7"/>
  <c r="O13" i="7"/>
  <c r="M14" i="7"/>
  <c r="O14" i="7"/>
  <c r="M15" i="7"/>
  <c r="O15" i="7"/>
  <c r="M16" i="7"/>
  <c r="O16" i="7"/>
  <c r="M17" i="7"/>
  <c r="O17" i="7"/>
  <c r="M18" i="7"/>
  <c r="O18" i="7"/>
  <c r="M19" i="7"/>
  <c r="O19" i="7"/>
  <c r="M20" i="7"/>
  <c r="O20" i="7"/>
  <c r="M21" i="7"/>
  <c r="O21" i="7"/>
  <c r="M22" i="7"/>
  <c r="O22" i="7"/>
  <c r="M23" i="7"/>
  <c r="O23" i="7"/>
  <c r="M24" i="7"/>
  <c r="O24" i="7"/>
  <c r="M25" i="7"/>
  <c r="O25" i="7"/>
  <c r="M26" i="7"/>
  <c r="O26" i="7"/>
  <c r="M27" i="7"/>
  <c r="O27" i="7"/>
  <c r="M28" i="7"/>
  <c r="O28" i="7"/>
  <c r="M29" i="7"/>
  <c r="O29" i="7"/>
  <c r="M30" i="7"/>
  <c r="O30" i="7"/>
  <c r="M31" i="7"/>
  <c r="O31" i="7"/>
  <c r="M32" i="7"/>
  <c r="O32" i="7"/>
  <c r="M33" i="7"/>
  <c r="O33" i="7"/>
  <c r="M34" i="7"/>
  <c r="O34" i="7"/>
  <c r="M35" i="7"/>
  <c r="O35" i="7"/>
  <c r="M36" i="7"/>
  <c r="O36" i="7"/>
  <c r="M37" i="7"/>
  <c r="O37" i="7"/>
  <c r="M38" i="7"/>
  <c r="O38" i="7"/>
  <c r="M39" i="7"/>
  <c r="O39" i="7"/>
  <c r="M40" i="7"/>
  <c r="O40" i="7"/>
  <c r="M41" i="7"/>
  <c r="O41" i="7"/>
  <c r="M42" i="7"/>
  <c r="O42" i="7"/>
  <c r="M43" i="7"/>
  <c r="O43" i="7"/>
  <c r="M44" i="7"/>
  <c r="O44" i="7"/>
  <c r="M45" i="7"/>
  <c r="O45" i="7"/>
  <c r="M46" i="7"/>
  <c r="O46" i="7"/>
  <c r="M47" i="7"/>
  <c r="O47" i="7"/>
  <c r="M48" i="7"/>
  <c r="O48" i="7"/>
  <c r="M49" i="7"/>
  <c r="O49" i="7"/>
  <c r="M50" i="7"/>
  <c r="O50" i="7"/>
  <c r="M51" i="7"/>
  <c r="O51" i="7"/>
  <c r="M52" i="7"/>
  <c r="O52" i="7"/>
  <c r="E53" i="7"/>
  <c r="F53" i="7"/>
  <c r="G53" i="7"/>
  <c r="H53" i="7"/>
  <c r="I53" i="7"/>
  <c r="K53" i="7"/>
  <c r="R53" i="7" s="1"/>
  <c r="N53" i="7"/>
  <c r="E56" i="7"/>
  <c r="F56" i="7"/>
  <c r="G56" i="7"/>
  <c r="H56" i="7"/>
  <c r="J56" i="7" s="1"/>
  <c r="K56" i="7" s="1"/>
  <c r="I56" i="7"/>
  <c r="N56" i="7"/>
  <c r="E57" i="7"/>
  <c r="F57" i="7"/>
  <c r="G57" i="7"/>
  <c r="H57" i="7"/>
  <c r="J57" i="7" s="1"/>
  <c r="K57" i="7" s="1"/>
  <c r="I57" i="7"/>
  <c r="N57" i="7"/>
  <c r="A63" i="7"/>
  <c r="A64" i="7" s="1"/>
  <c r="A65" i="7" s="1"/>
  <c r="A66" i="7" s="1"/>
  <c r="A67" i="7" s="1"/>
  <c r="A68" i="7" s="1"/>
  <c r="A69" i="7" s="1"/>
  <c r="A70" i="7" s="1"/>
  <c r="A71" i="7" s="1"/>
  <c r="C63" i="7"/>
  <c r="D63" i="7"/>
  <c r="E63" i="7"/>
  <c r="F63" i="7"/>
  <c r="H63" i="7" s="1"/>
  <c r="G63" i="7"/>
  <c r="C64" i="7"/>
  <c r="D64" i="7"/>
  <c r="E64" i="7"/>
  <c r="F64" i="7"/>
  <c r="H64" i="7" s="1"/>
  <c r="G64" i="7"/>
  <c r="C65" i="7"/>
  <c r="D65" i="7"/>
  <c r="E65" i="7"/>
  <c r="F65" i="7"/>
  <c r="H65" i="7" s="1"/>
  <c r="G65" i="7"/>
  <c r="H66" i="7"/>
  <c r="H67" i="7"/>
  <c r="C68" i="7"/>
  <c r="D68" i="7"/>
  <c r="E68" i="7"/>
  <c r="F68" i="7"/>
  <c r="H68" i="7" s="1"/>
  <c r="G68" i="7"/>
  <c r="C69" i="7"/>
  <c r="D69" i="7"/>
  <c r="E69" i="7"/>
  <c r="F69" i="7"/>
  <c r="H69" i="7" s="1"/>
  <c r="G69" i="7"/>
  <c r="C70" i="7"/>
  <c r="D70" i="7"/>
  <c r="E70" i="7"/>
  <c r="F70" i="7"/>
  <c r="G70" i="7"/>
  <c r="C71" i="7"/>
  <c r="D71" i="7"/>
  <c r="E71" i="7"/>
  <c r="F71" i="7"/>
  <c r="H71" i="7" s="1"/>
  <c r="G71" i="7"/>
  <c r="A72" i="7"/>
  <c r="A73" i="7" s="1"/>
  <c r="A74" i="7" s="1"/>
  <c r="A75" i="7" s="1"/>
  <c r="A76" i="7" s="1"/>
  <c r="H72" i="7"/>
  <c r="C73" i="7"/>
  <c r="D73" i="7"/>
  <c r="E73" i="7"/>
  <c r="F73" i="7"/>
  <c r="H73" i="7" s="1"/>
  <c r="G73" i="7"/>
  <c r="C74" i="7"/>
  <c r="D74" i="7"/>
  <c r="E74" i="7"/>
  <c r="F74" i="7"/>
  <c r="H74" i="7" s="1"/>
  <c r="G74" i="7"/>
  <c r="C75" i="7"/>
  <c r="D75" i="7"/>
  <c r="E75" i="7"/>
  <c r="F75" i="7"/>
  <c r="H75" i="7" s="1"/>
  <c r="G75" i="7"/>
  <c r="C76" i="7"/>
  <c r="D76" i="7"/>
  <c r="E76" i="7"/>
  <c r="F76" i="7"/>
  <c r="H76" i="7" s="1"/>
  <c r="G76" i="7"/>
  <c r="M28" i="3"/>
  <c r="M8" i="3"/>
  <c r="G30" i="1" s="1"/>
  <c r="H30" i="1" s="1"/>
  <c r="E51" i="1"/>
  <c r="H51" i="1" s="1"/>
  <c r="E50" i="1"/>
  <c r="H50" i="1" s="1"/>
  <c r="H48" i="1"/>
  <c r="E47" i="1"/>
  <c r="H47" i="1" s="1"/>
  <c r="E46" i="1"/>
  <c r="H46" i="1" s="1"/>
  <c r="E40" i="1"/>
  <c r="H40" i="1" s="1"/>
  <c r="E39" i="1"/>
  <c r="H39" i="1" s="1"/>
  <c r="H45" i="1"/>
  <c r="H44" i="1"/>
  <c r="H43" i="1"/>
  <c r="H42" i="1"/>
  <c r="E38" i="1"/>
  <c r="H38" i="1" s="1"/>
  <c r="E37" i="1"/>
  <c r="H37" i="1" s="1"/>
  <c r="E36" i="1"/>
  <c r="G15" i="5"/>
  <c r="G14" i="5"/>
  <c r="G13" i="5"/>
  <c r="G12" i="5"/>
  <c r="G11" i="5"/>
  <c r="G10" i="5"/>
  <c r="G9" i="5"/>
  <c r="G8" i="5"/>
  <c r="G7" i="5"/>
  <c r="G6" i="5"/>
  <c r="G5" i="5"/>
  <c r="G4" i="5"/>
  <c r="G3" i="5"/>
  <c r="G13" i="4"/>
  <c r="G12" i="4"/>
  <c r="G11" i="4"/>
  <c r="G10" i="4"/>
  <c r="G9" i="4"/>
  <c r="G8" i="4"/>
  <c r="G7" i="4"/>
  <c r="G6" i="4"/>
  <c r="G5" i="4"/>
  <c r="G4" i="4"/>
  <c r="G3" i="4"/>
  <c r="M13" i="3"/>
  <c r="G31" i="1" s="1"/>
  <c r="H31" i="1" s="1"/>
  <c r="M18" i="3"/>
  <c r="G32" i="1" s="1"/>
  <c r="H32" i="1" s="1"/>
  <c r="M3" i="3"/>
  <c r="G29" i="1" s="1"/>
  <c r="H29" i="1" s="1"/>
  <c r="E23" i="3"/>
  <c r="E19" i="3"/>
  <c r="G27" i="1" s="1"/>
  <c r="H27" i="1" s="1"/>
  <c r="E15" i="3"/>
  <c r="G26" i="1" s="1"/>
  <c r="H26" i="1" s="1"/>
  <c r="E11" i="3"/>
  <c r="G25" i="1" s="1"/>
  <c r="H25" i="1" s="1"/>
  <c r="E7" i="3"/>
  <c r="G24" i="1" s="1"/>
  <c r="H24" i="1" s="1"/>
  <c r="E3" i="3"/>
  <c r="G23" i="1" s="1"/>
  <c r="E35" i="1"/>
  <c r="H17" i="1"/>
  <c r="H15" i="1"/>
  <c r="H14" i="1"/>
  <c r="H16" i="1"/>
  <c r="H18" i="1"/>
  <c r="H19" i="1"/>
  <c r="I63" i="7" l="1"/>
  <c r="I69" i="7"/>
  <c r="G16" i="5"/>
  <c r="G36" i="1" s="1"/>
  <c r="H36" i="1" s="1"/>
  <c r="G14" i="4"/>
  <c r="G35" i="1" s="1"/>
  <c r="M23" i="3"/>
  <c r="G33" i="1" s="1"/>
  <c r="H33" i="1" s="1"/>
  <c r="I68" i="7"/>
  <c r="I74" i="7"/>
  <c r="I70" i="7"/>
  <c r="F77" i="7"/>
  <c r="G77" i="7"/>
  <c r="I65" i="7"/>
  <c r="I71" i="7"/>
  <c r="M53" i="7"/>
  <c r="I66" i="7"/>
  <c r="K58" i="7"/>
  <c r="L57" i="7" s="1"/>
  <c r="J14" i="1" s="1"/>
  <c r="J15" i="1" s="1"/>
  <c r="J16" i="1" s="1"/>
  <c r="J17" i="1" s="1"/>
  <c r="J18" i="1" s="1"/>
  <c r="D77" i="7"/>
  <c r="I76" i="7"/>
  <c r="I67" i="7"/>
  <c r="H77" i="7"/>
  <c r="I73" i="7"/>
  <c r="I75" i="7"/>
  <c r="I64" i="7"/>
  <c r="I72" i="7"/>
  <c r="E77" i="7"/>
  <c r="C77" i="7"/>
  <c r="N58" i="7"/>
  <c r="O56" i="7" s="1"/>
  <c r="G28" i="1"/>
  <c r="H28" i="1" s="1"/>
  <c r="H20" i="1"/>
  <c r="G34" i="1" l="1"/>
  <c r="H34" i="1" s="1"/>
  <c r="L56" i="7"/>
  <c r="I14" i="1" s="1"/>
  <c r="I36" i="1"/>
  <c r="I37" i="1" s="1"/>
  <c r="I38" i="1" s="1"/>
  <c r="I40" i="1" s="1"/>
  <c r="I42" i="1" s="1"/>
  <c r="I19" i="1"/>
  <c r="B68" i="1"/>
  <c r="B67" i="1"/>
  <c r="B66" i="1"/>
  <c r="O57" i="7"/>
  <c r="C78" i="7"/>
  <c r="I77" i="7"/>
  <c r="B69" i="1" l="1"/>
  <c r="E69" i="1" s="1"/>
  <c r="B65" i="1"/>
  <c r="E65" i="1" s="1"/>
  <c r="E67" i="1"/>
  <c r="E68" i="1"/>
  <c r="J36" i="1"/>
  <c r="J19" i="1"/>
  <c r="C74" i="1" s="1"/>
  <c r="F74" i="1" s="1"/>
  <c r="I43" i="1"/>
  <c r="I44" i="1" s="1"/>
  <c r="I45" i="1" s="1"/>
  <c r="I46" i="1" s="1"/>
  <c r="I47" i="1" s="1"/>
  <c r="I48" i="1" s="1"/>
  <c r="E66" i="1"/>
  <c r="I15" i="1"/>
  <c r="I16" i="1" s="1"/>
  <c r="I17" i="1" s="1"/>
  <c r="I18" i="1" s="1"/>
  <c r="B74" i="1"/>
  <c r="E74" i="1" s="1"/>
  <c r="B79" i="1" l="1"/>
  <c r="B89" i="1" s="1"/>
  <c r="F89" i="1" s="1"/>
  <c r="J37" i="1"/>
  <c r="J38" i="1" s="1"/>
  <c r="J40" i="1" s="1"/>
  <c r="J42" i="1" s="1"/>
  <c r="C69" i="1"/>
  <c r="C68" i="1"/>
  <c r="C67" i="1"/>
  <c r="C66" i="1"/>
  <c r="C65" i="1"/>
  <c r="B87" i="1" l="1"/>
  <c r="F87" i="1" s="1"/>
  <c r="B86" i="1"/>
  <c r="F86" i="1" s="1"/>
  <c r="F68" i="1"/>
  <c r="F69" i="1"/>
  <c r="J43" i="1"/>
  <c r="J44" i="1" s="1"/>
  <c r="J45" i="1" s="1"/>
  <c r="J46" i="1" s="1"/>
  <c r="J47" i="1" s="1"/>
  <c r="J48" i="1" s="1"/>
  <c r="F67" i="1"/>
  <c r="B85" i="1"/>
  <c r="F85" i="1" s="1"/>
  <c r="F66" i="1"/>
  <c r="B88" i="1"/>
  <c r="F88" i="1" s="1"/>
  <c r="F65" i="1"/>
  <c r="C79" i="1" l="1"/>
  <c r="C88" i="1" s="1"/>
  <c r="G88" i="1" s="1"/>
  <c r="C85" i="1" l="1"/>
  <c r="G85" i="1" s="1"/>
  <c r="C89" i="1"/>
  <c r="G89" i="1" s="1"/>
  <c r="C87" i="1"/>
  <c r="G87" i="1" s="1"/>
  <c r="C86" i="1"/>
  <c r="G86" i="1" s="1"/>
  <c r="F90" i="1" l="1"/>
  <c r="H23" i="1"/>
  <c r="H35" i="1"/>
  <c r="H52" i="1" l="1"/>
  <c r="H53" i="1" s="1"/>
  <c r="H57" i="1" l="1"/>
  <c r="H58" i="1" l="1"/>
  <c r="H59" i="1" s="1"/>
</calcChain>
</file>

<file path=xl/sharedStrings.xml><?xml version="1.0" encoding="utf-8"?>
<sst xmlns="http://schemas.openxmlformats.org/spreadsheetml/2006/main" count="593" uniqueCount="316">
  <si>
    <t>ESTRUCTURA DE PRESUPUESTO. ANEXO No. 2.1</t>
  </si>
  <si>
    <t xml:space="preserve">
CONVOCATORIA PÚBLICA DIRIGIDA A INSTITUCIONES DE EDUCACIÓN SUPERIOR – IES, QUE CUENTEN CON ACREDITACIÓN INSTITUCIONAL EN ALTA CALIDAD VIGENTE, PARA QUE POSTULEN PROPUESTAS CONSISTENTES PARA LA ATENCIÓN EDUCATIVA DE LA POBLACIÓN REINCORPORADA Y COMUNIDAD ALEDAÑA, MEDIANTE LA IMPLEMENTACIÓN DE LA ESTRATEGIA EDUCATIVA DE RECONCILIACIÓN Y PAZ PARA JÓVENES, ADULTOS Y PERSONAS MAYORES “ARANDO LA EDUCACIÓN” EN EL MARCO DE LA EDUCACIÓN FORMAL DE ADULTOS, CLEI 2 al 6.</t>
  </si>
  <si>
    <r>
      <t xml:space="preserve">NOTA 1: </t>
    </r>
    <r>
      <rPr>
        <sz val="12"/>
        <color rgb="FFC00000"/>
        <rFont val="Arial"/>
        <family val="2"/>
      </rPr>
      <t>diligenciar únicamente las casillas sombreadas en verde.</t>
    </r>
  </si>
  <si>
    <r>
      <t>NOTA 2:</t>
    </r>
    <r>
      <rPr>
        <sz val="12"/>
        <rFont val="Arial"/>
        <family val="2"/>
      </rPr>
      <t> Los valores deben ser expresados en pesos colombianos.</t>
    </r>
  </si>
  <si>
    <r>
      <t>NOTA 3:</t>
    </r>
    <r>
      <rPr>
        <sz val="12"/>
        <rFont val="Arial"/>
        <family val="2"/>
      </rPr>
      <t> Al formular la propuesta, la Institución de Educación Superior manifiesta que esta incluye todos los impuestos, tasas y contribuciones establecidos por las diferentes autoridades nacionales, departamentales o municipales y dentro de estos mismos niveles territoriales, los impuestos, tasas y contribuciones establecidos por las diferentes autoridades ambientales, que afecten el contrato y las actividades que de él se deriven.</t>
    </r>
  </si>
  <si>
    <r>
      <t>NOTA 4</t>
    </r>
    <r>
      <rPr>
        <sz val="12"/>
        <rFont val="Arial"/>
        <family val="2"/>
      </rPr>
      <t xml:space="preserve"> Los valores sombreados en amarillo son datos formulados de acuerdo a las condiciones para ayuda a su diligenciamiento </t>
    </r>
  </si>
  <si>
    <t xml:space="preserve">No de cupos a atender  de CLEI </t>
  </si>
  <si>
    <t>puntos focales</t>
  </si>
  <si>
    <t>COSTOS DIRECTOS DE OPERACIÓN</t>
  </si>
  <si>
    <t>RUBRO 1.	Equpo de trabajo minimo</t>
  </si>
  <si>
    <t>Participacion por modelo</t>
  </si>
  <si>
    <t>ITEM</t>
  </si>
  <si>
    <t>DESCRIPCIÓN</t>
  </si>
  <si>
    <t>Unidad de Medida</t>
  </si>
  <si>
    <t>CANTIDAD</t>
  </si>
  <si>
    <t>TIEMPO/
 MESES</t>
  </si>
  <si>
    <t>Valor Unitario</t>
  </si>
  <si>
    <t>Valor Total</t>
  </si>
  <si>
    <t>Modelo Arando</t>
  </si>
  <si>
    <t>Modelo Etno</t>
  </si>
  <si>
    <t>Equipo Requerido</t>
  </si>
  <si>
    <t>Director de la estrategia</t>
  </si>
  <si>
    <t xml:space="preserve">Formación académica:
Título profesional en Ciencias de la Educación, Ciencias Sociales, Ciencias Humanas o Ciencias Económicas o Administrativas.
Título de posgrado en modalidad de especialización en Educación, Desarrollo Educativo y Social, Gestión de Proyectos Sociales o Educativos, o Política Social.
Experiencia profesional:
Mínimo 36 meses de experiencia profesional relacionada con:
Coordinación o dirección de proyectos sociales o educativos.
Procesos o programas de educación formal para jóvenes, adultos o adultos mayores mediante estrategias o modelos educativos flexibles.
Implementación o fortalecimiento de políticas públicas educativas.
</t>
  </si>
  <si>
    <t>MES</t>
  </si>
  <si>
    <t>Coordinador zonal o local (Regional)	4</t>
  </si>
  <si>
    <t xml:space="preserve">Formación académica:
Título profesional en Licenciatura en Español, Matemáticas u otras áreas de la Educación.
(Deseable) formación complementaria o diplomado en gestión de proyectos educativos, pedagogía, o seguimiento académico.
Experiencia profesional:
Mínimo 24 meses de experiencia profesional relacionada, certificada, en:
Seguimiento, acompañamiento o ejecución de proyectos educativos en entornos locales o regionales.
Trabajo con comunidades educativas y actores territoriales en procesos sociales o de fortalecimiento institucional.
Coordinación o apoyo técnico en programas educativos o sociales con población diversa (niños, jóvenes, adultos o rurales).
</t>
  </si>
  <si>
    <t>Profesional pedagógico</t>
  </si>
  <si>
    <t xml:space="preserve">Formación académica:
Título de pregrado en áreas relacionadas con la Educación.
Posgrado en modalidad de especialización, maestría o doctorado en Educación, Desarrollo Educativo y Social, Gestión de Proyectos Sociales o Educativos, o Política Social.
Experiencia profesional:
Mínimo 36 meses (3 años) de experiencia profesional relacionada en:
Acompañamiento técnico y pedagógico a Entidades Territoriales Certificadas en Educación y establecimientos educativos.
Asesoría a equipos docentes y directivos docentes en estrategias pedagógicas o de evaluación.
Participación en proyectos o estrategias institucionales orientadas a la calidad educativa.
Formación de docentes, evaluación de aprendizajes y fortalecimiento institucional.
Ejecución de visitas técnicas o trabajo de campo en contextos educativos.
</t>
  </si>
  <si>
    <t>Profesional administrativo y financiero</t>
  </si>
  <si>
    <t xml:space="preserve">Formación académica:
Título de pregrado en áreas administrativas o financieras: Administración de Empresas, Contaduría, Economía, Finanzas, Negocios Internacionales o carreras afines.
(Deseable) formación complementaria o diplomado en gestión de proyectos, contratación estatal, presupuesto público o control financiero.
Experiencia profesional:
Mínimo 24 meses de experiencia profesional relacionada con:
Apoyo administrativo y financiero en la ejecución de proyectos educativos o sociales.
Elaboración de presupuestos, seguimiento financiero y control de gastos.
Registro, consolidación y análisis de información contable o presupuestal.
Apoyo en trámites administrativos y seguimiento contractual.
Coordinación con áreas técnicas para garantizar la correcta ejecución de recursos.
</t>
  </si>
  <si>
    <t>Profesional en atención a discapacidad</t>
  </si>
  <si>
    <t xml:space="preserve">Formación académica:
Título de pregrado en áreas de la Educación.
Posgrado en modalidad de especialización, maestría o doctorado en áreas afines a la inclusión educativa, atención a la discapacidad o educación especial.
Experiencia profesional:
Mínimo 36 meses (3 años) de experiencia profesional relacionada con:
Asesoría y acompañamiento técnico en procesos de inclusión educativa.
Orientación a instituciones educativas en la formulación e implementación de PIAR y DUA.
Formación y fortalecimiento de capacidades de docentes y directivos docentes.
Diseño y ejecución de estrategias pedagógicas para la atención de la población con discapacidad y otras poblaciones con necesidades específicas.
Coordinación o liderazgo de equipos interdisciplinarios en el sector educativo.
</t>
  </si>
  <si>
    <t>Docentes</t>
  </si>
  <si>
    <t xml:space="preserve">Formación académica:
Título de Licenciatura en Español, Matemáticas o Educación.
También pueden aplicar Normalistas o Normalistas Superiores de la región.
En ausencia de estos perfiles, podrán considerarse licenciados en otras áreas básicas, siempre que acrediten experiencia e idoneidad pedagógica en el nivel y tipo de población atendida.
Experiencia profesional:
Mínimo 12 meses de experiencia profesional relacionada en:
Docencia directa en aula o procesos de enseñanza-aprendizaje.
Acompañamiento a establecimientos educativos y fortalecimiento institucional.
Formación o alfabetización de jóvenes y adultos.
Atención pedagógica a población reincorporada o comunidades rurales y vulnerables.
Participación en procesos de gestión escolar o proyectos educativos comunitarios.
</t>
  </si>
  <si>
    <t>Total TALENTO HUMANO MINIMO REQUERIDO</t>
  </si>
  <si>
    <t>RUBRO 2. Costos Operativos</t>
  </si>
  <si>
    <t>Meteriales u elementos para la implementacion y su distribucion</t>
  </si>
  <si>
    <t>unidad de medidad</t>
  </si>
  <si>
    <t>CANTIDAD REQUERIDA</t>
  </si>
  <si>
    <t xml:space="preserve">VALOR UNITARIO O MENSUAL </t>
  </si>
  <si>
    <t>VALOR TOTAL</t>
  </si>
  <si>
    <t>Impresión, embalaje y distribución de canastas educativas  correspondientes a los2 modelos de acuerdo a la focalización realizada por el MEN.Diligenciar el anexo de valores unitarios</t>
  </si>
  <si>
    <t>Metodología Institucional Arando la Educación</t>
  </si>
  <si>
    <t>Costo canastas educativa correspondiente a  CLEI 2 conformada por 4 cartillas  de acuerdo a especificaciones técnicas para su impresión, embalaje y distribución a los territorios previamente focalizados para cada uno de los beneficiarios</t>
  </si>
  <si>
    <t>CANASTA EDUCATIVA POR PERSONA</t>
  </si>
  <si>
    <t>Costo canastas educativa correspondiente a  CLEI 3 conformada por 4 cartillas  de acuerdo a especificaciones técnicas para su impresión, embalaje y distribución a los territorios previamente focalizados para cada uno de los beneficiarios</t>
  </si>
  <si>
    <t>Costo canastas educativa correspondiente a  CLEI 4 conformada por 4 cartillas  de acuerdo a especificaciones técnicas para su impresión, embalaje y distribución a los territorios previamente focalizados para cada uno de los beneficiarios</t>
  </si>
  <si>
    <t>Costo canastas educativa correspondiente a  CLEI 5 conformada por 4 cartillas  de acuerdo a especificaciones técnicas para su impresión, embalaje y distribución a los territorios previamente focalizados para cada uno de los beneficiarios</t>
  </si>
  <si>
    <t>Costo canastas educativa correspondiente a  CLEI 6 conformada por 4 cartillas  de acuerdo a especificaciones técnicas para su impresión, embalaje y distribución a los territorios previamente focalizados para cada uno de los beneficiarios</t>
  </si>
  <si>
    <t xml:space="preserve">Costo canastas educativas correspondiente a los cinco niveles de CLEI 2,3,4,5,6  para cada uno de los docentes </t>
  </si>
  <si>
    <t xml:space="preserve">CANASTA EDUCATIVA POR DOCENTE </t>
  </si>
  <si>
    <t>Modelo Educativo Flexible Etnoeducativo para Comunidades Negras del Pacífico Colombiano</t>
  </si>
  <si>
    <t>Costo canastas educativa correspondiente a  CLEI 2 conformada por 5 cartillas  de acuerdo a especificaciones técnicas para su impresión, embalaje y distribución a los territorios previamente focalizados para cada uno de los beneficiarios</t>
  </si>
  <si>
    <t>Costo canastas educativa correspondiente a  CLEI 3 conformada por 5 cartillas  de acuerdo a especificaciones técnicas para su impresión, embalaje y distribución a los territorios previamente focalizados para cada uno de los beneficiarios</t>
  </si>
  <si>
    <t>Costo canastas educativa correspondiente a  CLEI 4 conformada por 5 cartillas  de acuerdo a especificaciones técnicas  para su impresión, embalaje y distribución a los territorios previamente focalizados para cada uno de los beneficiarios</t>
  </si>
  <si>
    <t>Costo canastas educativa correspondiente a  CLEI 5 conformada por 5 cartillas  de acuerdo a especificaciones técnicas para su impresión, embalaje y distribución a los territorios previamente focalizados para cada uno de los beneficiarios</t>
  </si>
  <si>
    <t>Costo canastas educativa correspondiente a  CLEI 6 conformada por 5 cartillas  de acuerdo a especificaciones técnicas para su impresión, embalaje y distribución a los territorios previamente focalizados para cada uno de los beneficiarios</t>
  </si>
  <si>
    <t>Kit complementario</t>
  </si>
  <si>
    <t>Kit de estudiante</t>
  </si>
  <si>
    <t>Costo del  KIT  de apoyo didactico   para cada uno de los estudiantes con su debido  embalaje para la distribución a los territorios previamente focalizados-  puntos focales</t>
  </si>
  <si>
    <t>Kit  por Cupo Educativo</t>
  </si>
  <si>
    <t>Kit docente</t>
  </si>
  <si>
    <t>Costo del  KIT  de apoyo didactico para loscomplemento pare de las canastas educativas  para cada uno de los estudiantes con su debido  embalaje para la distribución a los territorios previamente focalizados-  puntos focales</t>
  </si>
  <si>
    <t>KIT por docente</t>
  </si>
  <si>
    <t>Chalecos de identificación</t>
  </si>
  <si>
    <t>Se debe dotar a los docentes con chaleco dril tipo periodista unisex, con los debidos logos que permitan identificar y diferenciar en los territorios con el fin de brindar seguridad en los sitios del desarrollo de sus actividades.</t>
  </si>
  <si>
    <t>unidad</t>
  </si>
  <si>
    <t>Carné de Identificación</t>
  </si>
  <si>
    <t>Se debe proporcionar identificación visible con datos de conformidad con las políticas de seguridad y salud en el trabajo, que permita visibilizar su estatus en los sitios del desarrollo del objeto de la presente convocatoria.</t>
  </si>
  <si>
    <t>Transporte y logistica  estimado de materiales por punto focal</t>
  </si>
  <si>
    <t xml:space="preserve">logistoicica y entraga de material </t>
  </si>
  <si>
    <t xml:space="preserve">transporte logistoicica y entraga de materiales  y kits por beneficiario </t>
  </si>
  <si>
    <t>Transporte por KIT</t>
  </si>
  <si>
    <t>transporte logistoicica y entraga de materiales  y kits por docentes</t>
  </si>
  <si>
    <t>Costos de actividades y desplzamientos territoriales</t>
  </si>
  <si>
    <t>cantida</t>
  </si>
  <si>
    <t xml:space="preserve">VECES </t>
  </si>
  <si>
    <t>VALOR UNITARIO</t>
  </si>
  <si>
    <t>costos de desplzamiento equipo base</t>
  </si>
  <si>
    <t>Gastos transporte  in situ a talleres de docentes</t>
  </si>
  <si>
    <t>costos de transporte intermodal para la atencion de los puntos de capacitacion a los docentes formadotes</t>
  </si>
  <si>
    <t xml:space="preserve">tranposte idea y vuelta </t>
  </si>
  <si>
    <t>Viaticos o comisiones a talleres de docentes</t>
  </si>
  <si>
    <t>Costo de permanencia en los talleres de acompañamiento promedio por visita  de 1,5 dias  ( se estiman 2 talleres por visita)</t>
  </si>
  <si>
    <t>viaticos diarios</t>
  </si>
  <si>
    <t>Costos de desplazamiento y de visitas de seguimiento</t>
  </si>
  <si>
    <t>Gastos transporte  in situ puntos focales de acompañamiento</t>
  </si>
  <si>
    <t>Gastos de transporte al  acompañamiento de puntos focales participantes realizado por el coordinador zonal o regional</t>
  </si>
  <si>
    <t>Transporte Visita acompanada ida y vuelta</t>
  </si>
  <si>
    <t xml:space="preserve">viaticos elaces territoriales  para acompañamiento </t>
  </si>
  <si>
    <t>Costos  de alimentacion y hospedeje para la realizacion de la visita de acompañamiento</t>
  </si>
  <si>
    <t>viaticos Diarios</t>
  </si>
  <si>
    <t xml:space="preserve">costos de  participacion a capacitacion </t>
  </si>
  <si>
    <t>Gastos de transporte al taller de participantes. A los dos espacios de capacitacion</t>
  </si>
  <si>
    <t>Gastos viaticos docentes</t>
  </si>
  <si>
    <t>Cubre alimentación y hospedeje por un los dos eventos. (1,5 dias por evento)</t>
  </si>
  <si>
    <t>Costo de talleres Focalizados  de capacitacion</t>
  </si>
  <si>
    <t>SALÓN  para 10 a 50 personas   Incluye salón, (5) regletas de 8 tomas ó puntos de corriente, mesas, sillas por día de servicio, mantelería y servilletería en tela por día de servicio.  - Incluye al menos sonido básico con 1 micrófono, un computador  portátil, videobeam no inferior a 3000 lumens y conexión a internet. por cada uno de los puntos para el desarrollo de los talleres (14 ETC )</t>
  </si>
  <si>
    <t xml:space="preserve">gasto por dia de evento </t>
  </si>
  <si>
    <t>Inscripción, y sistematización, certificación</t>
  </si>
  <si>
    <t xml:space="preserve">Pecuniarios  formación </t>
  </si>
  <si>
    <t xml:space="preserve">costos asociados a la inscripcion verificacion, sistematizacion en el SIMAT y certificacion y expediente de personas que finalizan y   cumplen los procesos de formación  MEF -CLEI </t>
  </si>
  <si>
    <t>Cupo educativo</t>
  </si>
  <si>
    <t>Inscripcion puebas saber 11</t>
  </si>
  <si>
    <t xml:space="preserve">Costo de incripcion a pruebas saber 11 de los cursantes de CLEI VI </t>
  </si>
  <si>
    <t>Costos de pago de inscripcion por persona</t>
  </si>
  <si>
    <t>Cupos CLEI 6</t>
  </si>
  <si>
    <t>TOTAL RUBRO  2 .DOTACION DE CANASTAS EDUCATIVAS COSTOS OPERATIVOS DE IMPLEMENTACION</t>
  </si>
  <si>
    <t>TOTAL COSTOS DIRECTOS DE OPERACIÓN (RUBRO 1 + RUBRO2  )</t>
  </si>
  <si>
    <t>COSTOS INDIRECTOS DE OPERACIÓN</t>
  </si>
  <si>
    <t>RUBRO</t>
  </si>
  <si>
    <t>VALOR INCLUIDO IVA</t>
  </si>
  <si>
    <t>ADMINISTRACIÓN</t>
  </si>
  <si>
    <t>PORCENTAJE TOTAL</t>
  </si>
  <si>
    <t xml:space="preserve">VALOR TOTAL </t>
  </si>
  <si>
    <t>Gastos de Administración Incluye  (Financieros, Papelería, impresión de informes, sistematización, mensajería y los demas requieridos para el cumplimiento del objeto)</t>
  </si>
  <si>
    <t>TOTAL RUBRO 3</t>
  </si>
  <si>
    <t>TOTAL COSTOS DIRECTOS E INDIRECTOS DE LA OPERACIÓN</t>
  </si>
  <si>
    <t>COSTEO DE ACTIVIDADES POR MODELO DUCATIVO</t>
  </si>
  <si>
    <t>METODOLOGIA INSTITUCIONAL</t>
  </si>
  <si>
    <t>ETNOEDUCATIVO</t>
  </si>
  <si>
    <t>CLEI 2</t>
  </si>
  <si>
    <t>CLEI 3</t>
  </si>
  <si>
    <t>CLEI 4</t>
  </si>
  <si>
    <t>CLEI 5</t>
  </si>
  <si>
    <t>CLEI 6</t>
  </si>
  <si>
    <t>Costo por cupo de Costo rubro 1</t>
  </si>
  <si>
    <t>por ciclo</t>
  </si>
  <si>
    <t>COSTOS DE ACOMPANAMIENTO Y FORMACION Y EVENTOS</t>
  </si>
  <si>
    <t xml:space="preserve">Total costos por Cupo educativo Atendido  categorizado </t>
  </si>
  <si>
    <t>Verificacion presupuesto acumulado por cupo</t>
  </si>
  <si>
    <t>Nivel</t>
  </si>
  <si>
    <t>Total  Redondeado a mil</t>
  </si>
  <si>
    <t xml:space="preserve">Modelo Educativo Flexible Etnoeducativo </t>
  </si>
  <si>
    <r>
      <t>CICLO</t>
    </r>
    <r>
      <rPr>
        <sz val="11"/>
        <color rgb="FF000000"/>
        <rFont val="Arial"/>
        <family val="2"/>
      </rPr>
      <t> </t>
    </r>
  </si>
  <si>
    <r>
      <t>LIBRO</t>
    </r>
    <r>
      <rPr>
        <sz val="11"/>
        <color rgb="FF000000"/>
        <rFont val="Arial"/>
        <family val="2"/>
      </rPr>
      <t> </t>
    </r>
  </si>
  <si>
    <r>
      <t># PÁGINAS</t>
    </r>
    <r>
      <rPr>
        <sz val="11"/>
        <color rgb="FF000000"/>
        <rFont val="Arial"/>
        <family val="2"/>
      </rPr>
      <t> </t>
    </r>
  </si>
  <si>
    <t>Valor por pagina</t>
  </si>
  <si>
    <t>Valor del Cliclo</t>
  </si>
  <si>
    <t>II </t>
  </si>
  <si>
    <t>Matemáticas </t>
  </si>
  <si>
    <t>Comprendiendo y comunicando los saberes y haceres en comunidad </t>
  </si>
  <si>
    <t>C. Naturales </t>
  </si>
  <si>
    <t>Construyendo comunidad, conservamos nuestra región </t>
  </si>
  <si>
    <t>Lenguaje </t>
  </si>
  <si>
    <t>Biodiversidad </t>
  </si>
  <si>
    <t>Sociales </t>
  </si>
  <si>
    <t>Jugamos, creamos y recreamos el mundo </t>
  </si>
  <si>
    <t>III </t>
  </si>
  <si>
    <t>Pensando y razonando en comunidad </t>
  </si>
  <si>
    <t>IV </t>
  </si>
  <si>
    <t>V </t>
  </si>
  <si>
    <t>VI </t>
  </si>
  <si>
    <t>Orientaciones pedagógicas  </t>
  </si>
  <si>
    <t>Fundamentación </t>
  </si>
  <si>
    <t>Orientaciones didácticas </t>
  </si>
  <si>
    <t>Descripción general del MEF </t>
  </si>
  <si>
    <t>Manual pedagógico </t>
  </si>
  <si>
    <r>
      <t>No. </t>
    </r>
    <r>
      <rPr>
        <sz val="11"/>
        <color rgb="FF000000"/>
        <rFont val="Arial"/>
        <family val="2"/>
      </rPr>
      <t> </t>
    </r>
  </si>
  <si>
    <r>
      <t>ÍTEMS</t>
    </r>
    <r>
      <rPr>
        <sz val="11"/>
        <color rgb="FF000000"/>
        <rFont val="Arial"/>
        <family val="2"/>
      </rPr>
      <t> </t>
    </r>
  </si>
  <si>
    <r>
      <t>FICHA TÉCNICA</t>
    </r>
    <r>
      <rPr>
        <sz val="11"/>
        <color rgb="FF000000"/>
        <rFont val="Arial"/>
        <family val="2"/>
      </rPr>
      <t> </t>
    </r>
  </si>
  <si>
    <r>
      <t>UNIDAD MEDIDA</t>
    </r>
    <r>
      <rPr>
        <sz val="11"/>
        <color rgb="FF000000"/>
        <rFont val="Arial"/>
        <family val="2"/>
      </rPr>
      <t> </t>
    </r>
  </si>
  <si>
    <r>
      <t>CANTIDAD</t>
    </r>
    <r>
      <rPr>
        <sz val="11"/>
        <color rgb="FF000000"/>
        <rFont val="Arial"/>
        <family val="2"/>
      </rPr>
      <t> </t>
    </r>
  </si>
  <si>
    <t xml:space="preserve">VALOR DE LA UNIDAD MEDIDA </t>
  </si>
  <si>
    <t>VALOR TOTAL DEL KIT</t>
  </si>
  <si>
    <t>1 </t>
  </si>
  <si>
    <t>Cuaderno cinco materias </t>
  </si>
  <si>
    <t>UNIDAD </t>
  </si>
  <si>
    <t>2 </t>
  </si>
  <si>
    <t>Esfero negro </t>
  </si>
  <si>
    <t>3 </t>
  </si>
  <si>
    <t>Esfero azul </t>
  </si>
  <si>
    <t>4 </t>
  </si>
  <si>
    <t>Esfero rojo </t>
  </si>
  <si>
    <t>5 </t>
  </si>
  <si>
    <t>Lápiz grueso triangular de mina negra  </t>
  </si>
  <si>
    <t>6 </t>
  </si>
  <si>
    <t>Borrador de nata </t>
  </si>
  <si>
    <t>7 </t>
  </si>
  <si>
    <t>Taja lápiz metálico para lápiz triangular </t>
  </si>
  <si>
    <t>8 </t>
  </si>
  <si>
    <t>Marcador resaltador </t>
  </si>
  <si>
    <t>9 </t>
  </si>
  <si>
    <t>Caja de colores  </t>
  </si>
  <si>
    <t>Caja X12 </t>
  </si>
  <si>
    <t>10 </t>
  </si>
  <si>
    <t>Folder legajador </t>
  </si>
  <si>
    <t>11 </t>
  </si>
  <si>
    <r>
      <t>Morral estudiante</t>
    </r>
    <r>
      <rPr>
        <sz val="11"/>
        <rFont val="Arial"/>
        <family val="2"/>
      </rPr>
      <t> </t>
    </r>
  </si>
  <si>
    <t>Tabla porta documentos capacidad para proteger 100 hojas 35 cm x 24 cm </t>
  </si>
  <si>
    <t>Unidad </t>
  </si>
  <si>
    <t>Cuaderno 5 materias 150 hojas </t>
  </si>
  <si>
    <t>Grapadora capacidad 20 hojas </t>
  </si>
  <si>
    <t>Perforadora 2 huecos capacidad 15 hojas </t>
  </si>
  <si>
    <t>Caja de grapas estándar x 5000, </t>
  </si>
  <si>
    <t>Borrador tablero madera  </t>
  </si>
  <si>
    <t>Unidades de marcadores borrables colores surtidos </t>
  </si>
  <si>
    <t>Marcadores permanentes verde y negro </t>
  </si>
  <si>
    <t>Resaltador </t>
  </si>
  <si>
    <t>Esferos negros </t>
  </si>
  <si>
    <t>Lápiz grafito HB No.2 </t>
  </si>
  <si>
    <t>12 </t>
  </si>
  <si>
    <t>Morral escolar </t>
  </si>
  <si>
    <t>13 </t>
  </si>
  <si>
    <t>Resma de papel tamaño carón </t>
  </si>
  <si>
    <t xml:space="preserve">No. </t>
  </si>
  <si>
    <t>ETC</t>
  </si>
  <si>
    <t>Municipio</t>
  </si>
  <si>
    <t>Punto focal</t>
  </si>
  <si>
    <t>CLEI</t>
  </si>
  <si>
    <t>Modalidad</t>
  </si>
  <si>
    <t>Beneficarios</t>
  </si>
  <si>
    <t>MEF</t>
  </si>
  <si>
    <t>No. Cartillas beneficiarios</t>
  </si>
  <si>
    <t xml:space="preserve">Docentes </t>
  </si>
  <si>
    <t>No. Cartillas Docentes</t>
  </si>
  <si>
    <t>Antioquia</t>
  </si>
  <si>
    <t>Dabeiba</t>
  </si>
  <si>
    <t>ETCR LLANO GRANDE</t>
  </si>
  <si>
    <t>Multiciclo</t>
  </si>
  <si>
    <t>Met Inst</t>
  </si>
  <si>
    <t>Mutatá</t>
  </si>
  <si>
    <t>ETCR ROMÁN RUÍZ</t>
  </si>
  <si>
    <t>NAR SAN JOSÉ DE LEÓN</t>
  </si>
  <si>
    <t>CHADÓ ARRIBA</t>
  </si>
  <si>
    <t>Ciclo</t>
  </si>
  <si>
    <t>Remedios</t>
  </si>
  <si>
    <t>ETCR YALÍ (CARRIZAL)</t>
  </si>
  <si>
    <t>Apartadó</t>
  </si>
  <si>
    <t>COMUNIDAD ALEDAÑA</t>
  </si>
  <si>
    <t>Urrao</t>
  </si>
  <si>
    <t>CENTRO POBLADO MANDÉ</t>
  </si>
  <si>
    <t>Caquetá</t>
  </si>
  <si>
    <t>Montañita</t>
  </si>
  <si>
    <t>ETCR HECTOR RAMIREZ</t>
  </si>
  <si>
    <t>Giaviare</t>
  </si>
  <si>
    <t>San José del Guaviare</t>
  </si>
  <si>
    <t>ETCR JAIME PARDO LEAL</t>
  </si>
  <si>
    <t>Meta</t>
  </si>
  <si>
    <t>Mesetas</t>
  </si>
  <si>
    <t>ETCR MARIANA PAEZ</t>
  </si>
  <si>
    <t>San Juan de Arama</t>
  </si>
  <si>
    <t>VEREDA NUEVO PROGRESO</t>
  </si>
  <si>
    <t>Vista Hermosa</t>
  </si>
  <si>
    <t>VEREDA PIÑALITO</t>
  </si>
  <si>
    <t>La Uribe</t>
  </si>
  <si>
    <t>Tolima</t>
  </si>
  <si>
    <t>Chaparral</t>
  </si>
  <si>
    <t>NAR CASCO URBANO</t>
  </si>
  <si>
    <t>NAR LA MARINA</t>
  </si>
  <si>
    <t>NAR SAN JOSE DE LAS HERMOSAS</t>
  </si>
  <si>
    <t>Dolores</t>
  </si>
  <si>
    <t xml:space="preserve">NAR LAS VEGAS </t>
  </si>
  <si>
    <t>NAR BALCONES</t>
  </si>
  <si>
    <t>Planadas</t>
  </si>
  <si>
    <t>ETCR EL OSO</t>
  </si>
  <si>
    <t>Rioblanco</t>
  </si>
  <si>
    <t>NAR GAITAN</t>
  </si>
  <si>
    <t>NAR HERRERA</t>
  </si>
  <si>
    <t>Putumayo</t>
  </si>
  <si>
    <t>Puerto Asís</t>
  </si>
  <si>
    <t xml:space="preserve">ETCR LA CARMELITA </t>
  </si>
  <si>
    <t>Norte de Santander</t>
  </si>
  <si>
    <t>Tibú</t>
  </si>
  <si>
    <t>ETCR EL NEGRO ELIECER (VEREDA ORIPAYA)</t>
  </si>
  <si>
    <t>Cesar</t>
  </si>
  <si>
    <t>Manaure</t>
  </si>
  <si>
    <t>ETCR SIMÓN TRINIDAD VEREDA TIERRA GRATA</t>
  </si>
  <si>
    <t>La Guajira</t>
  </si>
  <si>
    <t>Fonseca</t>
  </si>
  <si>
    <t>ETCR PONDORES</t>
  </si>
  <si>
    <t>Cauca</t>
  </si>
  <si>
    <t>Caldono</t>
  </si>
  <si>
    <t>VEREDA ALTAMIRA</t>
  </si>
  <si>
    <t>MEF Etno</t>
  </si>
  <si>
    <t>ANDALUCIA</t>
  </si>
  <si>
    <t>ESMERALDA</t>
  </si>
  <si>
    <t>VILLA HERMOSA</t>
  </si>
  <si>
    <t>ETCR CARLOS PERDOMO (VEREDA VILACHI)</t>
  </si>
  <si>
    <t>Patia</t>
  </si>
  <si>
    <t>ETCR ALDEMAR GALAN</t>
  </si>
  <si>
    <t>Chocó</t>
  </si>
  <si>
    <t>Bojayá</t>
  </si>
  <si>
    <t>NAR BOJAYA</t>
  </si>
  <si>
    <t>Carmen del Darien</t>
  </si>
  <si>
    <t xml:space="preserve">ETCR SILVER VIDAL MORA  </t>
  </si>
  <si>
    <t>Medio Atrato</t>
  </si>
  <si>
    <t>NAR MEDIO ATRATO</t>
  </si>
  <si>
    <t>Quibdó</t>
  </si>
  <si>
    <t>NAR QUIBDÓ</t>
  </si>
  <si>
    <t>Nariño</t>
  </si>
  <si>
    <t>Cumbal</t>
  </si>
  <si>
    <t>LA UNIÓN</t>
  </si>
  <si>
    <t>TALLAMBI</t>
  </si>
  <si>
    <t>CHUCAN</t>
  </si>
  <si>
    <t>NUMBI</t>
  </si>
  <si>
    <t>SAN MARTIN</t>
  </si>
  <si>
    <t>TAMBILLO</t>
  </si>
  <si>
    <t>CUMBAL URBANO</t>
  </si>
  <si>
    <t>CUMBAL CABILDO</t>
  </si>
  <si>
    <t>Ricaurte</t>
  </si>
  <si>
    <t>RICAURTE URBANO</t>
  </si>
  <si>
    <t>LA PRIMAVERA</t>
  </si>
  <si>
    <t>LA ESPERANZA</t>
  </si>
  <si>
    <t>Tumaco</t>
  </si>
  <si>
    <t>ETCR ARIEL ALDANA</t>
  </si>
  <si>
    <t>Totales:</t>
  </si>
  <si>
    <t>2 MEF</t>
  </si>
  <si>
    <t>6 segundo ciclo</t>
  </si>
  <si>
    <t>totales Cupos</t>
  </si>
  <si>
    <t>participacion</t>
  </si>
  <si>
    <t>docentes</t>
  </si>
  <si>
    <t>Participacion</t>
  </si>
  <si>
    <t>Modelo</t>
  </si>
  <si>
    <t>6 Segunda corte</t>
  </si>
  <si>
    <t>Total Cupos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</si>
</sst>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\ #,##0;[Red]\-&quot;$&quot;\ #,##0"/>
    <numFmt numFmtId="8" formatCode="&quot;$&quot;\ #,##0.00;[Red]\-&quot;$&quot;\ #,##0.00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$-240A]\ #,##0.00;[Red]\-[$$-240A]\ #,##0.00"/>
    <numFmt numFmtId="165" formatCode="&quot;$&quot;#,##0"/>
    <numFmt numFmtId="166" formatCode="_-&quot;$&quot;* #,##0_-;\-&quot;$&quot;* #,##0_-;_-&quot;$&quot;* &quot;-&quot;_-;_-@_-"/>
    <numFmt numFmtId="167" formatCode="_-* #,##0_-;\-* #,##0_-;_-* &quot;-&quot;??_-;_-@_-"/>
    <numFmt numFmtId="168" formatCode="&quot;$&quot;\ #,##0.00"/>
    <numFmt numFmtId="169" formatCode="&quot;$&quot;#,##0.00"/>
  </numFmts>
  <fonts count="41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b/>
      <sz val="8"/>
      <color rgb="FF000000"/>
      <name val="Arial"/>
      <family val="2"/>
    </font>
    <font>
      <sz val="8"/>
      <color theme="0"/>
      <name val="Arial"/>
      <family val="2"/>
    </font>
    <font>
      <sz val="7"/>
      <color rgb="FF00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9"/>
      <color rgb="FF000000"/>
      <name val="Arial"/>
      <family val="2"/>
    </font>
    <font>
      <sz val="10"/>
      <color theme="0"/>
      <name val="Arial"/>
      <family val="2"/>
    </font>
    <font>
      <sz val="20"/>
      <color rgb="FFFFFFFF"/>
      <name val="Calibri"/>
      <family val="2"/>
    </font>
    <font>
      <sz val="10"/>
      <color rgb="FFFFFFFF"/>
      <name val="Calibri"/>
      <family val="2"/>
    </font>
    <font>
      <sz val="9"/>
      <color theme="1"/>
      <name val="Arial"/>
      <family val="2"/>
    </font>
    <font>
      <b/>
      <sz val="18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ptos Narrow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Aptos Narrow"/>
      <family val="2"/>
    </font>
    <font>
      <b/>
      <sz val="14"/>
      <color theme="1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2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4D59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F3864"/>
        <bgColor rgb="FF1F3864"/>
      </patternFill>
    </fill>
    <fill>
      <patternFill patternType="solid">
        <fgColor rgb="FF203764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rgb="FFB4D59F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ECECEC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2" tint="-0.249977111117893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5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301">
    <xf numFmtId="0" fontId="0" fillId="0" borderId="0" xfId="0"/>
    <xf numFmtId="164" fontId="4" fillId="5" borderId="3" xfId="3" applyNumberFormat="1" applyFont="1" applyFill="1" applyBorder="1" applyAlignment="1" applyProtection="1">
      <alignment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hidden="1"/>
    </xf>
    <xf numFmtId="164" fontId="5" fillId="2" borderId="4" xfId="1" applyNumberFormat="1" applyFont="1" applyFill="1" applyBorder="1" applyAlignment="1" applyProtection="1">
      <alignment vertical="center" wrapText="1"/>
    </xf>
    <xf numFmtId="0" fontId="18" fillId="3" borderId="11" xfId="8" applyFont="1" applyFill="1" applyBorder="1" applyAlignment="1" applyProtection="1">
      <alignment horizontal="center" vertical="center" wrapText="1"/>
      <protection hidden="1"/>
    </xf>
    <xf numFmtId="41" fontId="9" fillId="6" borderId="5" xfId="5" applyFont="1" applyFill="1" applyBorder="1" applyAlignment="1" applyProtection="1">
      <alignment horizontal="center" vertical="center"/>
    </xf>
    <xf numFmtId="44" fontId="20" fillId="3" borderId="21" xfId="2" applyFont="1" applyFill="1" applyBorder="1" applyAlignment="1" applyProtection="1">
      <alignment vertical="center" wrapText="1"/>
    </xf>
    <xf numFmtId="164" fontId="4" fillId="8" borderId="3" xfId="3" applyNumberFormat="1" applyFont="1" applyFill="1" applyBorder="1" applyAlignment="1" applyProtection="1">
      <alignment vertical="center" wrapText="1"/>
    </xf>
    <xf numFmtId="167" fontId="9" fillId="6" borderId="26" xfId="1" applyNumberFormat="1" applyFont="1" applyFill="1" applyBorder="1" applyAlignment="1" applyProtection="1">
      <alignment horizontal="center" vertical="center"/>
    </xf>
    <xf numFmtId="164" fontId="4" fillId="8" borderId="13" xfId="3" applyNumberFormat="1" applyFont="1" applyFill="1" applyBorder="1" applyAlignment="1" applyProtection="1">
      <alignment vertical="center" wrapText="1"/>
    </xf>
    <xf numFmtId="1" fontId="19" fillId="6" borderId="3" xfId="5" applyNumberFormat="1" applyFont="1" applyFill="1" applyBorder="1" applyAlignment="1" applyProtection="1">
      <alignment horizontal="center" vertical="center"/>
    </xf>
    <xf numFmtId="9" fontId="9" fillId="6" borderId="3" xfId="6" applyFont="1" applyFill="1" applyBorder="1" applyAlignment="1" applyProtection="1">
      <alignment horizontal="center"/>
    </xf>
    <xf numFmtId="0" fontId="29" fillId="0" borderId="0" xfId="10" applyFont="1"/>
    <xf numFmtId="0" fontId="1" fillId="0" borderId="0" xfId="10"/>
    <xf numFmtId="0" fontId="31" fillId="0" borderId="70" xfId="10" applyFont="1" applyBorder="1" applyAlignment="1">
      <alignment horizontal="center"/>
    </xf>
    <xf numFmtId="0" fontId="31" fillId="0" borderId="72" xfId="10" applyFont="1" applyBorder="1" applyAlignment="1">
      <alignment horizontal="center"/>
    </xf>
    <xf numFmtId="0" fontId="30" fillId="0" borderId="74" xfId="10" applyFont="1" applyBorder="1" applyAlignment="1">
      <alignment vertical="center"/>
    </xf>
    <xf numFmtId="0" fontId="30" fillId="0" borderId="74" xfId="10" applyFont="1" applyBorder="1" applyAlignment="1">
      <alignment vertical="center" wrapText="1"/>
    </xf>
    <xf numFmtId="0" fontId="30" fillId="0" borderId="74" xfId="10" applyFont="1" applyBorder="1" applyAlignment="1">
      <alignment horizontal="center" vertical="center"/>
    </xf>
    <xf numFmtId="0" fontId="30" fillId="4" borderId="74" xfId="10" applyFont="1" applyFill="1" applyBorder="1" applyAlignment="1">
      <alignment horizontal="center" vertical="center"/>
    </xf>
    <xf numFmtId="0" fontId="29" fillId="0" borderId="79" xfId="10" applyFont="1" applyBorder="1" applyAlignment="1">
      <alignment horizontal="left" vertical="center"/>
    </xf>
    <xf numFmtId="0" fontId="29" fillId="0" borderId="74" xfId="10" applyFont="1" applyBorder="1" applyAlignment="1">
      <alignment horizontal="center" vertical="center"/>
    </xf>
    <xf numFmtId="0" fontId="30" fillId="0" borderId="79" xfId="10" applyFont="1" applyBorder="1" applyAlignment="1">
      <alignment horizontal="center" vertical="center"/>
    </xf>
    <xf numFmtId="0" fontId="30" fillId="0" borderId="53" xfId="10" applyFont="1" applyBorder="1" applyAlignment="1">
      <alignment horizontal="center" vertical="center"/>
    </xf>
    <xf numFmtId="0" fontId="30" fillId="0" borderId="3" xfId="10" applyFont="1" applyBorder="1" applyAlignment="1">
      <alignment vertical="center" wrapText="1"/>
    </xf>
    <xf numFmtId="0" fontId="30" fillId="0" borderId="3" xfId="10" applyFont="1" applyBorder="1" applyAlignment="1">
      <alignment horizontal="center" vertical="center"/>
    </xf>
    <xf numFmtId="0" fontId="30" fillId="4" borderId="3" xfId="10" applyFont="1" applyFill="1" applyBorder="1" applyAlignment="1">
      <alignment horizontal="center" vertical="center"/>
    </xf>
    <xf numFmtId="0" fontId="29" fillId="0" borderId="14" xfId="10" applyFont="1" applyBorder="1" applyAlignment="1">
      <alignment horizontal="left" vertical="center"/>
    </xf>
    <xf numFmtId="0" fontId="30" fillId="0" borderId="6" xfId="10" applyFont="1" applyBorder="1" applyAlignment="1">
      <alignment horizontal="center" vertical="center"/>
    </xf>
    <xf numFmtId="0" fontId="29" fillId="0" borderId="3" xfId="10" applyFont="1" applyBorder="1" applyAlignment="1">
      <alignment horizontal="center" vertical="center"/>
    </xf>
    <xf numFmtId="0" fontId="30" fillId="0" borderId="6" xfId="10" applyFont="1" applyBorder="1" applyAlignment="1">
      <alignment vertical="center" wrapText="1"/>
    </xf>
    <xf numFmtId="0" fontId="30" fillId="0" borderId="3" xfId="10" applyFont="1" applyBorder="1" applyAlignment="1">
      <alignment vertical="center"/>
    </xf>
    <xf numFmtId="0" fontId="30" fillId="20" borderId="3" xfId="10" applyFont="1" applyFill="1" applyBorder="1" applyAlignment="1">
      <alignment horizontal="center" vertical="center"/>
    </xf>
    <xf numFmtId="0" fontId="30" fillId="21" borderId="3" xfId="10" applyFont="1" applyFill="1" applyBorder="1" applyAlignment="1">
      <alignment horizontal="center" vertical="center"/>
    </xf>
    <xf numFmtId="0" fontId="30" fillId="0" borderId="77" xfId="10" applyFont="1" applyBorder="1" applyAlignment="1">
      <alignment vertical="center"/>
    </xf>
    <xf numFmtId="0" fontId="30" fillId="0" borderId="77" xfId="10" applyFont="1" applyBorder="1" applyAlignment="1">
      <alignment vertical="center" wrapText="1"/>
    </xf>
    <xf numFmtId="0" fontId="30" fillId="0" borderId="77" xfId="10" applyFont="1" applyBorder="1" applyAlignment="1">
      <alignment horizontal="center" vertical="center"/>
    </xf>
    <xf numFmtId="0" fontId="30" fillId="4" borderId="77" xfId="10" applyFont="1" applyFill="1" applyBorder="1" applyAlignment="1">
      <alignment horizontal="center" vertical="center"/>
    </xf>
    <xf numFmtId="0" fontId="29" fillId="0" borderId="69" xfId="10" applyFont="1" applyBorder="1" applyAlignment="1">
      <alignment horizontal="left" vertical="center"/>
    </xf>
    <xf numFmtId="0" fontId="30" fillId="0" borderId="78" xfId="10" applyFont="1" applyBorder="1" applyAlignment="1">
      <alignment horizontal="center" vertical="center"/>
    </xf>
    <xf numFmtId="0" fontId="29" fillId="0" borderId="77" xfId="10" applyFont="1" applyBorder="1" applyAlignment="1">
      <alignment horizontal="center" vertical="center"/>
    </xf>
    <xf numFmtId="0" fontId="30" fillId="0" borderId="30" xfId="10" applyFont="1" applyBorder="1" applyAlignment="1">
      <alignment horizontal="center" vertical="center"/>
    </xf>
    <xf numFmtId="0" fontId="30" fillId="0" borderId="31" xfId="10" applyFont="1" applyBorder="1" applyAlignment="1">
      <alignment vertical="center"/>
    </xf>
    <xf numFmtId="0" fontId="30" fillId="0" borderId="31" xfId="10" applyFont="1" applyBorder="1" applyAlignment="1">
      <alignment vertical="center" wrapText="1"/>
    </xf>
    <xf numFmtId="0" fontId="30" fillId="0" borderId="31" xfId="10" applyFont="1" applyBorder="1" applyAlignment="1">
      <alignment horizontal="center" vertical="center"/>
    </xf>
    <xf numFmtId="0" fontId="30" fillId="4" borderId="31" xfId="10" applyFont="1" applyFill="1" applyBorder="1" applyAlignment="1">
      <alignment horizontal="center" vertical="center"/>
    </xf>
    <xf numFmtId="0" fontId="29" fillId="0" borderId="34" xfId="10" applyFont="1" applyBorder="1" applyAlignment="1">
      <alignment horizontal="left" vertical="center"/>
    </xf>
    <xf numFmtId="0" fontId="30" fillId="0" borderId="34" xfId="10" applyFont="1" applyBorder="1" applyAlignment="1">
      <alignment horizontal="center" vertical="center"/>
    </xf>
    <xf numFmtId="0" fontId="29" fillId="0" borderId="31" xfId="10" applyFont="1" applyBorder="1" applyAlignment="1">
      <alignment horizontal="center" vertical="center"/>
    </xf>
    <xf numFmtId="0" fontId="30" fillId="0" borderId="6" xfId="10" applyFont="1" applyBorder="1" applyAlignment="1">
      <alignment vertical="center"/>
    </xf>
    <xf numFmtId="0" fontId="30" fillId="0" borderId="78" xfId="10" applyFont="1" applyBorder="1" applyAlignment="1">
      <alignment vertical="center"/>
    </xf>
    <xf numFmtId="0" fontId="30" fillId="0" borderId="12" xfId="10" applyFont="1" applyBorder="1" applyAlignment="1">
      <alignment vertical="center"/>
    </xf>
    <xf numFmtId="0" fontId="30" fillId="0" borderId="12" xfId="10" applyFont="1" applyBorder="1" applyAlignment="1">
      <alignment horizontal="center" vertical="center"/>
    </xf>
    <xf numFmtId="0" fontId="30" fillId="4" borderId="12" xfId="10" applyFont="1" applyFill="1" applyBorder="1" applyAlignment="1">
      <alignment horizontal="center" vertical="center"/>
    </xf>
    <xf numFmtId="0" fontId="29" fillId="0" borderId="16" xfId="10" applyFont="1" applyBorder="1" applyAlignment="1">
      <alignment horizontal="left" vertical="center"/>
    </xf>
    <xf numFmtId="0" fontId="30" fillId="0" borderId="16" xfId="10" applyFont="1" applyBorder="1" applyAlignment="1">
      <alignment horizontal="center" vertical="center"/>
    </xf>
    <xf numFmtId="0" fontId="29" fillId="0" borderId="12" xfId="10" applyFont="1" applyBorder="1" applyAlignment="1">
      <alignment horizontal="center" vertical="center"/>
    </xf>
    <xf numFmtId="0" fontId="30" fillId="0" borderId="31" xfId="10" applyFont="1" applyBorder="1" applyAlignment="1">
      <alignment horizontal="left" vertical="center" wrapText="1"/>
    </xf>
    <xf numFmtId="0" fontId="30" fillId="20" borderId="31" xfId="10" applyFont="1" applyFill="1" applyBorder="1" applyAlignment="1">
      <alignment horizontal="center" vertical="center"/>
    </xf>
    <xf numFmtId="0" fontId="30" fillId="21" borderId="31" xfId="10" applyFont="1" applyFill="1" applyBorder="1" applyAlignment="1">
      <alignment horizontal="center" vertical="center"/>
    </xf>
    <xf numFmtId="0" fontId="30" fillId="0" borderId="31" xfId="10" applyFont="1" applyBorder="1" applyAlignment="1">
      <alignment horizontal="left" vertical="center"/>
    </xf>
    <xf numFmtId="0" fontId="30" fillId="20" borderId="6" xfId="10" applyFont="1" applyFill="1" applyBorder="1" applyAlignment="1">
      <alignment horizontal="center" vertical="center"/>
    </xf>
    <xf numFmtId="0" fontId="30" fillId="0" borderId="79" xfId="10" applyFont="1" applyBorder="1" applyAlignment="1">
      <alignment vertical="center"/>
    </xf>
    <xf numFmtId="0" fontId="30" fillId="0" borderId="14" xfId="10" applyFont="1" applyBorder="1" applyAlignment="1">
      <alignment vertical="center" wrapText="1"/>
    </xf>
    <xf numFmtId="0" fontId="30" fillId="0" borderId="13" xfId="10" applyFont="1" applyBorder="1" applyAlignment="1">
      <alignment horizontal="center" vertical="center"/>
    </xf>
    <xf numFmtId="0" fontId="30" fillId="4" borderId="13" xfId="10" applyFont="1" applyFill="1" applyBorder="1" applyAlignment="1">
      <alignment horizontal="center" vertical="center"/>
    </xf>
    <xf numFmtId="0" fontId="30" fillId="0" borderId="14" xfId="10" applyFont="1" applyBorder="1" applyAlignment="1">
      <alignment horizontal="center" vertical="center"/>
    </xf>
    <xf numFmtId="0" fontId="29" fillId="0" borderId="13" xfId="10" applyFont="1" applyBorder="1" applyAlignment="1">
      <alignment horizontal="center" vertical="center"/>
    </xf>
    <xf numFmtId="0" fontId="30" fillId="0" borderId="36" xfId="10" applyFont="1" applyBorder="1" applyAlignment="1">
      <alignment vertical="center" wrapText="1"/>
    </xf>
    <xf numFmtId="0" fontId="30" fillId="0" borderId="11" xfId="10" applyFont="1" applyBorder="1" applyAlignment="1">
      <alignment horizontal="center" vertical="center"/>
    </xf>
    <xf numFmtId="0" fontId="30" fillId="4" borderId="11" xfId="10" applyFont="1" applyFill="1" applyBorder="1" applyAlignment="1">
      <alignment horizontal="center" vertical="center"/>
    </xf>
    <xf numFmtId="0" fontId="30" fillId="0" borderId="36" xfId="10" applyFont="1" applyBorder="1" applyAlignment="1">
      <alignment horizontal="center" vertical="center"/>
    </xf>
    <xf numFmtId="0" fontId="29" fillId="0" borderId="11" xfId="10" applyFont="1" applyBorder="1" applyAlignment="1">
      <alignment horizontal="center" vertical="center"/>
    </xf>
    <xf numFmtId="0" fontId="31" fillId="0" borderId="17" xfId="10" applyFont="1" applyBorder="1" applyAlignment="1">
      <alignment horizontal="center" vertical="center"/>
    </xf>
    <xf numFmtId="0" fontId="32" fillId="0" borderId="31" xfId="10" applyFont="1" applyBorder="1" applyAlignment="1">
      <alignment horizontal="center" vertical="center"/>
    </xf>
    <xf numFmtId="0" fontId="31" fillId="0" borderId="72" xfId="10" applyFont="1" applyBorder="1" applyAlignment="1">
      <alignment horizontal="center" vertical="center"/>
    </xf>
    <xf numFmtId="0" fontId="31" fillId="0" borderId="0" xfId="10" applyFont="1" applyAlignment="1">
      <alignment horizontal="center" vertical="center"/>
    </xf>
    <xf numFmtId="0" fontId="32" fillId="0" borderId="70" xfId="10" applyFont="1" applyBorder="1" applyAlignment="1">
      <alignment horizontal="center" vertical="center"/>
    </xf>
    <xf numFmtId="0" fontId="32" fillId="0" borderId="17" xfId="10" applyFont="1" applyBorder="1" applyAlignment="1">
      <alignment horizontal="center" vertical="center"/>
    </xf>
    <xf numFmtId="0" fontId="31" fillId="0" borderId="0" xfId="10" applyFont="1" applyAlignment="1">
      <alignment horizontal="center"/>
    </xf>
    <xf numFmtId="0" fontId="31" fillId="0" borderId="81" xfId="10" applyFont="1" applyBorder="1" applyAlignment="1">
      <alignment horizontal="center"/>
    </xf>
    <xf numFmtId="0" fontId="31" fillId="0" borderId="0" xfId="10" applyFont="1" applyAlignment="1">
      <alignment horizontal="center" wrapText="1"/>
    </xf>
    <xf numFmtId="0" fontId="1" fillId="0" borderId="3" xfId="10" applyBorder="1"/>
    <xf numFmtId="0" fontId="29" fillId="0" borderId="3" xfId="10" applyFont="1" applyBorder="1" applyAlignment="1">
      <alignment horizontal="left" vertical="center"/>
    </xf>
    <xf numFmtId="0" fontId="1" fillId="0" borderId="6" xfId="10" applyBorder="1"/>
    <xf numFmtId="9" fontId="29" fillId="0" borderId="3" xfId="11" applyFont="1" applyBorder="1" applyAlignment="1" applyProtection="1">
      <alignment horizontal="left" vertical="center"/>
    </xf>
    <xf numFmtId="9" fontId="0" fillId="0" borderId="3" xfId="11" applyFont="1" applyBorder="1" applyProtection="1"/>
    <xf numFmtId="0" fontId="31" fillId="0" borderId="3" xfId="10" applyFont="1" applyBorder="1" applyAlignment="1">
      <alignment horizontal="center"/>
    </xf>
    <xf numFmtId="0" fontId="26" fillId="0" borderId="3" xfId="10" applyFont="1" applyBorder="1"/>
    <xf numFmtId="0" fontId="30" fillId="7" borderId="3" xfId="10" applyFont="1" applyFill="1" applyBorder="1" applyAlignment="1">
      <alignment horizontal="center" vertical="center"/>
    </xf>
    <xf numFmtId="0" fontId="30" fillId="7" borderId="3" xfId="10" applyFont="1" applyFill="1" applyBorder="1" applyAlignment="1">
      <alignment horizontal="left" vertical="center"/>
    </xf>
    <xf numFmtId="0" fontId="1" fillId="7" borderId="3" xfId="10" applyFill="1" applyBorder="1"/>
    <xf numFmtId="0" fontId="26" fillId="7" borderId="3" xfId="10" applyFont="1" applyFill="1" applyBorder="1"/>
    <xf numFmtId="0" fontId="30" fillId="7" borderId="3" xfId="10" applyFont="1" applyFill="1" applyBorder="1" applyAlignment="1">
      <alignment vertical="center"/>
    </xf>
    <xf numFmtId="0" fontId="30" fillId="7" borderId="3" xfId="10" applyFont="1" applyFill="1" applyBorder="1" applyAlignment="1">
      <alignment horizontal="left" vertical="center" wrapText="1"/>
    </xf>
    <xf numFmtId="0" fontId="30" fillId="19" borderId="3" xfId="10" applyFont="1" applyFill="1" applyBorder="1" applyAlignment="1">
      <alignment horizontal="center" vertical="center"/>
    </xf>
    <xf numFmtId="0" fontId="30" fillId="19" borderId="3" xfId="10" applyFont="1" applyFill="1" applyBorder="1" applyAlignment="1">
      <alignment horizontal="left" vertical="center"/>
    </xf>
    <xf numFmtId="0" fontId="1" fillId="19" borderId="3" xfId="10" applyFill="1" applyBorder="1"/>
    <xf numFmtId="0" fontId="26" fillId="19" borderId="3" xfId="10" applyFont="1" applyFill="1" applyBorder="1"/>
    <xf numFmtId="0" fontId="30" fillId="19" borderId="3" xfId="10" applyFont="1" applyFill="1" applyBorder="1" applyAlignment="1">
      <alignment vertical="center"/>
    </xf>
    <xf numFmtId="0" fontId="1" fillId="19" borderId="12" xfId="10" applyFill="1" applyBorder="1"/>
    <xf numFmtId="0" fontId="22" fillId="12" borderId="3" xfId="0" applyFont="1" applyFill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left" vertical="center" wrapText="1"/>
    </xf>
    <xf numFmtId="0" fontId="27" fillId="0" borderId="57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8" fontId="13" fillId="0" borderId="3" xfId="0" applyNumberFormat="1" applyFont="1" applyBorder="1"/>
    <xf numFmtId="0" fontId="27" fillId="0" borderId="4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left" vertical="center" wrapText="1"/>
    </xf>
    <xf numFmtId="0" fontId="27" fillId="0" borderId="68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8" fontId="12" fillId="14" borderId="4" xfId="0" applyNumberFormat="1" applyFont="1" applyFill="1" applyBorder="1" applyAlignment="1">
      <alignment horizontal="center" vertical="center" wrapText="1"/>
    </xf>
    <xf numFmtId="0" fontId="27" fillId="0" borderId="44" xfId="0" applyFont="1" applyBorder="1" applyAlignment="1">
      <alignment horizontal="justify" vertical="center" wrapText="1"/>
    </xf>
    <xf numFmtId="0" fontId="23" fillId="0" borderId="3" xfId="0" applyFont="1" applyBorder="1" applyAlignment="1">
      <alignment horizontal="justify" vertical="center"/>
    </xf>
    <xf numFmtId="0" fontId="27" fillId="0" borderId="37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justify" vertical="center" wrapText="1"/>
    </xf>
    <xf numFmtId="0" fontId="27" fillId="0" borderId="41" xfId="0" applyFont="1" applyBorder="1" applyAlignment="1">
      <alignment horizontal="justify" vertical="center" wrapText="1"/>
    </xf>
    <xf numFmtId="0" fontId="27" fillId="16" borderId="37" xfId="0" applyFont="1" applyFill="1" applyBorder="1" applyAlignment="1">
      <alignment horizontal="justify" vertical="center" wrapText="1"/>
    </xf>
    <xf numFmtId="0" fontId="27" fillId="16" borderId="65" xfId="0" applyFont="1" applyFill="1" applyBorder="1" applyAlignment="1">
      <alignment horizontal="center" vertical="center" wrapText="1"/>
    </xf>
    <xf numFmtId="0" fontId="27" fillId="16" borderId="3" xfId="0" applyFont="1" applyFill="1" applyBorder="1" applyAlignment="1">
      <alignment horizontal="justify" vertical="center" wrapText="1"/>
    </xf>
    <xf numFmtId="0" fontId="27" fillId="16" borderId="3" xfId="0" applyFont="1" applyFill="1" applyBorder="1" applyAlignment="1">
      <alignment horizontal="center" vertical="center" wrapText="1"/>
    </xf>
    <xf numFmtId="0" fontId="27" fillId="16" borderId="59" xfId="0" applyFont="1" applyFill="1" applyBorder="1" applyAlignment="1">
      <alignment horizontal="center" vertical="center" wrapText="1"/>
    </xf>
    <xf numFmtId="44" fontId="0" fillId="0" borderId="0" xfId="0" applyNumberFormat="1"/>
    <xf numFmtId="0" fontId="27" fillId="16" borderId="58" xfId="0" applyFont="1" applyFill="1" applyBorder="1" applyAlignment="1">
      <alignment horizontal="justify" vertical="center" wrapText="1"/>
    </xf>
    <xf numFmtId="0" fontId="27" fillId="16" borderId="66" xfId="0" applyFont="1" applyFill="1" applyBorder="1" applyAlignment="1">
      <alignment horizontal="center" vertical="center" wrapText="1"/>
    </xf>
    <xf numFmtId="0" fontId="27" fillId="16" borderId="38" xfId="0" applyFont="1" applyFill="1" applyBorder="1" applyAlignment="1">
      <alignment horizontal="justify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/>
    <xf numFmtId="0" fontId="14" fillId="6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left" vertical="top" wrapText="1"/>
    </xf>
    <xf numFmtId="168" fontId="9" fillId="9" borderId="26" xfId="0" applyNumberFormat="1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left" vertical="top" wrapText="1"/>
    </xf>
    <xf numFmtId="0" fontId="14" fillId="6" borderId="3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wrapText="1"/>
    </xf>
    <xf numFmtId="0" fontId="19" fillId="6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4" fillId="6" borderId="22" xfId="0" applyFont="1" applyFill="1" applyBorder="1" applyAlignment="1">
      <alignment horizontal="center" vertical="center" wrapText="1"/>
    </xf>
    <xf numFmtId="164" fontId="18" fillId="2" borderId="29" xfId="0" applyNumberFormat="1" applyFont="1" applyFill="1" applyBorder="1" applyAlignment="1">
      <alignment vertical="center" wrapText="1"/>
    </xf>
    <xf numFmtId="0" fontId="17" fillId="2" borderId="25" xfId="0" applyFont="1" applyFill="1" applyBorder="1" applyAlignment="1">
      <alignment vertical="center" wrapText="1"/>
    </xf>
    <xf numFmtId="0" fontId="17" fillId="2" borderId="28" xfId="0" applyFont="1" applyFill="1" applyBorder="1" applyAlignment="1">
      <alignment vertical="center" wrapText="1"/>
    </xf>
    <xf numFmtId="164" fontId="5" fillId="3" borderId="4" xfId="0" applyNumberFormat="1" applyFont="1" applyFill="1" applyBorder="1" applyAlignment="1">
      <alignment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10" fillId="4" borderId="4" xfId="0" applyNumberFormat="1" applyFont="1" applyFill="1" applyBorder="1" applyAlignment="1">
      <alignment horizontal="center" vertical="center" wrapText="1"/>
    </xf>
    <xf numFmtId="164" fontId="4" fillId="9" borderId="4" xfId="0" applyNumberFormat="1" applyFont="1" applyFill="1" applyBorder="1" applyAlignment="1">
      <alignment horizontal="right" vertical="center" wrapText="1"/>
    </xf>
    <xf numFmtId="164" fontId="10" fillId="4" borderId="4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164" fontId="8" fillId="0" borderId="0" xfId="0" applyNumberFormat="1" applyFont="1" applyAlignment="1">
      <alignment wrapText="1"/>
    </xf>
    <xf numFmtId="0" fontId="3" fillId="0" borderId="1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5" fontId="37" fillId="10" borderId="19" xfId="0" applyNumberFormat="1" applyFont="1" applyFill="1" applyBorder="1" applyAlignment="1">
      <alignment horizontal="center" vertical="center" wrapText="1"/>
    </xf>
    <xf numFmtId="165" fontId="37" fillId="10" borderId="20" xfId="0" applyNumberFormat="1" applyFont="1" applyFill="1" applyBorder="1" applyAlignment="1">
      <alignment horizontal="center" vertical="center" wrapText="1"/>
    </xf>
    <xf numFmtId="165" fontId="37" fillId="10" borderId="16" xfId="0" applyNumberFormat="1" applyFont="1" applyFill="1" applyBorder="1" applyAlignment="1">
      <alignment horizontal="center" vertical="center" wrapText="1"/>
    </xf>
    <xf numFmtId="165" fontId="37" fillId="10" borderId="9" xfId="0" applyNumberFormat="1" applyFont="1" applyFill="1" applyBorder="1" applyAlignment="1">
      <alignment horizontal="center" vertical="center" wrapText="1"/>
    </xf>
    <xf numFmtId="165" fontId="37" fillId="10" borderId="0" xfId="0" applyNumberFormat="1" applyFont="1" applyFill="1" applyAlignment="1">
      <alignment horizontal="center" vertical="center" wrapText="1"/>
    </xf>
    <xf numFmtId="165" fontId="37" fillId="10" borderId="49" xfId="0" applyNumberFormat="1" applyFont="1" applyFill="1" applyBorder="1" applyAlignment="1">
      <alignment horizontal="center" vertical="center" wrapText="1"/>
    </xf>
    <xf numFmtId="165" fontId="37" fillId="10" borderId="46" xfId="0" applyNumberFormat="1" applyFont="1" applyFill="1" applyBorder="1" applyAlignment="1">
      <alignment vertical="center" wrapText="1"/>
    </xf>
    <xf numFmtId="165" fontId="37" fillId="10" borderId="50" xfId="0" applyNumberFormat="1" applyFont="1" applyFill="1" applyBorder="1" applyAlignment="1">
      <alignment vertical="center" wrapText="1"/>
    </xf>
    <xf numFmtId="169" fontId="3" fillId="17" borderId="3" xfId="0" applyNumberFormat="1" applyFont="1" applyFill="1" applyBorder="1" applyAlignment="1">
      <alignment vertical="center"/>
    </xf>
    <xf numFmtId="169" fontId="3" fillId="17" borderId="52" xfId="0" applyNumberFormat="1" applyFont="1" applyFill="1" applyBorder="1" applyAlignment="1">
      <alignment vertical="center"/>
    </xf>
    <xf numFmtId="9" fontId="4" fillId="0" borderId="0" xfId="6" applyFont="1" applyProtection="1"/>
    <xf numFmtId="9" fontId="4" fillId="0" borderId="0" xfId="0" applyNumberFormat="1" applyFont="1"/>
    <xf numFmtId="165" fontId="37" fillId="10" borderId="5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4" fillId="0" borderId="3" xfId="0" applyFont="1" applyBorder="1"/>
    <xf numFmtId="169" fontId="4" fillId="0" borderId="0" xfId="0" applyNumberFormat="1" applyFont="1"/>
    <xf numFmtId="168" fontId="38" fillId="0" borderId="3" xfId="0" applyNumberFormat="1" applyFont="1" applyBorder="1"/>
    <xf numFmtId="44" fontId="39" fillId="0" borderId="0" xfId="2" applyFont="1" applyAlignment="1" applyProtection="1">
      <alignment horizontal="center" vertical="center"/>
    </xf>
    <xf numFmtId="0" fontId="4" fillId="0" borderId="3" xfId="0" applyFont="1" applyBorder="1" applyAlignment="1">
      <alignment wrapText="1"/>
    </xf>
    <xf numFmtId="44" fontId="4" fillId="0" borderId="0" xfId="0" applyNumberFormat="1" applyFont="1"/>
    <xf numFmtId="0" fontId="4" fillId="0" borderId="3" xfId="0" applyFont="1" applyBorder="1" applyAlignment="1">
      <alignment vertical="center" wrapText="1"/>
    </xf>
    <xf numFmtId="44" fontId="39" fillId="0" borderId="3" xfId="2" applyFont="1" applyBorder="1" applyAlignment="1" applyProtection="1">
      <alignment horizontal="center" vertical="center" wrapText="1"/>
    </xf>
    <xf numFmtId="0" fontId="30" fillId="0" borderId="13" xfId="10" applyFont="1" applyBorder="1" applyAlignment="1">
      <alignment horizontal="left" vertical="center"/>
    </xf>
    <xf numFmtId="0" fontId="30" fillId="0" borderId="11" xfId="10" applyFont="1" applyBorder="1" applyAlignment="1">
      <alignment horizontal="left" vertical="center" wrapText="1"/>
    </xf>
    <xf numFmtId="6" fontId="13" fillId="13" borderId="0" xfId="2" applyNumberFormat="1" applyFont="1" applyFill="1" applyBorder="1" applyAlignment="1" applyProtection="1">
      <protection locked="0"/>
    </xf>
    <xf numFmtId="164" fontId="3" fillId="5" borderId="16" xfId="3" applyNumberFormat="1" applyFont="1" applyFill="1" applyBorder="1" applyAlignment="1" applyProtection="1">
      <alignment horizontal="center" vertical="center" wrapText="1"/>
      <protection locked="0"/>
    </xf>
    <xf numFmtId="10" fontId="4" fillId="5" borderId="3" xfId="2" applyNumberFormat="1" applyFont="1" applyFill="1" applyBorder="1" applyAlignment="1" applyProtection="1">
      <alignment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5" fontId="5" fillId="3" borderId="1" xfId="2" applyNumberFormat="1" applyFont="1" applyFill="1" applyBorder="1" applyAlignment="1" applyProtection="1">
      <alignment horizontal="center" vertical="center" wrapText="1"/>
    </xf>
    <xf numFmtId="165" fontId="5" fillId="3" borderId="0" xfId="2" applyNumberFormat="1" applyFont="1" applyFill="1" applyBorder="1" applyAlignment="1" applyProtection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7" fontId="7" fillId="9" borderId="3" xfId="0" applyNumberFormat="1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4" fillId="9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" fontId="19" fillId="6" borderId="3" xfId="5" applyNumberFormat="1" applyFont="1" applyFill="1" applyBorder="1" applyAlignment="1" applyProtection="1">
      <alignment horizontal="center" vertical="center"/>
    </xf>
    <xf numFmtId="165" fontId="37" fillId="10" borderId="50" xfId="0" applyNumberFormat="1" applyFont="1" applyFill="1" applyBorder="1" applyAlignment="1">
      <alignment horizontal="center" vertical="center" wrapText="1"/>
    </xf>
    <xf numFmtId="165" fontId="37" fillId="10" borderId="18" xfId="0" applyNumberFormat="1" applyFont="1" applyFill="1" applyBorder="1" applyAlignment="1">
      <alignment horizontal="center" vertical="center" wrapText="1"/>
    </xf>
    <xf numFmtId="1" fontId="19" fillId="23" borderId="3" xfId="5" applyNumberFormat="1" applyFont="1" applyFill="1" applyBorder="1" applyAlignment="1" applyProtection="1">
      <alignment horizontal="center" vertical="center"/>
    </xf>
    <xf numFmtId="0" fontId="4" fillId="0" borderId="25" xfId="0" applyFont="1" applyBorder="1" applyAlignment="1">
      <alignment horizontal="center"/>
    </xf>
    <xf numFmtId="0" fontId="40" fillId="22" borderId="3" xfId="0" applyFont="1" applyFill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44" fontId="4" fillId="0" borderId="8" xfId="0" applyNumberFormat="1" applyFont="1" applyBorder="1" applyAlignment="1">
      <alignment horizontal="center" vertical="center" wrapText="1"/>
    </xf>
    <xf numFmtId="1" fontId="19" fillId="6" borderId="55" xfId="5" applyNumberFormat="1" applyFont="1" applyFill="1" applyBorder="1" applyAlignment="1" applyProtection="1">
      <alignment horizontal="center" vertical="center"/>
    </xf>
    <xf numFmtId="1" fontId="19" fillId="6" borderId="56" xfId="5" applyNumberFormat="1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165" fontId="5" fillId="3" borderId="2" xfId="4" applyNumberFormat="1" applyFont="1" applyFill="1" applyBorder="1" applyAlignment="1" applyProtection="1">
      <alignment horizontal="center" vertical="center" wrapText="1"/>
    </xf>
    <xf numFmtId="165" fontId="5" fillId="3" borderId="3" xfId="4" applyNumberFormat="1" applyFont="1" applyFill="1" applyBorder="1" applyAlignment="1" applyProtection="1">
      <alignment horizontal="center" vertical="center" wrapText="1"/>
    </xf>
    <xf numFmtId="165" fontId="5" fillId="3" borderId="2" xfId="2" applyNumberFormat="1" applyFont="1" applyFill="1" applyBorder="1" applyAlignment="1" applyProtection="1">
      <alignment horizontal="center" vertical="center" wrapText="1"/>
    </xf>
    <xf numFmtId="165" fontId="5" fillId="3" borderId="3" xfId="2" applyNumberFormat="1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0" fillId="22" borderId="15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7" fillId="0" borderId="62" xfId="0" applyFont="1" applyBorder="1" applyAlignment="1">
      <alignment horizontal="justify" vertical="center" wrapText="1"/>
    </xf>
    <xf numFmtId="0" fontId="27" fillId="0" borderId="58" xfId="0" applyFont="1" applyBorder="1" applyAlignment="1">
      <alignment horizontal="justify" vertical="center" wrapText="1"/>
    </xf>
    <xf numFmtId="0" fontId="27" fillId="0" borderId="63" xfId="0" applyFont="1" applyBorder="1" applyAlignment="1">
      <alignment horizontal="justify" vertical="center" wrapText="1"/>
    </xf>
    <xf numFmtId="0" fontId="27" fillId="0" borderId="64" xfId="0" applyFont="1" applyBorder="1" applyAlignment="1">
      <alignment horizontal="justify" vertical="center" wrapText="1"/>
    </xf>
    <xf numFmtId="0" fontId="27" fillId="16" borderId="60" xfId="0" applyFont="1" applyFill="1" applyBorder="1" applyAlignment="1">
      <alignment horizontal="justify" vertical="center" wrapText="1"/>
    </xf>
    <xf numFmtId="0" fontId="27" fillId="16" borderId="61" xfId="0" applyFont="1" applyFill="1" applyBorder="1" applyAlignment="1">
      <alignment horizontal="justify" vertical="center" wrapText="1"/>
    </xf>
    <xf numFmtId="0" fontId="27" fillId="16" borderId="39" xfId="0" applyFont="1" applyFill="1" applyBorder="1" applyAlignment="1">
      <alignment horizontal="justify" vertical="center" wrapText="1"/>
    </xf>
    <xf numFmtId="44" fontId="28" fillId="9" borderId="3" xfId="2" applyFont="1" applyFill="1" applyBorder="1" applyAlignment="1" applyProtection="1">
      <alignment horizontal="center" vertical="center" wrapText="1"/>
    </xf>
    <xf numFmtId="44" fontId="27" fillId="18" borderId="3" xfId="2" applyFont="1" applyFill="1" applyBorder="1" applyAlignment="1" applyProtection="1">
      <alignment horizontal="center" vertical="center" wrapText="1"/>
      <protection locked="0"/>
    </xf>
    <xf numFmtId="0" fontId="24" fillId="15" borderId="14" xfId="7" applyFont="1" applyFill="1" applyBorder="1" applyAlignment="1">
      <alignment horizontal="center" vertical="center" wrapText="1"/>
    </xf>
    <xf numFmtId="0" fontId="24" fillId="15" borderId="15" xfId="7" applyFont="1" applyFill="1" applyBorder="1" applyAlignment="1">
      <alignment horizontal="center" vertical="center" wrapText="1"/>
    </xf>
    <xf numFmtId="44" fontId="28" fillId="18" borderId="3" xfId="2" applyFont="1" applyFill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>
      <alignment horizontal="justify" vertical="center" wrapText="1"/>
    </xf>
    <xf numFmtId="0" fontId="27" fillId="16" borderId="3" xfId="0" applyFont="1" applyFill="1" applyBorder="1" applyAlignment="1">
      <alignment horizontal="justify" vertical="center" wrapText="1"/>
    </xf>
    <xf numFmtId="44" fontId="0" fillId="9" borderId="3" xfId="2" applyFont="1" applyFill="1" applyBorder="1" applyAlignment="1" applyProtection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1" fillId="0" borderId="25" xfId="10" applyBorder="1" applyAlignment="1">
      <alignment horizontal="center"/>
    </xf>
    <xf numFmtId="0" fontId="30" fillId="0" borderId="33" xfId="10" applyFont="1" applyBorder="1" applyAlignment="1">
      <alignment horizontal="center" vertical="center"/>
    </xf>
    <xf numFmtId="0" fontId="30" fillId="0" borderId="76" xfId="10" applyFont="1" applyBorder="1" applyAlignment="1">
      <alignment horizontal="center" vertical="center"/>
    </xf>
    <xf numFmtId="0" fontId="30" fillId="0" borderId="11" xfId="10" applyFont="1" applyBorder="1" applyAlignment="1">
      <alignment horizontal="left" vertical="center"/>
    </xf>
    <xf numFmtId="0" fontId="30" fillId="0" borderId="75" xfId="10" applyFont="1" applyBorder="1" applyAlignment="1">
      <alignment horizontal="left" vertical="center"/>
    </xf>
    <xf numFmtId="0" fontId="31" fillId="0" borderId="73" xfId="10" applyFont="1" applyBorder="1" applyAlignment="1">
      <alignment horizontal="center" vertical="center"/>
    </xf>
    <xf numFmtId="0" fontId="31" fillId="0" borderId="17" xfId="10" applyFont="1" applyBorder="1" applyAlignment="1">
      <alignment horizontal="center" vertical="center"/>
    </xf>
    <xf numFmtId="0" fontId="31" fillId="0" borderId="35" xfId="10" applyFont="1" applyBorder="1" applyAlignment="1">
      <alignment horizontal="center" vertical="center"/>
    </xf>
    <xf numFmtId="0" fontId="31" fillId="0" borderId="1" xfId="10" applyFont="1" applyBorder="1" applyAlignment="1">
      <alignment horizontal="center"/>
    </xf>
    <xf numFmtId="0" fontId="31" fillId="0" borderId="0" xfId="10" applyFont="1" applyAlignment="1">
      <alignment horizontal="center"/>
    </xf>
    <xf numFmtId="0" fontId="30" fillId="0" borderId="49" xfId="10" applyFont="1" applyBorder="1" applyAlignment="1">
      <alignment horizontal="center" vertical="center"/>
    </xf>
    <xf numFmtId="0" fontId="30" fillId="0" borderId="53" xfId="10" applyFont="1" applyBorder="1" applyAlignment="1">
      <alignment horizontal="center" vertical="center"/>
    </xf>
    <xf numFmtId="0" fontId="30" fillId="0" borderId="51" xfId="10" applyFont="1" applyBorder="1" applyAlignment="1">
      <alignment horizontal="center" vertical="center"/>
    </xf>
    <xf numFmtId="0" fontId="30" fillId="0" borderId="46" xfId="10" applyFont="1" applyBorder="1" applyAlignment="1">
      <alignment horizontal="left" vertical="center"/>
    </xf>
    <xf numFmtId="0" fontId="30" fillId="0" borderId="12" xfId="10" applyFont="1" applyBorder="1" applyAlignment="1">
      <alignment horizontal="left" vertical="center"/>
    </xf>
    <xf numFmtId="0" fontId="30" fillId="0" borderId="13" xfId="10" applyFont="1" applyBorder="1" applyAlignment="1">
      <alignment horizontal="left" vertical="center"/>
    </xf>
    <xf numFmtId="0" fontId="1" fillId="0" borderId="16" xfId="10" applyBorder="1" applyAlignment="1">
      <alignment horizontal="center"/>
    </xf>
    <xf numFmtId="0" fontId="31" fillId="0" borderId="81" xfId="10" applyFont="1" applyBorder="1" applyAlignment="1">
      <alignment horizontal="center" vertical="center"/>
    </xf>
    <xf numFmtId="0" fontId="31" fillId="0" borderId="80" xfId="10" applyFont="1" applyBorder="1" applyAlignment="1">
      <alignment horizontal="center" vertical="center"/>
    </xf>
    <xf numFmtId="0" fontId="31" fillId="0" borderId="81" xfId="10" applyFont="1" applyBorder="1" applyAlignment="1">
      <alignment horizontal="center" vertical="center" wrapText="1"/>
    </xf>
    <xf numFmtId="0" fontId="31" fillId="0" borderId="80" xfId="10" applyFont="1" applyBorder="1" applyAlignment="1">
      <alignment horizontal="center" vertical="center" wrapText="1"/>
    </xf>
    <xf numFmtId="0" fontId="33" fillId="0" borderId="81" xfId="10" applyFont="1" applyBorder="1" applyAlignment="1">
      <alignment horizontal="center" vertical="center"/>
    </xf>
    <xf numFmtId="0" fontId="33" fillId="0" borderId="80" xfId="10" applyFont="1" applyBorder="1" applyAlignment="1">
      <alignment horizontal="center" vertical="center"/>
    </xf>
    <xf numFmtId="0" fontId="33" fillId="0" borderId="81" xfId="10" applyFont="1" applyBorder="1" applyAlignment="1">
      <alignment horizontal="center" vertical="center" wrapText="1"/>
    </xf>
    <xf numFmtId="0" fontId="33" fillId="0" borderId="80" xfId="10" applyFont="1" applyBorder="1" applyAlignment="1">
      <alignment horizontal="center" vertical="center" wrapText="1"/>
    </xf>
    <xf numFmtId="0" fontId="31" fillId="0" borderId="73" xfId="10" applyFont="1" applyBorder="1" applyAlignment="1">
      <alignment horizontal="center"/>
    </xf>
    <xf numFmtId="0" fontId="31" fillId="0" borderId="17" xfId="10" applyFont="1" applyBorder="1" applyAlignment="1">
      <alignment horizontal="center"/>
    </xf>
    <xf numFmtId="0" fontId="31" fillId="0" borderId="82" xfId="10" applyFont="1" applyBorder="1" applyAlignment="1">
      <alignment horizontal="center"/>
    </xf>
    <xf numFmtId="0" fontId="29" fillId="0" borderId="0" xfId="10" applyFont="1"/>
    <xf numFmtId="0" fontId="29" fillId="0" borderId="70" xfId="10" applyFont="1" applyBorder="1"/>
  </cellXfs>
  <cellStyles count="12">
    <cellStyle name="Millares" xfId="1" builtinId="3"/>
    <cellStyle name="Millares [0]" xfId="5" builtinId="6"/>
    <cellStyle name="Moneda" xfId="2" builtinId="4"/>
    <cellStyle name="Moneda [0] 2" xfId="3" xr:uid="{AE333944-5238-5D41-90C9-3107CA5D0F16}"/>
    <cellStyle name="Moneda 6" xfId="4" xr:uid="{D7C40280-E68C-034E-8EB3-0F4BE507FBDF}"/>
    <cellStyle name="Normal" xfId="0" builtinId="0"/>
    <cellStyle name="Normal 2" xfId="10" xr:uid="{03FC5C6F-27DB-4F8B-8A79-6B6BECF070C5}"/>
    <cellStyle name="Normal 2 2" xfId="8" xr:uid="{E5DA5A6E-111E-438D-972A-DCD5BF0BE4F3}"/>
    <cellStyle name="Normal 2 3" xfId="7" xr:uid="{C4CE16AB-8FA8-423B-A502-0C6737AD01CA}"/>
    <cellStyle name="Normal 4" xfId="9" xr:uid="{49084677-E2C2-4071-9487-BCEE9B70C8EA}"/>
    <cellStyle name="Porcentaje" xfId="6" builtinId="5"/>
    <cellStyle name="Porcentaje 2" xfId="11" xr:uid="{012F19FD-2004-4001-92B2-92CA97CDBD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21167</xdr:rowOff>
    </xdr:from>
    <xdr:to>
      <xdr:col>1</xdr:col>
      <xdr:colOff>1449917</xdr:colOff>
      <xdr:row>1</xdr:row>
      <xdr:rowOff>721982</xdr:rowOff>
    </xdr:to>
    <xdr:pic>
      <xdr:nvPicPr>
        <xdr:cNvPr id="2" name="Imagen 13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D3EA1012-D143-004D-B901-09DE64F5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350" y="287867"/>
          <a:ext cx="1354667" cy="700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2021416</xdr:colOff>
      <xdr:row>1</xdr:row>
      <xdr:rowOff>84667</xdr:rowOff>
    </xdr:from>
    <xdr:to>
      <xdr:col>2</xdr:col>
      <xdr:colOff>3345391</xdr:colOff>
      <xdr:row>1</xdr:row>
      <xdr:rowOff>551392</xdr:rowOff>
    </xdr:to>
    <xdr:pic>
      <xdr:nvPicPr>
        <xdr:cNvPr id="3" name="Imagen 15">
          <a:extLst>
            <a:ext uri="{FF2B5EF4-FFF2-40B4-BE49-F238E27FC236}">
              <a16:creationId xmlns:a16="http://schemas.microsoft.com/office/drawing/2014/main" id="{20080CD5-CE4D-534D-B07F-0C0BDEB14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3316" y="351367"/>
          <a:ext cx="13239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8950-BAE2-0C42-B632-E222AF9FAD7F}">
  <dimension ref="A1:O90"/>
  <sheetViews>
    <sheetView tabSelected="1" zoomScaleNormal="70" workbookViewId="0">
      <selection activeCell="F96" sqref="F96"/>
    </sheetView>
  </sheetViews>
  <sheetFormatPr baseColWidth="10" defaultColWidth="11.5" defaultRowHeight="16" x14ac:dyDescent="0.2"/>
  <cols>
    <col min="1" max="1" width="33.6640625" style="162" customWidth="1"/>
    <col min="2" max="2" width="28.5" style="135" customWidth="1"/>
    <col min="3" max="3" width="83.33203125" style="135" customWidth="1"/>
    <col min="4" max="4" width="20.83203125" style="135" customWidth="1"/>
    <col min="5" max="5" width="18.33203125" style="135" customWidth="1"/>
    <col min="6" max="6" width="19.6640625" style="136" customWidth="1"/>
    <col min="7" max="7" width="25.6640625" style="137" customWidth="1"/>
    <col min="8" max="8" width="22.1640625" style="163" customWidth="1"/>
    <col min="9" max="9" width="16" style="163" customWidth="1"/>
    <col min="10" max="10" width="13.33203125" style="163" customWidth="1"/>
    <col min="11" max="16384" width="11.5" style="163"/>
  </cols>
  <sheetData>
    <row r="1" spans="1:10" ht="21.75" customHeight="1" x14ac:dyDescent="0.2"/>
    <row r="2" spans="1:10" ht="58.5" customHeight="1" x14ac:dyDescent="0.2">
      <c r="A2" s="197"/>
      <c r="B2" s="197"/>
      <c r="C2" s="197"/>
      <c r="D2" s="199" t="s">
        <v>0</v>
      </c>
      <c r="E2" s="199"/>
      <c r="F2" s="199"/>
      <c r="G2" s="199"/>
      <c r="H2" s="199"/>
    </row>
    <row r="3" spans="1:10" ht="63.75" customHeight="1" x14ac:dyDescent="0.2">
      <c r="A3" s="198" t="s">
        <v>1</v>
      </c>
      <c r="B3" s="198"/>
      <c r="C3" s="198"/>
      <c r="D3" s="198"/>
      <c r="E3" s="198"/>
      <c r="F3" s="198"/>
      <c r="G3" s="198"/>
      <c r="H3" s="198"/>
    </row>
    <row r="4" spans="1:10" ht="10.5" customHeight="1" x14ac:dyDescent="0.2">
      <c r="A4" s="194"/>
      <c r="B4" s="195"/>
      <c r="C4" s="195"/>
      <c r="D4" s="195"/>
      <c r="E4" s="195"/>
      <c r="F4" s="195"/>
      <c r="G4" s="195"/>
      <c r="H4" s="196"/>
    </row>
    <row r="5" spans="1:10" ht="15.75" customHeight="1" x14ac:dyDescent="0.2">
      <c r="A5" s="200" t="s">
        <v>2</v>
      </c>
      <c r="B5" s="200"/>
      <c r="C5" s="200"/>
      <c r="D5" s="200"/>
      <c r="E5" s="200"/>
      <c r="F5" s="200"/>
      <c r="G5" s="200"/>
      <c r="H5" s="200"/>
    </row>
    <row r="6" spans="1:10" ht="15.75" customHeight="1" x14ac:dyDescent="0.2">
      <c r="A6" s="193" t="s">
        <v>3</v>
      </c>
      <c r="B6" s="193"/>
      <c r="C6" s="193"/>
      <c r="D6" s="193"/>
      <c r="E6" s="193"/>
      <c r="F6" s="193"/>
      <c r="G6" s="193"/>
      <c r="H6" s="193"/>
    </row>
    <row r="7" spans="1:10" ht="50.25" customHeight="1" x14ac:dyDescent="0.2">
      <c r="A7" s="193" t="s">
        <v>4</v>
      </c>
      <c r="B7" s="193"/>
      <c r="C7" s="193"/>
      <c r="D7" s="193"/>
      <c r="E7" s="193"/>
      <c r="F7" s="193"/>
      <c r="G7" s="193"/>
      <c r="H7" s="193"/>
    </row>
    <row r="8" spans="1:10" ht="50.25" customHeight="1" x14ac:dyDescent="0.2">
      <c r="A8" s="193" t="s">
        <v>5</v>
      </c>
      <c r="B8" s="193"/>
      <c r="C8" s="193"/>
      <c r="D8" s="193"/>
      <c r="E8" s="193"/>
      <c r="F8" s="193"/>
      <c r="G8" s="193"/>
      <c r="H8" s="193"/>
    </row>
    <row r="9" spans="1:10" ht="15.75" customHeight="1" x14ac:dyDescent="0.2">
      <c r="A9" s="201" t="s">
        <v>6</v>
      </c>
      <c r="B9" s="201"/>
      <c r="C9" s="212">
        <v>1780</v>
      </c>
      <c r="D9" s="201" t="s">
        <v>7</v>
      </c>
      <c r="E9" s="201"/>
      <c r="F9" s="201"/>
      <c r="G9" s="209">
        <v>48</v>
      </c>
      <c r="H9" s="209"/>
    </row>
    <row r="10" spans="1:10" x14ac:dyDescent="0.2">
      <c r="A10" s="201"/>
      <c r="B10" s="201"/>
      <c r="C10" s="212"/>
      <c r="D10" s="201"/>
      <c r="E10" s="201"/>
      <c r="F10" s="201"/>
      <c r="G10" s="209"/>
      <c r="H10" s="209"/>
    </row>
    <row r="11" spans="1:10" ht="15" customHeight="1" x14ac:dyDescent="0.2">
      <c r="A11" s="202" t="s">
        <v>8</v>
      </c>
      <c r="B11" s="203"/>
      <c r="C11" s="203"/>
      <c r="D11" s="203"/>
      <c r="E11" s="203"/>
      <c r="F11" s="203"/>
      <c r="G11" s="203"/>
      <c r="H11" s="203"/>
    </row>
    <row r="12" spans="1:10" ht="18" customHeight="1" x14ac:dyDescent="0.2">
      <c r="A12" s="204" t="s">
        <v>9</v>
      </c>
      <c r="B12" s="205"/>
      <c r="C12" s="205"/>
      <c r="D12" s="205"/>
      <c r="E12" s="205"/>
      <c r="F12" s="205"/>
      <c r="G12" s="205"/>
      <c r="H12" s="205"/>
      <c r="I12" s="213" t="s">
        <v>10</v>
      </c>
      <c r="J12" s="213"/>
    </row>
    <row r="13" spans="1:10" ht="28" x14ac:dyDescent="0.2">
      <c r="A13" s="164"/>
      <c r="B13" s="165" t="s">
        <v>11</v>
      </c>
      <c r="C13" s="165" t="s">
        <v>12</v>
      </c>
      <c r="D13" s="165" t="s">
        <v>13</v>
      </c>
      <c r="E13" s="165" t="s">
        <v>14</v>
      </c>
      <c r="F13" s="165" t="s">
        <v>15</v>
      </c>
      <c r="G13" s="166" t="s">
        <v>16</v>
      </c>
      <c r="H13" s="167" t="s">
        <v>17</v>
      </c>
      <c r="I13" s="168" t="s">
        <v>18</v>
      </c>
      <c r="J13" s="168" t="s">
        <v>19</v>
      </c>
    </row>
    <row r="14" spans="1:10" ht="98.25" customHeight="1" x14ac:dyDescent="0.2">
      <c r="A14" s="206" t="s">
        <v>20</v>
      </c>
      <c r="B14" s="138" t="s">
        <v>21</v>
      </c>
      <c r="C14" s="139" t="s">
        <v>22</v>
      </c>
      <c r="D14" s="5" t="s">
        <v>23</v>
      </c>
      <c r="E14" s="5">
        <v>1</v>
      </c>
      <c r="F14" s="5">
        <v>10</v>
      </c>
      <c r="G14" s="191">
        <v>0</v>
      </c>
      <c r="H14" s="140">
        <f t="shared" ref="H14:H19" si="0">+E14*F14*G14</f>
        <v>0</v>
      </c>
      <c r="I14" s="11">
        <f>+'distribucion focalizacion'!L56</f>
        <v>0.30112359550561796</v>
      </c>
      <c r="J14" s="11">
        <f>+'distribucion focalizacion'!L57</f>
        <v>0.69887640449438204</v>
      </c>
    </row>
    <row r="15" spans="1:10" ht="108.75" customHeight="1" x14ac:dyDescent="0.2">
      <c r="A15" s="207"/>
      <c r="B15" s="138" t="s">
        <v>24</v>
      </c>
      <c r="C15" s="139" t="s">
        <v>25</v>
      </c>
      <c r="D15" s="5" t="s">
        <v>23</v>
      </c>
      <c r="E15" s="5">
        <v>4</v>
      </c>
      <c r="F15" s="5">
        <v>10</v>
      </c>
      <c r="G15" s="191">
        <v>0</v>
      </c>
      <c r="H15" s="140">
        <f t="shared" si="0"/>
        <v>0</v>
      </c>
      <c r="I15" s="11">
        <f t="shared" ref="I15:J18" si="1">+I14</f>
        <v>0.30112359550561796</v>
      </c>
      <c r="J15" s="11">
        <f t="shared" si="1"/>
        <v>0.69887640449438204</v>
      </c>
    </row>
    <row r="16" spans="1:10" ht="121.5" customHeight="1" x14ac:dyDescent="0.2">
      <c r="A16" s="207"/>
      <c r="B16" s="138" t="s">
        <v>26</v>
      </c>
      <c r="C16" s="139" t="s">
        <v>27</v>
      </c>
      <c r="D16" s="5" t="s">
        <v>23</v>
      </c>
      <c r="E16" s="5">
        <v>1</v>
      </c>
      <c r="F16" s="5">
        <v>10</v>
      </c>
      <c r="G16" s="191">
        <v>0</v>
      </c>
      <c r="H16" s="140">
        <f t="shared" si="0"/>
        <v>0</v>
      </c>
      <c r="I16" s="11">
        <f t="shared" si="1"/>
        <v>0.30112359550561796</v>
      </c>
      <c r="J16" s="11">
        <f t="shared" si="1"/>
        <v>0.69887640449438204</v>
      </c>
    </row>
    <row r="17" spans="1:10" ht="114.75" customHeight="1" x14ac:dyDescent="0.2">
      <c r="A17" s="207"/>
      <c r="B17" s="138" t="s">
        <v>28</v>
      </c>
      <c r="C17" s="139" t="s">
        <v>29</v>
      </c>
      <c r="D17" s="5" t="s">
        <v>23</v>
      </c>
      <c r="E17" s="5">
        <v>1</v>
      </c>
      <c r="F17" s="5">
        <v>10</v>
      </c>
      <c r="G17" s="191">
        <v>0</v>
      </c>
      <c r="H17" s="140">
        <f t="shared" si="0"/>
        <v>0</v>
      </c>
      <c r="I17" s="11">
        <f t="shared" si="1"/>
        <v>0.30112359550561796</v>
      </c>
      <c r="J17" s="11">
        <f t="shared" si="1"/>
        <v>0.69887640449438204</v>
      </c>
    </row>
    <row r="18" spans="1:10" ht="120" customHeight="1" x14ac:dyDescent="0.2">
      <c r="A18" s="207"/>
      <c r="B18" s="138" t="s">
        <v>30</v>
      </c>
      <c r="C18" s="139" t="s">
        <v>31</v>
      </c>
      <c r="D18" s="5" t="s">
        <v>23</v>
      </c>
      <c r="E18" s="5">
        <v>1</v>
      </c>
      <c r="F18" s="8">
        <v>6</v>
      </c>
      <c r="G18" s="191">
        <v>0</v>
      </c>
      <c r="H18" s="140">
        <f t="shared" si="0"/>
        <v>0</v>
      </c>
      <c r="I18" s="11">
        <f t="shared" si="1"/>
        <v>0.30112359550561796</v>
      </c>
      <c r="J18" s="11">
        <f t="shared" si="1"/>
        <v>0.69887640449438204</v>
      </c>
    </row>
    <row r="19" spans="1:10" ht="164.25" customHeight="1" x14ac:dyDescent="0.2">
      <c r="A19" s="207"/>
      <c r="B19" s="138" t="s">
        <v>32</v>
      </c>
      <c r="C19" s="141" t="s">
        <v>33</v>
      </c>
      <c r="D19" s="5" t="s">
        <v>23</v>
      </c>
      <c r="E19" s="5">
        <v>81</v>
      </c>
      <c r="F19" s="8">
        <v>6</v>
      </c>
      <c r="G19" s="191">
        <v>0</v>
      </c>
      <c r="H19" s="140">
        <f t="shared" si="0"/>
        <v>0</v>
      </c>
      <c r="I19" s="11">
        <f>+'distribucion focalizacion'!O56</f>
        <v>0.38271604938271603</v>
      </c>
      <c r="J19" s="11">
        <f>+'distribucion focalizacion'!O57</f>
        <v>0.61728395061728392</v>
      </c>
    </row>
    <row r="20" spans="1:10" ht="16.5" customHeight="1" x14ac:dyDescent="0.2">
      <c r="A20" s="208"/>
      <c r="B20" s="210" t="s">
        <v>34</v>
      </c>
      <c r="C20" s="211"/>
      <c r="D20" s="211"/>
      <c r="E20" s="211"/>
      <c r="F20" s="211"/>
      <c r="G20" s="211"/>
      <c r="H20" s="6">
        <f>SUM(H14:H19)</f>
        <v>0</v>
      </c>
    </row>
    <row r="21" spans="1:10" ht="32.25" customHeight="1" thickBot="1" x14ac:dyDescent="0.25">
      <c r="A21" s="204" t="s">
        <v>35</v>
      </c>
      <c r="B21" s="205"/>
      <c r="C21" s="205"/>
      <c r="D21" s="205"/>
      <c r="E21" s="205"/>
      <c r="F21" s="205"/>
      <c r="G21" s="205"/>
      <c r="H21" s="205"/>
    </row>
    <row r="22" spans="1:10" ht="60.75" customHeight="1" x14ac:dyDescent="0.2">
      <c r="A22" s="169" t="s">
        <v>36</v>
      </c>
      <c r="B22" s="169" t="s">
        <v>11</v>
      </c>
      <c r="C22" s="170" t="s">
        <v>12</v>
      </c>
      <c r="D22" s="171" t="s">
        <v>37</v>
      </c>
      <c r="E22" s="215" t="s">
        <v>38</v>
      </c>
      <c r="F22" s="216"/>
      <c r="G22" s="166" t="s">
        <v>39</v>
      </c>
      <c r="H22" s="167" t="s">
        <v>40</v>
      </c>
    </row>
    <row r="23" spans="1:10" ht="33" customHeight="1" x14ac:dyDescent="0.2">
      <c r="A23" s="250" t="s">
        <v>41</v>
      </c>
      <c r="B23" s="241" t="s">
        <v>42</v>
      </c>
      <c r="C23" s="143" t="s">
        <v>43</v>
      </c>
      <c r="D23" s="144" t="s">
        <v>44</v>
      </c>
      <c r="E23" s="214">
        <v>213</v>
      </c>
      <c r="F23" s="214"/>
      <c r="G23" s="7">
        <f>+'Canasta Educativa'!E3</f>
        <v>0</v>
      </c>
      <c r="H23" s="172">
        <f t="shared" ref="H23:H40" si="2">+E23*G23</f>
        <v>0</v>
      </c>
    </row>
    <row r="24" spans="1:10" ht="33" customHeight="1" x14ac:dyDescent="0.2">
      <c r="A24" s="251"/>
      <c r="B24" s="241"/>
      <c r="C24" s="143" t="s">
        <v>45</v>
      </c>
      <c r="D24" s="144" t="s">
        <v>44</v>
      </c>
      <c r="E24" s="214">
        <v>17</v>
      </c>
      <c r="F24" s="214"/>
      <c r="G24" s="7">
        <f>+'Canasta Educativa'!E7</f>
        <v>0</v>
      </c>
      <c r="H24" s="172">
        <f t="shared" si="2"/>
        <v>0</v>
      </c>
    </row>
    <row r="25" spans="1:10" ht="33" customHeight="1" x14ac:dyDescent="0.2">
      <c r="A25" s="251"/>
      <c r="B25" s="241"/>
      <c r="C25" s="143" t="s">
        <v>46</v>
      </c>
      <c r="D25" s="144" t="s">
        <v>44</v>
      </c>
      <c r="E25" s="214">
        <v>46</v>
      </c>
      <c r="F25" s="214"/>
      <c r="G25" s="7">
        <f>+'Canasta Educativa'!E11</f>
        <v>0</v>
      </c>
      <c r="H25" s="172">
        <f t="shared" si="2"/>
        <v>0</v>
      </c>
    </row>
    <row r="26" spans="1:10" ht="33" customHeight="1" x14ac:dyDescent="0.2">
      <c r="A26" s="251"/>
      <c r="B26" s="241"/>
      <c r="C26" s="143" t="s">
        <v>47</v>
      </c>
      <c r="D26" s="144" t="s">
        <v>44</v>
      </c>
      <c r="E26" s="217">
        <v>86</v>
      </c>
      <c r="F26" s="217"/>
      <c r="G26" s="7">
        <f>+'Canasta Educativa'!E15</f>
        <v>0</v>
      </c>
      <c r="H26" s="172">
        <f t="shared" si="2"/>
        <v>0</v>
      </c>
    </row>
    <row r="27" spans="1:10" ht="33" customHeight="1" x14ac:dyDescent="0.2">
      <c r="A27" s="251"/>
      <c r="B27" s="241"/>
      <c r="C27" s="143" t="s">
        <v>48</v>
      </c>
      <c r="D27" s="144" t="s">
        <v>44</v>
      </c>
      <c r="E27" s="214">
        <v>174</v>
      </c>
      <c r="F27" s="214"/>
      <c r="G27" s="7">
        <f>+'Canasta Educativa'!E19</f>
        <v>0</v>
      </c>
      <c r="H27" s="172">
        <f t="shared" si="2"/>
        <v>0</v>
      </c>
    </row>
    <row r="28" spans="1:10" ht="33" customHeight="1" x14ac:dyDescent="0.2">
      <c r="A28" s="251"/>
      <c r="B28" s="241"/>
      <c r="C28" s="143" t="s">
        <v>49</v>
      </c>
      <c r="D28" s="144" t="s">
        <v>50</v>
      </c>
      <c r="E28" s="214">
        <v>31</v>
      </c>
      <c r="F28" s="214"/>
      <c r="G28" s="7">
        <f>+'Canasta Educativa'!E3+'Canasta Educativa'!E7+'Canasta Educativa'!E11+'Canasta Educativa'!E15+'Canasta Educativa'!E19+'Canasta Educativa'!E23</f>
        <v>0</v>
      </c>
      <c r="H28" s="172">
        <f t="shared" si="2"/>
        <v>0</v>
      </c>
    </row>
    <row r="29" spans="1:10" ht="33" customHeight="1" x14ac:dyDescent="0.2">
      <c r="A29" s="251"/>
      <c r="B29" s="241" t="s">
        <v>51</v>
      </c>
      <c r="C29" s="143" t="s">
        <v>52</v>
      </c>
      <c r="D29" s="144" t="s">
        <v>44</v>
      </c>
      <c r="E29" s="214">
        <v>299</v>
      </c>
      <c r="F29" s="214"/>
      <c r="G29" s="7">
        <f>+'Canasta Educativa'!M3</f>
        <v>0</v>
      </c>
      <c r="H29" s="172">
        <f t="shared" si="2"/>
        <v>0</v>
      </c>
    </row>
    <row r="30" spans="1:10" ht="33" customHeight="1" x14ac:dyDescent="0.2">
      <c r="A30" s="251"/>
      <c r="B30" s="241"/>
      <c r="C30" s="143" t="s">
        <v>53</v>
      </c>
      <c r="D30" s="144" t="s">
        <v>44</v>
      </c>
      <c r="E30" s="214">
        <v>3</v>
      </c>
      <c r="F30" s="214"/>
      <c r="G30" s="7">
        <f>+'Canasta Educativa'!M8</f>
        <v>0</v>
      </c>
      <c r="H30" s="172">
        <f t="shared" si="2"/>
        <v>0</v>
      </c>
    </row>
    <row r="31" spans="1:10" ht="33" customHeight="1" x14ac:dyDescent="0.2">
      <c r="A31" s="251"/>
      <c r="B31" s="241"/>
      <c r="C31" s="143" t="s">
        <v>54</v>
      </c>
      <c r="D31" s="144" t="s">
        <v>44</v>
      </c>
      <c r="E31" s="214">
        <v>29</v>
      </c>
      <c r="F31" s="214"/>
      <c r="G31" s="7">
        <f>+'Canasta Educativa'!M13</f>
        <v>0</v>
      </c>
      <c r="H31" s="172">
        <f t="shared" si="2"/>
        <v>0</v>
      </c>
    </row>
    <row r="32" spans="1:10" ht="33" customHeight="1" x14ac:dyDescent="0.2">
      <c r="A32" s="251"/>
      <c r="B32" s="241"/>
      <c r="C32" s="143" t="s">
        <v>55</v>
      </c>
      <c r="D32" s="144" t="s">
        <v>44</v>
      </c>
      <c r="E32" s="214">
        <v>379</v>
      </c>
      <c r="F32" s="214"/>
      <c r="G32" s="7">
        <f>+'Canasta Educativa'!M18</f>
        <v>0</v>
      </c>
      <c r="H32" s="172">
        <f t="shared" si="2"/>
        <v>0</v>
      </c>
    </row>
    <row r="33" spans="1:10" ht="33" customHeight="1" x14ac:dyDescent="0.2">
      <c r="A33" s="251"/>
      <c r="B33" s="241"/>
      <c r="C33" s="143" t="s">
        <v>56</v>
      </c>
      <c r="D33" s="144" t="s">
        <v>44</v>
      </c>
      <c r="E33" s="214">
        <v>534</v>
      </c>
      <c r="F33" s="214"/>
      <c r="G33" s="7">
        <f>+'Canasta Educativa'!M23</f>
        <v>0</v>
      </c>
      <c r="H33" s="172">
        <f t="shared" si="2"/>
        <v>0</v>
      </c>
    </row>
    <row r="34" spans="1:10" ht="33" customHeight="1" x14ac:dyDescent="0.2">
      <c r="A34" s="252"/>
      <c r="B34" s="241"/>
      <c r="C34" s="143" t="s">
        <v>49</v>
      </c>
      <c r="D34" s="144" t="s">
        <v>50</v>
      </c>
      <c r="E34" s="214">
        <v>50</v>
      </c>
      <c r="F34" s="214"/>
      <c r="G34" s="7">
        <f>+'Canasta Educativa'!M3+'Canasta Educativa'!M8+'Canasta Educativa'!M13+'Canasta Educativa'!M18+'Canasta Educativa'!M23+'Canasta Educativa'!M28</f>
        <v>0</v>
      </c>
      <c r="H34" s="172">
        <f t="shared" si="2"/>
        <v>0</v>
      </c>
    </row>
    <row r="35" spans="1:10" ht="63" customHeight="1" x14ac:dyDescent="0.2">
      <c r="A35" s="247" t="s">
        <v>57</v>
      </c>
      <c r="B35" s="138" t="s">
        <v>58</v>
      </c>
      <c r="C35" s="145" t="s">
        <v>59</v>
      </c>
      <c r="D35" s="146" t="s">
        <v>60</v>
      </c>
      <c r="E35" s="222">
        <f>+C9</f>
        <v>1780</v>
      </c>
      <c r="F35" s="223"/>
      <c r="G35" s="9">
        <f>+'Kit Estudiante'!G14</f>
        <v>0</v>
      </c>
      <c r="H35" s="173">
        <f t="shared" si="2"/>
        <v>0</v>
      </c>
    </row>
    <row r="36" spans="1:10" ht="63" customHeight="1" x14ac:dyDescent="0.2">
      <c r="A36" s="248"/>
      <c r="B36" s="138" t="s">
        <v>61</v>
      </c>
      <c r="C36" s="145" t="s">
        <v>62</v>
      </c>
      <c r="D36" s="146" t="s">
        <v>63</v>
      </c>
      <c r="E36" s="214">
        <f>+E19</f>
        <v>81</v>
      </c>
      <c r="F36" s="214"/>
      <c r="G36" s="9">
        <f>+'Kit Docente'!G16</f>
        <v>0</v>
      </c>
      <c r="H36" s="173">
        <f t="shared" si="2"/>
        <v>0</v>
      </c>
      <c r="I36" s="174">
        <f>+'distribucion focalizacion'!O56</f>
        <v>0.38271604938271603</v>
      </c>
      <c r="J36" s="174">
        <f>+'distribucion focalizacion'!O57</f>
        <v>0.61728395061728392</v>
      </c>
    </row>
    <row r="37" spans="1:10" ht="63" customHeight="1" x14ac:dyDescent="0.2">
      <c r="A37" s="248"/>
      <c r="B37" s="138" t="s">
        <v>64</v>
      </c>
      <c r="C37" s="145" t="s">
        <v>65</v>
      </c>
      <c r="D37" s="145" t="s">
        <v>66</v>
      </c>
      <c r="E37" s="214">
        <f>+E19</f>
        <v>81</v>
      </c>
      <c r="F37" s="214"/>
      <c r="G37" s="1">
        <v>0</v>
      </c>
      <c r="H37" s="173">
        <f t="shared" si="2"/>
        <v>0</v>
      </c>
      <c r="I37" s="175">
        <f>+I36</f>
        <v>0.38271604938271603</v>
      </c>
      <c r="J37" s="175">
        <f>+J36</f>
        <v>0.61728395061728392</v>
      </c>
    </row>
    <row r="38" spans="1:10" ht="63" customHeight="1" x14ac:dyDescent="0.2">
      <c r="A38" s="249"/>
      <c r="B38" s="147" t="s">
        <v>67</v>
      </c>
      <c r="C38" s="145" t="s">
        <v>68</v>
      </c>
      <c r="D38" s="145" t="s">
        <v>66</v>
      </c>
      <c r="E38" s="214">
        <f>+E19</f>
        <v>81</v>
      </c>
      <c r="F38" s="214"/>
      <c r="G38" s="1">
        <v>0</v>
      </c>
      <c r="H38" s="173">
        <f t="shared" si="2"/>
        <v>0</v>
      </c>
      <c r="I38" s="175">
        <f>+I37</f>
        <v>0.38271604938271603</v>
      </c>
      <c r="J38" s="175">
        <f>+J37</f>
        <v>0.61728395061728392</v>
      </c>
    </row>
    <row r="39" spans="1:10" ht="63" customHeight="1" x14ac:dyDescent="0.2">
      <c r="A39" s="245" t="s">
        <v>69</v>
      </c>
      <c r="B39" s="241" t="s">
        <v>70</v>
      </c>
      <c r="C39" s="145" t="s">
        <v>71</v>
      </c>
      <c r="D39" s="145" t="s">
        <v>72</v>
      </c>
      <c r="E39" s="214">
        <f>+C9</f>
        <v>1780</v>
      </c>
      <c r="F39" s="214"/>
      <c r="G39" s="1">
        <v>0</v>
      </c>
      <c r="H39" s="173">
        <f t="shared" si="2"/>
        <v>0</v>
      </c>
    </row>
    <row r="40" spans="1:10" ht="63" customHeight="1" thickBot="1" x14ac:dyDescent="0.25">
      <c r="A40" s="246"/>
      <c r="B40" s="241"/>
      <c r="C40" s="145" t="s">
        <v>73</v>
      </c>
      <c r="D40" s="145" t="s">
        <v>72</v>
      </c>
      <c r="E40" s="214">
        <f>+E19</f>
        <v>81</v>
      </c>
      <c r="F40" s="214"/>
      <c r="G40" s="1">
        <v>0</v>
      </c>
      <c r="H40" s="173">
        <f t="shared" si="2"/>
        <v>0</v>
      </c>
      <c r="I40" s="175">
        <f>+I38</f>
        <v>0.38271604938271603</v>
      </c>
      <c r="J40" s="175">
        <f>+J38</f>
        <v>0.61728395061728392</v>
      </c>
    </row>
    <row r="41" spans="1:10" ht="60.75" customHeight="1" x14ac:dyDescent="0.2">
      <c r="A41" s="169" t="s">
        <v>74</v>
      </c>
      <c r="B41" s="176" t="s">
        <v>11</v>
      </c>
      <c r="C41" s="170" t="s">
        <v>12</v>
      </c>
      <c r="D41" s="171" t="s">
        <v>37</v>
      </c>
      <c r="E41" s="171" t="s">
        <v>75</v>
      </c>
      <c r="F41" s="171" t="s">
        <v>76</v>
      </c>
      <c r="G41" s="166" t="s">
        <v>77</v>
      </c>
      <c r="H41" s="167" t="s">
        <v>40</v>
      </c>
    </row>
    <row r="42" spans="1:10" ht="63" customHeight="1" x14ac:dyDescent="0.2">
      <c r="A42" s="253" t="s">
        <v>78</v>
      </c>
      <c r="B42" s="142" t="s">
        <v>79</v>
      </c>
      <c r="C42" s="145" t="s">
        <v>80</v>
      </c>
      <c r="D42" s="145" t="s">
        <v>81</v>
      </c>
      <c r="E42" s="10">
        <v>14</v>
      </c>
      <c r="F42" s="10">
        <v>2</v>
      </c>
      <c r="G42" s="1">
        <v>0</v>
      </c>
      <c r="H42" s="172">
        <f t="shared" ref="H42:H48" si="3">+E42*F42*G42</f>
        <v>0</v>
      </c>
      <c r="I42" s="175">
        <f>+I40</f>
        <v>0.38271604938271603</v>
      </c>
      <c r="J42" s="175">
        <f>+J40</f>
        <v>0.61728395061728392</v>
      </c>
    </row>
    <row r="43" spans="1:10" ht="63" customHeight="1" x14ac:dyDescent="0.2">
      <c r="A43" s="254"/>
      <c r="B43" s="142" t="s">
        <v>82</v>
      </c>
      <c r="C43" s="145" t="s">
        <v>83</v>
      </c>
      <c r="D43" s="145" t="s">
        <v>84</v>
      </c>
      <c r="E43" s="10">
        <v>3</v>
      </c>
      <c r="F43" s="10">
        <v>14</v>
      </c>
      <c r="G43" s="1">
        <v>0</v>
      </c>
      <c r="H43" s="172">
        <f t="shared" si="3"/>
        <v>0</v>
      </c>
      <c r="I43" s="175">
        <f t="shared" ref="I43:J48" si="4">+I42</f>
        <v>0.38271604938271603</v>
      </c>
      <c r="J43" s="175">
        <f t="shared" si="4"/>
        <v>0.61728395061728392</v>
      </c>
    </row>
    <row r="44" spans="1:10" ht="63" customHeight="1" x14ac:dyDescent="0.2">
      <c r="A44" s="242" t="s">
        <v>85</v>
      </c>
      <c r="B44" s="142" t="s">
        <v>86</v>
      </c>
      <c r="C44" s="145" t="s">
        <v>87</v>
      </c>
      <c r="D44" s="145" t="s">
        <v>88</v>
      </c>
      <c r="E44" s="10">
        <v>48</v>
      </c>
      <c r="F44" s="10">
        <v>2</v>
      </c>
      <c r="G44" s="1">
        <v>0</v>
      </c>
      <c r="H44" s="172">
        <f t="shared" si="3"/>
        <v>0</v>
      </c>
      <c r="I44" s="175">
        <f t="shared" si="4"/>
        <v>0.38271604938271603</v>
      </c>
      <c r="J44" s="175">
        <f t="shared" si="4"/>
        <v>0.61728395061728392</v>
      </c>
    </row>
    <row r="45" spans="1:10" ht="63" customHeight="1" x14ac:dyDescent="0.2">
      <c r="A45" s="243"/>
      <c r="B45" s="142" t="s">
        <v>89</v>
      </c>
      <c r="C45" s="145" t="s">
        <v>90</v>
      </c>
      <c r="D45" s="145" t="s">
        <v>91</v>
      </c>
      <c r="E45" s="10">
        <v>2</v>
      </c>
      <c r="F45" s="10">
        <v>48</v>
      </c>
      <c r="G45" s="1">
        <v>0</v>
      </c>
      <c r="H45" s="172">
        <f t="shared" si="3"/>
        <v>0</v>
      </c>
      <c r="I45" s="175">
        <f t="shared" si="4"/>
        <v>0.38271604938271603</v>
      </c>
      <c r="J45" s="175">
        <f t="shared" si="4"/>
        <v>0.61728395061728392</v>
      </c>
    </row>
    <row r="46" spans="1:10" ht="63" customHeight="1" x14ac:dyDescent="0.2">
      <c r="A46" s="242" t="s">
        <v>92</v>
      </c>
      <c r="B46" s="142" t="s">
        <v>79</v>
      </c>
      <c r="C46" s="145" t="s">
        <v>93</v>
      </c>
      <c r="D46" s="145" t="s">
        <v>81</v>
      </c>
      <c r="E46" s="10">
        <f>+E19</f>
        <v>81</v>
      </c>
      <c r="F46" s="10">
        <v>2</v>
      </c>
      <c r="G46" s="1">
        <v>0</v>
      </c>
      <c r="H46" s="172">
        <f t="shared" si="3"/>
        <v>0</v>
      </c>
      <c r="I46" s="175">
        <f t="shared" si="4"/>
        <v>0.38271604938271603</v>
      </c>
      <c r="J46" s="175">
        <f t="shared" si="4"/>
        <v>0.61728395061728392</v>
      </c>
    </row>
    <row r="47" spans="1:10" ht="63" customHeight="1" x14ac:dyDescent="0.2">
      <c r="A47" s="244"/>
      <c r="B47" s="142" t="s">
        <v>94</v>
      </c>
      <c r="C47" s="145" t="s">
        <v>95</v>
      </c>
      <c r="D47" s="145" t="s">
        <v>91</v>
      </c>
      <c r="E47" s="10">
        <f>+E19</f>
        <v>81</v>
      </c>
      <c r="F47" s="10">
        <v>3</v>
      </c>
      <c r="G47" s="1">
        <v>0</v>
      </c>
      <c r="H47" s="172">
        <f t="shared" si="3"/>
        <v>0</v>
      </c>
      <c r="I47" s="175">
        <f t="shared" si="4"/>
        <v>0.38271604938271603</v>
      </c>
      <c r="J47" s="175">
        <f t="shared" si="4"/>
        <v>0.61728395061728392</v>
      </c>
    </row>
    <row r="48" spans="1:10" ht="96.75" customHeight="1" thickBot="1" x14ac:dyDescent="0.25">
      <c r="A48" s="243"/>
      <c r="B48" s="142" t="s">
        <v>96</v>
      </c>
      <c r="C48" s="145" t="s">
        <v>97</v>
      </c>
      <c r="D48" s="145" t="s">
        <v>98</v>
      </c>
      <c r="E48" s="10">
        <v>14</v>
      </c>
      <c r="F48" s="10">
        <v>4</v>
      </c>
      <c r="G48" s="1">
        <v>0</v>
      </c>
      <c r="H48" s="172">
        <f t="shared" si="3"/>
        <v>0</v>
      </c>
      <c r="I48" s="175">
        <f t="shared" si="4"/>
        <v>0.38271604938271603</v>
      </c>
      <c r="J48" s="175">
        <f t="shared" si="4"/>
        <v>0.61728395061728392</v>
      </c>
    </row>
    <row r="49" spans="1:15" ht="60.75" customHeight="1" x14ac:dyDescent="0.2">
      <c r="A49" s="169" t="s">
        <v>74</v>
      </c>
      <c r="B49" s="169" t="s">
        <v>11</v>
      </c>
      <c r="C49" s="170" t="s">
        <v>12</v>
      </c>
      <c r="D49" s="171" t="s">
        <v>37</v>
      </c>
      <c r="E49" s="215" t="s">
        <v>38</v>
      </c>
      <c r="F49" s="216"/>
      <c r="G49" s="166" t="s">
        <v>77</v>
      </c>
      <c r="H49" s="167" t="s">
        <v>40</v>
      </c>
    </row>
    <row r="50" spans="1:15" ht="63" customHeight="1" x14ac:dyDescent="0.2">
      <c r="A50" s="177" t="s">
        <v>99</v>
      </c>
      <c r="B50" s="142" t="s">
        <v>100</v>
      </c>
      <c r="C50" s="145" t="s">
        <v>101</v>
      </c>
      <c r="D50" s="146" t="s">
        <v>102</v>
      </c>
      <c r="E50" s="222">
        <f>+C9</f>
        <v>1780</v>
      </c>
      <c r="F50" s="223"/>
      <c r="G50" s="1">
        <v>0</v>
      </c>
      <c r="H50" s="173">
        <f>+E50*G50</f>
        <v>0</v>
      </c>
    </row>
    <row r="51" spans="1:15" ht="63" customHeight="1" x14ac:dyDescent="0.2">
      <c r="A51" s="177" t="s">
        <v>103</v>
      </c>
      <c r="B51" s="142" t="s">
        <v>104</v>
      </c>
      <c r="C51" s="145" t="s">
        <v>105</v>
      </c>
      <c r="D51" s="146" t="s">
        <v>106</v>
      </c>
      <c r="E51" s="222">
        <f>+E27+E33</f>
        <v>708</v>
      </c>
      <c r="F51" s="223"/>
      <c r="G51" s="1">
        <v>0</v>
      </c>
      <c r="H51" s="173">
        <f>+E51*G51</f>
        <v>0</v>
      </c>
    </row>
    <row r="52" spans="1:15" ht="35.25" customHeight="1" x14ac:dyDescent="0.2">
      <c r="A52" s="227" t="s">
        <v>107</v>
      </c>
      <c r="B52" s="227"/>
      <c r="C52" s="227"/>
      <c r="D52" s="227"/>
      <c r="E52" s="227"/>
      <c r="F52" s="227"/>
      <c r="G52" s="227"/>
      <c r="H52" s="148">
        <f>SUM(H23:H51)</f>
        <v>0</v>
      </c>
      <c r="I52" s="149"/>
      <c r="J52" s="149"/>
      <c r="K52" s="149"/>
      <c r="L52" s="149"/>
      <c r="M52" s="149"/>
      <c r="N52" s="149"/>
      <c r="O52" s="150"/>
    </row>
    <row r="53" spans="1:15" ht="15.75" customHeight="1" x14ac:dyDescent="0.2">
      <c r="A53" s="228" t="s">
        <v>108</v>
      </c>
      <c r="B53" s="229"/>
      <c r="C53" s="229"/>
      <c r="D53" s="229"/>
      <c r="E53" s="229"/>
      <c r="F53" s="229"/>
      <c r="G53" s="229"/>
      <c r="H53" s="151">
        <f>+H20+H52</f>
        <v>0</v>
      </c>
    </row>
    <row r="54" spans="1:15" ht="15" customHeight="1" x14ac:dyDescent="0.2">
      <c r="A54" s="239" t="s">
        <v>109</v>
      </c>
      <c r="B54" s="240"/>
      <c r="C54" s="240"/>
      <c r="D54" s="240"/>
      <c r="E54" s="240"/>
      <c r="F54" s="240"/>
      <c r="G54" s="240"/>
      <c r="H54" s="240"/>
    </row>
    <row r="55" spans="1:15" ht="15" customHeight="1" x14ac:dyDescent="0.2">
      <c r="A55" s="230" t="s">
        <v>110</v>
      </c>
      <c r="B55" s="231"/>
      <c r="C55" s="231"/>
      <c r="D55" s="231"/>
      <c r="E55" s="231"/>
      <c r="F55" s="231"/>
      <c r="G55" s="152" t="s">
        <v>111</v>
      </c>
    </row>
    <row r="56" spans="1:15" ht="17" x14ac:dyDescent="0.2">
      <c r="A56" s="153"/>
      <c r="B56" s="232" t="s">
        <v>112</v>
      </c>
      <c r="C56" s="232"/>
      <c r="D56" s="232"/>
      <c r="E56" s="232"/>
      <c r="F56" s="232"/>
      <c r="G56" s="154" t="s">
        <v>113</v>
      </c>
      <c r="H56" s="155" t="s">
        <v>114</v>
      </c>
    </row>
    <row r="57" spans="1:15" x14ac:dyDescent="0.2">
      <c r="A57" s="2"/>
      <c r="B57" s="233" t="s">
        <v>115</v>
      </c>
      <c r="C57" s="233"/>
      <c r="D57" s="233"/>
      <c r="E57" s="233"/>
      <c r="F57" s="233"/>
      <c r="G57" s="192">
        <v>0</v>
      </c>
      <c r="H57" s="156">
        <f>IF(G57&gt;0.15,ROUND(+H53*0.15,2),ROUND(H53*G57,2))</f>
        <v>0</v>
      </c>
    </row>
    <row r="58" spans="1:15" ht="15.75" customHeight="1" x14ac:dyDescent="0.2">
      <c r="A58" s="234" t="s">
        <v>116</v>
      </c>
      <c r="B58" s="232"/>
      <c r="C58" s="232"/>
      <c r="D58" s="232"/>
      <c r="E58" s="232"/>
      <c r="F58" s="232"/>
      <c r="G58" s="232"/>
      <c r="H58" s="157">
        <f>SUM(H57:H57)</f>
        <v>0</v>
      </c>
    </row>
    <row r="59" spans="1:15" ht="15" customHeight="1" x14ac:dyDescent="0.2">
      <c r="A59" s="224" t="s">
        <v>117</v>
      </c>
      <c r="B59" s="225"/>
      <c r="C59" s="225"/>
      <c r="D59" s="225"/>
      <c r="E59" s="225"/>
      <c r="F59" s="225"/>
      <c r="G59" s="226"/>
      <c r="H59" s="3">
        <f>+ROUNDUP(H53+H58,-3)</f>
        <v>0</v>
      </c>
    </row>
    <row r="60" spans="1:15" ht="30" customHeight="1" x14ac:dyDescent="0.2">
      <c r="A60" s="158"/>
      <c r="B60" s="159"/>
      <c r="C60" s="159"/>
      <c r="D60" s="159"/>
      <c r="E60" s="159"/>
      <c r="F60" s="158"/>
      <c r="G60" s="160"/>
    </row>
    <row r="62" spans="1:15" hidden="1" x14ac:dyDescent="0.2">
      <c r="A62" s="178" t="s">
        <v>118</v>
      </c>
      <c r="B62" s="178"/>
      <c r="C62" s="178"/>
      <c r="D62" s="178"/>
      <c r="E62" s="136"/>
      <c r="F62" s="137"/>
    </row>
    <row r="63" spans="1:15" hidden="1" x14ac:dyDescent="0.2">
      <c r="A63" s="179"/>
      <c r="B63" s="179"/>
      <c r="C63" s="179"/>
      <c r="D63" s="179"/>
      <c r="E63" s="136"/>
      <c r="F63" s="137"/>
    </row>
    <row r="64" spans="1:15" hidden="1" x14ac:dyDescent="0.2">
      <c r="A64" s="180"/>
      <c r="B64" s="180" t="s">
        <v>119</v>
      </c>
      <c r="C64" s="180" t="s">
        <v>120</v>
      </c>
      <c r="E64" s="136"/>
      <c r="F64" s="137"/>
      <c r="H64" s="181"/>
    </row>
    <row r="65" spans="1:8" ht="20" hidden="1" x14ac:dyDescent="0.2">
      <c r="A65" s="180" t="s">
        <v>121</v>
      </c>
      <c r="B65" s="182">
        <f>+G23+(H28/(E23+E24+E25+E26+E27))+G35+G39+((H36*I36)/'distribucion focalizacion'!K56)+((H40*I40)/'distribucion focalizacion'!K56)+(H37*I37/'distribucion focalizacion'!K56)+(H38*I38/'distribucion focalizacion'!K56)</f>
        <v>0</v>
      </c>
      <c r="C65" s="182">
        <f>+G29+(H34/(E29+E30+E31+E32+E33))+G35+G39+((H36*J36)/'distribucion focalizacion'!K57)+((H40*J40)/'distribucion focalizacion'!K57)+(H37*J37/'distribucion focalizacion'!K57)+(H38*J38/'distribucion focalizacion'!K57)</f>
        <v>0</v>
      </c>
      <c r="E65" s="183">
        <f>+B65*E23</f>
        <v>0</v>
      </c>
      <c r="F65" s="183">
        <f>+C65*E29</f>
        <v>0</v>
      </c>
    </row>
    <row r="66" spans="1:8" ht="20" hidden="1" x14ac:dyDescent="0.2">
      <c r="A66" s="180" t="s">
        <v>122</v>
      </c>
      <c r="B66" s="182">
        <f>+G24+(H28/(E23+E24+E25+E26+E27))+G35+G39+((H36*I36)/'distribucion focalizacion'!K56)+((H40*I40)/'distribucion focalizacion'!K56)+(H37*I37/'distribucion focalizacion'!K56)+(H38*I38/'distribucion focalizacion'!K56)</f>
        <v>0</v>
      </c>
      <c r="C66" s="182">
        <f>+G30+(H34/(E29+E30+E31+E32+E33))+G35+G39+((H36*J36)/'distribucion focalizacion'!K57)+((H40*J40)/'distribucion focalizacion'!K57)+(H37*J37/'distribucion focalizacion'!K57)+(H38*J38/'distribucion focalizacion'!K57)</f>
        <v>0</v>
      </c>
      <c r="E66" s="183">
        <f>+B66*E24</f>
        <v>0</v>
      </c>
      <c r="F66" s="183">
        <f>+C66*E30</f>
        <v>0</v>
      </c>
    </row>
    <row r="67" spans="1:8" ht="20" hidden="1" x14ac:dyDescent="0.2">
      <c r="A67" s="184" t="s">
        <v>123</v>
      </c>
      <c r="B67" s="182">
        <f>+G25+(H28/(E23+E24+E25+E26+E27))+G35+G39+((H36*I36)/'distribucion focalizacion'!K56)+((H40*I40)/'distribucion focalizacion'!K56)+(H37*I37/'distribucion focalizacion'!K56)+(H38*I38/'distribucion focalizacion'!K56)</f>
        <v>0</v>
      </c>
      <c r="C67" s="182">
        <f>+G31+(H34/(E29+E30+E31+E32+E33))+G35+G39+((H36*J36)/'distribucion focalizacion'!K57)+((H40*J40)/'distribucion focalizacion'!K57)+(H37*J37/'distribucion focalizacion'!K57)+(H38*J38/'distribucion focalizacion'!K57)</f>
        <v>0</v>
      </c>
      <c r="E67" s="183">
        <f>+B67*E25</f>
        <v>0</v>
      </c>
      <c r="F67" s="183">
        <f>+C67*E31</f>
        <v>0</v>
      </c>
    </row>
    <row r="68" spans="1:8" ht="20" hidden="1" x14ac:dyDescent="0.2">
      <c r="A68" s="184" t="s">
        <v>124</v>
      </c>
      <c r="B68" s="182">
        <f>+G26+(H28/(E23+E24+E25+E26+E27))+G35+G39+((H36*I36)/'distribucion focalizacion'!K56)+((H40*I40)/'distribucion focalizacion'!K56)+(H37*I37/'distribucion focalizacion'!K56)+(H38*I38/'distribucion focalizacion'!K56)</f>
        <v>0</v>
      </c>
      <c r="C68" s="182">
        <f>+G32+(H34/(E29+E30+E31+E32+E33))+G35+G39+((H36*J36)/'distribucion focalizacion'!K57)+((H40*J40)/'distribucion focalizacion'!K57)+(H37*J37/'distribucion focalizacion'!K57)+(H38*J38/'distribucion focalizacion'!K57)</f>
        <v>0</v>
      </c>
      <c r="E68" s="183">
        <f>+B68*E26</f>
        <v>0</v>
      </c>
      <c r="F68" s="183">
        <f>+C68*E32</f>
        <v>0</v>
      </c>
    </row>
    <row r="69" spans="1:8" ht="20" hidden="1" x14ac:dyDescent="0.2">
      <c r="A69" s="180" t="s">
        <v>125</v>
      </c>
      <c r="B69" s="182">
        <f>+G27+(H28/(E23+E24+E25+E26+E27))+G35+G39+((H36*I36)/'distribucion focalizacion'!K56)+((H40*I40)/'distribucion focalizacion'!K56)+(H37*I37/'distribucion focalizacion'!K56)+(H38*I38/'distribucion focalizacion'!K56)</f>
        <v>0</v>
      </c>
      <c r="C69" s="182">
        <f>+G33+(H34/(E29+E30+E31+E32+E33))+G35+G39+((H36*J36)/'distribucion focalizacion'!K57)+((H40*J40)/'distribucion focalizacion'!K57)+(H37*J37/'distribucion focalizacion'!K57)+(H38*J38/'distribucion focalizacion'!K57)</f>
        <v>0</v>
      </c>
      <c r="E69" s="183">
        <f>+B69*E27</f>
        <v>0</v>
      </c>
      <c r="F69" s="183">
        <f>+C69*E33</f>
        <v>0</v>
      </c>
      <c r="H69" s="185"/>
    </row>
    <row r="70" spans="1:8" ht="20" hidden="1" x14ac:dyDescent="0.2">
      <c r="A70" s="135"/>
      <c r="C70" s="182"/>
      <c r="E70" s="136"/>
      <c r="F70" s="137"/>
    </row>
    <row r="71" spans="1:8" hidden="1" x14ac:dyDescent="0.2">
      <c r="A71" s="135"/>
      <c r="E71" s="136"/>
      <c r="F71" s="137"/>
    </row>
    <row r="72" spans="1:8" hidden="1" x14ac:dyDescent="0.2">
      <c r="A72" s="161" t="s">
        <v>126</v>
      </c>
      <c r="B72" s="161"/>
      <c r="C72" s="161"/>
      <c r="E72" s="136"/>
      <c r="F72" s="137"/>
    </row>
    <row r="73" spans="1:8" hidden="1" x14ac:dyDescent="0.2">
      <c r="A73" s="180"/>
      <c r="B73" s="180" t="s">
        <v>119</v>
      </c>
      <c r="C73" s="180" t="s">
        <v>120</v>
      </c>
      <c r="E73" s="136"/>
      <c r="F73" s="137"/>
    </row>
    <row r="74" spans="1:8" ht="20" hidden="1" x14ac:dyDescent="0.2">
      <c r="A74" s="180" t="s">
        <v>127</v>
      </c>
      <c r="B74" s="182">
        <f>+H14*I14/'distribucion focalizacion'!K56+H15*I15/'distribucion focalizacion'!K56+H16*I16/'distribucion focalizacion'!K56+H17*I17/'distribucion focalizacion'!K56+H18*I18/'distribucion focalizacion'!K56+H19*I19/'distribucion focalizacion'!K56</f>
        <v>0</v>
      </c>
      <c r="C74" s="182">
        <f>+H14*J14/'distribucion focalizacion'!K57+H15*J15/'distribucion focalizacion'!K57+H16*J16/'distribucion focalizacion'!K57+H17*J17/'distribucion focalizacion'!K57+H18*J18/'distribucion focalizacion'!K57+H19*J19/'distribucion focalizacion'!K57</f>
        <v>0</v>
      </c>
      <c r="E74" s="183">
        <f>+B74*'distribucion focalizacion'!K56</f>
        <v>0</v>
      </c>
      <c r="F74" s="183">
        <f>+C74*'distribucion focalizacion'!K57</f>
        <v>0</v>
      </c>
    </row>
    <row r="75" spans="1:8" hidden="1" x14ac:dyDescent="0.2"/>
    <row r="76" spans="1:8" hidden="1" x14ac:dyDescent="0.2"/>
    <row r="77" spans="1:8" hidden="1" x14ac:dyDescent="0.2"/>
    <row r="78" spans="1:8" hidden="1" x14ac:dyDescent="0.2">
      <c r="A78" s="235" t="s">
        <v>128</v>
      </c>
      <c r="B78" s="236"/>
      <c r="C78" s="237"/>
    </row>
    <row r="79" spans="1:8" ht="20" hidden="1" x14ac:dyDescent="0.2">
      <c r="A79" s="180" t="s">
        <v>127</v>
      </c>
      <c r="B79" s="182">
        <f>(H42*I42+H43*I43+H44*I44+H45*I45+H46*I46+H47*I47+H48*I48)/'distribucion focalizacion'!K56</f>
        <v>0</v>
      </c>
      <c r="C79" s="182">
        <f>(H42*J42+H43*J43+H44*J44+H45*J45+H46*J46+H47*J47+H48*J48)/'distribucion focalizacion'!K57</f>
        <v>0</v>
      </c>
    </row>
    <row r="80" spans="1:8" hidden="1" x14ac:dyDescent="0.2"/>
    <row r="81" spans="1:7" hidden="1" x14ac:dyDescent="0.2"/>
    <row r="83" spans="1:7" ht="30" customHeight="1" x14ac:dyDescent="0.25">
      <c r="A83" s="238" t="s">
        <v>129</v>
      </c>
      <c r="B83" s="238"/>
      <c r="C83" s="238"/>
      <c r="E83" s="219" t="s">
        <v>130</v>
      </c>
      <c r="F83" s="219"/>
      <c r="G83" s="219"/>
    </row>
    <row r="84" spans="1:7" ht="42" customHeight="1" x14ac:dyDescent="0.2">
      <c r="A84" s="180"/>
      <c r="B84" s="180" t="s">
        <v>119</v>
      </c>
      <c r="C84" s="180" t="s">
        <v>120</v>
      </c>
      <c r="E84" s="146" t="s">
        <v>131</v>
      </c>
      <c r="F84" s="186" t="s">
        <v>119</v>
      </c>
      <c r="G84" s="186" t="s">
        <v>120</v>
      </c>
    </row>
    <row r="85" spans="1:7" ht="20" x14ac:dyDescent="0.2">
      <c r="A85" s="180" t="s">
        <v>121</v>
      </c>
      <c r="B85" s="182">
        <f>+(B65+B74+G50+B79)*(1+G57)</f>
        <v>0</v>
      </c>
      <c r="C85" s="182">
        <f>+(C65+C74+G50+C79)*(1+G57)</f>
        <v>0</v>
      </c>
      <c r="E85" s="186" t="s">
        <v>121</v>
      </c>
      <c r="F85" s="187">
        <f>+B85*E23</f>
        <v>0</v>
      </c>
      <c r="G85" s="187">
        <f>+C85*E29</f>
        <v>0</v>
      </c>
    </row>
    <row r="86" spans="1:7" ht="20" x14ac:dyDescent="0.2">
      <c r="A86" s="180" t="s">
        <v>122</v>
      </c>
      <c r="B86" s="182">
        <f>+(B66+B74+G50+B79)*(1+G57)</f>
        <v>0</v>
      </c>
      <c r="C86" s="182">
        <f>+(C66+C74+G50+C79)*(1+G57)</f>
        <v>0</v>
      </c>
      <c r="E86" s="186" t="s">
        <v>122</v>
      </c>
      <c r="F86" s="187">
        <f>+B86*E24</f>
        <v>0</v>
      </c>
      <c r="G86" s="187">
        <f>+C86*E30</f>
        <v>0</v>
      </c>
    </row>
    <row r="87" spans="1:7" ht="20" x14ac:dyDescent="0.2">
      <c r="A87" s="184" t="s">
        <v>123</v>
      </c>
      <c r="B87" s="182">
        <f>+(B67+B74+G50+B79)*(1+G57)</f>
        <v>0</v>
      </c>
      <c r="C87" s="182">
        <f>+(C67+C74+G50+C79)*(1+G57)</f>
        <v>0</v>
      </c>
      <c r="E87" s="186" t="s">
        <v>123</v>
      </c>
      <c r="F87" s="187">
        <f>+B87*E25</f>
        <v>0</v>
      </c>
      <c r="G87" s="187">
        <f>+C87*E31</f>
        <v>0</v>
      </c>
    </row>
    <row r="88" spans="1:7" ht="20" x14ac:dyDescent="0.2">
      <c r="A88" s="184" t="s">
        <v>124</v>
      </c>
      <c r="B88" s="182">
        <f>+(B68+B74+G50+B79)*(1+G57)</f>
        <v>0</v>
      </c>
      <c r="C88" s="182">
        <f>+(C68+C74+G50+C79)*(1+G57)</f>
        <v>0</v>
      </c>
      <c r="E88" s="186" t="s">
        <v>124</v>
      </c>
      <c r="F88" s="187">
        <f>+B88*E26</f>
        <v>0</v>
      </c>
      <c r="G88" s="187">
        <f>+C88*E32</f>
        <v>0</v>
      </c>
    </row>
    <row r="89" spans="1:7" ht="20" x14ac:dyDescent="0.2">
      <c r="A89" s="180" t="s">
        <v>125</v>
      </c>
      <c r="B89" s="182">
        <f>+(B69+B74+G50+B79+G51)*(1+G57)</f>
        <v>0</v>
      </c>
      <c r="C89" s="182">
        <f>+(C69+C74+G50+C79+G51)*(1+G57)</f>
        <v>0</v>
      </c>
      <c r="E89" s="186" t="s">
        <v>125</v>
      </c>
      <c r="F89" s="187">
        <f>+B89*E27</f>
        <v>0</v>
      </c>
      <c r="G89" s="187">
        <f>+C89*E33</f>
        <v>0</v>
      </c>
    </row>
    <row r="90" spans="1:7" ht="24" customHeight="1" x14ac:dyDescent="0.2">
      <c r="A90" s="163"/>
      <c r="B90" s="218"/>
      <c r="C90" s="218"/>
      <c r="E90" s="146" t="s">
        <v>132</v>
      </c>
      <c r="F90" s="220">
        <f>ROUNDUP(SUM(F85:G89),-3)</f>
        <v>0</v>
      </c>
      <c r="G90" s="221"/>
    </row>
  </sheetData>
  <sheetProtection algorithmName="SHA-512" hashValue="jrBx+RU04e23LOl94xyAPCgwlXusU9XQG+qwpZ8gWkP+8pvRD95dgVJvsThOtSZ9yTfurepxyIBrWihxSZFQWQ==" saltValue="xWaNTbIufXZGIjOZaJrNNw==" spinCount="100000" sheet="1" objects="1" scenarios="1"/>
  <protectedRanges>
    <protectedRange sqref="G20" name="Rango1"/>
    <protectedRange sqref="G14:G19" name="Rango1_1"/>
    <protectedRange sqref="G57" name="Rango3_1"/>
  </protectedRanges>
  <mergeCells count="62">
    <mergeCell ref="E49:F49"/>
    <mergeCell ref="B23:B28"/>
    <mergeCell ref="B29:B34"/>
    <mergeCell ref="A44:A45"/>
    <mergeCell ref="A46:A48"/>
    <mergeCell ref="A39:A40"/>
    <mergeCell ref="B39:B40"/>
    <mergeCell ref="E29:F29"/>
    <mergeCell ref="E30:F30"/>
    <mergeCell ref="E31:F31"/>
    <mergeCell ref="A35:A38"/>
    <mergeCell ref="E35:F35"/>
    <mergeCell ref="E36:F36"/>
    <mergeCell ref="A23:A34"/>
    <mergeCell ref="A42:A43"/>
    <mergeCell ref="B90:C90"/>
    <mergeCell ref="E83:G83"/>
    <mergeCell ref="F90:G90"/>
    <mergeCell ref="E50:F50"/>
    <mergeCell ref="E51:F51"/>
    <mergeCell ref="A59:G59"/>
    <mergeCell ref="A52:G52"/>
    <mergeCell ref="A53:G53"/>
    <mergeCell ref="A55:F55"/>
    <mergeCell ref="B56:F56"/>
    <mergeCell ref="B57:F57"/>
    <mergeCell ref="A58:G58"/>
    <mergeCell ref="A78:C78"/>
    <mergeCell ref="A83:C83"/>
    <mergeCell ref="A54:H54"/>
    <mergeCell ref="I12:J12"/>
    <mergeCell ref="E39:F39"/>
    <mergeCell ref="E40:F40"/>
    <mergeCell ref="E32:F32"/>
    <mergeCell ref="E33:F33"/>
    <mergeCell ref="E34:F34"/>
    <mergeCell ref="E22:F22"/>
    <mergeCell ref="E23:F23"/>
    <mergeCell ref="E24:F24"/>
    <mergeCell ref="E25:F25"/>
    <mergeCell ref="E26:F26"/>
    <mergeCell ref="E37:F37"/>
    <mergeCell ref="E38:F38"/>
    <mergeCell ref="E27:F27"/>
    <mergeCell ref="E28:F28"/>
    <mergeCell ref="A8:H8"/>
    <mergeCell ref="D9:F10"/>
    <mergeCell ref="A11:H11"/>
    <mergeCell ref="A21:H21"/>
    <mergeCell ref="A14:A20"/>
    <mergeCell ref="G9:H10"/>
    <mergeCell ref="B20:G20"/>
    <mergeCell ref="A9:B10"/>
    <mergeCell ref="C9:C10"/>
    <mergeCell ref="A12:H12"/>
    <mergeCell ref="A7:H7"/>
    <mergeCell ref="A4:H4"/>
    <mergeCell ref="A2:C2"/>
    <mergeCell ref="A3:H3"/>
    <mergeCell ref="D2:H2"/>
    <mergeCell ref="A5:H5"/>
    <mergeCell ref="A6:H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664A-1768-5443-B7FD-B0DA60A828B6}">
  <dimension ref="A1:M30"/>
  <sheetViews>
    <sheetView zoomScale="84" zoomScaleNormal="70" workbookViewId="0">
      <selection activeCell="L31" sqref="L31"/>
    </sheetView>
  </sheetViews>
  <sheetFormatPr baseColWidth="10" defaultColWidth="10.83203125" defaultRowHeight="27" customHeight="1" x14ac:dyDescent="0.2"/>
  <cols>
    <col min="1" max="1" width="13.6640625" customWidth="1"/>
    <col min="2" max="2" width="20" customWidth="1"/>
    <col min="3" max="5" width="21.6640625" customWidth="1"/>
    <col min="6" max="8" width="4.83203125" customWidth="1"/>
    <col min="10" max="10" width="28" customWidth="1"/>
    <col min="11" max="11" width="18.83203125" customWidth="1"/>
    <col min="12" max="12" width="21.1640625" style="134" customWidth="1"/>
    <col min="13" max="13" width="16.6640625" style="134" customWidth="1"/>
  </cols>
  <sheetData>
    <row r="1" spans="1:13" ht="27" customHeight="1" x14ac:dyDescent="0.2">
      <c r="A1" s="264" t="s">
        <v>42</v>
      </c>
      <c r="B1" s="265"/>
      <c r="C1" s="265"/>
      <c r="D1" s="265"/>
      <c r="E1" s="265"/>
      <c r="I1" s="264" t="s">
        <v>133</v>
      </c>
      <c r="J1" s="265"/>
      <c r="K1" s="265"/>
      <c r="L1" s="265"/>
      <c r="M1" s="265"/>
    </row>
    <row r="2" spans="1:13" ht="27" customHeight="1" thickBot="1" x14ac:dyDescent="0.25">
      <c r="A2" s="4" t="s">
        <v>134</v>
      </c>
      <c r="B2" s="4" t="s">
        <v>135</v>
      </c>
      <c r="C2" s="4" t="s">
        <v>136</v>
      </c>
      <c r="D2" s="4" t="s">
        <v>137</v>
      </c>
      <c r="E2" s="4" t="s">
        <v>138</v>
      </c>
      <c r="I2" s="4" t="s">
        <v>134</v>
      </c>
      <c r="J2" s="4" t="s">
        <v>135</v>
      </c>
      <c r="K2" s="4" t="s">
        <v>136</v>
      </c>
      <c r="L2" s="4" t="s">
        <v>137</v>
      </c>
      <c r="M2" s="4" t="s">
        <v>138</v>
      </c>
    </row>
    <row r="3" spans="1:13" ht="27" customHeight="1" thickBot="1" x14ac:dyDescent="0.25">
      <c r="A3" s="259" t="s">
        <v>139</v>
      </c>
      <c r="B3" s="122" t="s">
        <v>140</v>
      </c>
      <c r="C3" s="123">
        <v>150</v>
      </c>
      <c r="D3" s="263">
        <v>0</v>
      </c>
      <c r="E3" s="262">
        <f>+(C3+C4+C5+C6)*D3</f>
        <v>0</v>
      </c>
      <c r="I3" s="268" t="s">
        <v>139</v>
      </c>
      <c r="J3" s="124" t="s">
        <v>141</v>
      </c>
      <c r="K3" s="125">
        <v>114</v>
      </c>
      <c r="L3" s="266">
        <v>0</v>
      </c>
      <c r="M3" s="269">
        <f>+(K3+K4+K5+K6+K7)*L3</f>
        <v>0</v>
      </c>
    </row>
    <row r="4" spans="1:13" ht="27" customHeight="1" thickBot="1" x14ac:dyDescent="0.25">
      <c r="A4" s="260"/>
      <c r="B4" s="122" t="s">
        <v>142</v>
      </c>
      <c r="C4" s="126">
        <v>220</v>
      </c>
      <c r="D4" s="263"/>
      <c r="E4" s="262"/>
      <c r="H4" s="127"/>
      <c r="I4" s="268"/>
      <c r="J4" s="124" t="s">
        <v>143</v>
      </c>
      <c r="K4" s="125">
        <v>90</v>
      </c>
      <c r="L4" s="266"/>
      <c r="M4" s="269"/>
    </row>
    <row r="5" spans="1:13" ht="27" customHeight="1" thickBot="1" x14ac:dyDescent="0.25">
      <c r="A5" s="260"/>
      <c r="B5" s="122" t="s">
        <v>144</v>
      </c>
      <c r="C5" s="126">
        <v>318</v>
      </c>
      <c r="D5" s="263"/>
      <c r="E5" s="262"/>
      <c r="I5" s="268"/>
      <c r="J5" s="124" t="s">
        <v>145</v>
      </c>
      <c r="K5" s="125">
        <v>104</v>
      </c>
      <c r="L5" s="266"/>
      <c r="M5" s="269"/>
    </row>
    <row r="6" spans="1:13" ht="27" customHeight="1" thickBot="1" x14ac:dyDescent="0.25">
      <c r="A6" s="261"/>
      <c r="B6" s="122" t="s">
        <v>146</v>
      </c>
      <c r="C6" s="126">
        <v>286</v>
      </c>
      <c r="D6" s="263"/>
      <c r="E6" s="262"/>
      <c r="I6" s="268"/>
      <c r="J6" s="124" t="s">
        <v>147</v>
      </c>
      <c r="K6" s="125">
        <v>108</v>
      </c>
      <c r="L6" s="266"/>
      <c r="M6" s="269"/>
    </row>
    <row r="7" spans="1:13" ht="27" customHeight="1" thickBot="1" x14ac:dyDescent="0.25">
      <c r="A7" s="259" t="s">
        <v>148</v>
      </c>
      <c r="B7" s="122" t="s">
        <v>140</v>
      </c>
      <c r="C7" s="126">
        <v>146</v>
      </c>
      <c r="D7" s="263">
        <v>0</v>
      </c>
      <c r="E7" s="262">
        <f>+(C7+C8+C9+C10)*D7</f>
        <v>0</v>
      </c>
      <c r="I7" s="268"/>
      <c r="J7" s="124" t="s">
        <v>149</v>
      </c>
      <c r="K7" s="125">
        <v>96</v>
      </c>
      <c r="L7" s="266"/>
      <c r="M7" s="269"/>
    </row>
    <row r="8" spans="1:13" ht="27" customHeight="1" thickBot="1" x14ac:dyDescent="0.25">
      <c r="A8" s="260"/>
      <c r="B8" s="128" t="s">
        <v>142</v>
      </c>
      <c r="C8" s="129">
        <v>268</v>
      </c>
      <c r="D8" s="263"/>
      <c r="E8" s="262"/>
      <c r="I8" s="268" t="s">
        <v>148</v>
      </c>
      <c r="J8" s="124" t="s">
        <v>141</v>
      </c>
      <c r="K8" s="125">
        <v>120</v>
      </c>
      <c r="L8" s="266">
        <v>0</v>
      </c>
      <c r="M8" s="269">
        <f>+(K8+K9+K10+K11+K12)*L8</f>
        <v>0</v>
      </c>
    </row>
    <row r="9" spans="1:13" ht="27" customHeight="1" thickBot="1" x14ac:dyDescent="0.25">
      <c r="A9" s="260"/>
      <c r="B9" s="130" t="s">
        <v>144</v>
      </c>
      <c r="C9" s="129">
        <v>368</v>
      </c>
      <c r="D9" s="263"/>
      <c r="E9" s="262"/>
      <c r="I9" s="268"/>
      <c r="J9" s="124" t="s">
        <v>143</v>
      </c>
      <c r="K9" s="125">
        <v>98</v>
      </c>
      <c r="L9" s="266"/>
      <c r="M9" s="269"/>
    </row>
    <row r="10" spans="1:13" ht="27" customHeight="1" thickBot="1" x14ac:dyDescent="0.25">
      <c r="A10" s="261"/>
      <c r="B10" s="130" t="s">
        <v>146</v>
      </c>
      <c r="C10" s="129">
        <v>318</v>
      </c>
      <c r="D10" s="263"/>
      <c r="E10" s="262"/>
      <c r="I10" s="268"/>
      <c r="J10" s="124" t="s">
        <v>145</v>
      </c>
      <c r="K10" s="125">
        <v>102</v>
      </c>
      <c r="L10" s="266"/>
      <c r="M10" s="269"/>
    </row>
    <row r="11" spans="1:13" ht="27" customHeight="1" thickBot="1" x14ac:dyDescent="0.25">
      <c r="A11" s="259" t="s">
        <v>150</v>
      </c>
      <c r="B11" s="130" t="s">
        <v>140</v>
      </c>
      <c r="C11" s="129">
        <v>190</v>
      </c>
      <c r="D11" s="263">
        <v>0</v>
      </c>
      <c r="E11" s="262">
        <f>+(C11+C12+C13+C14)*D11</f>
        <v>0</v>
      </c>
      <c r="I11" s="268"/>
      <c r="J11" s="124" t="s">
        <v>147</v>
      </c>
      <c r="K11" s="125">
        <v>104</v>
      </c>
      <c r="L11" s="266"/>
      <c r="M11" s="269"/>
    </row>
    <row r="12" spans="1:13" ht="27" customHeight="1" thickBot="1" x14ac:dyDescent="0.25">
      <c r="A12" s="260"/>
      <c r="B12" s="130" t="s">
        <v>142</v>
      </c>
      <c r="C12" s="129">
        <v>244</v>
      </c>
      <c r="D12" s="263"/>
      <c r="E12" s="262"/>
      <c r="I12" s="268"/>
      <c r="J12" s="124" t="s">
        <v>149</v>
      </c>
      <c r="K12" s="125">
        <v>100</v>
      </c>
      <c r="L12" s="266"/>
      <c r="M12" s="269"/>
    </row>
    <row r="13" spans="1:13" ht="27" customHeight="1" thickBot="1" x14ac:dyDescent="0.25">
      <c r="A13" s="260"/>
      <c r="B13" s="130" t="s">
        <v>144</v>
      </c>
      <c r="C13" s="129">
        <v>296</v>
      </c>
      <c r="D13" s="263"/>
      <c r="E13" s="262"/>
      <c r="I13" s="268" t="s">
        <v>150</v>
      </c>
      <c r="J13" s="124" t="s">
        <v>141</v>
      </c>
      <c r="K13" s="125">
        <v>122</v>
      </c>
      <c r="L13" s="266">
        <v>0</v>
      </c>
      <c r="M13" s="269">
        <f>+(K13+K14+K15+K16+K17)*L13</f>
        <v>0</v>
      </c>
    </row>
    <row r="14" spans="1:13" ht="27" customHeight="1" thickBot="1" x14ac:dyDescent="0.25">
      <c r="A14" s="261"/>
      <c r="B14" s="130" t="s">
        <v>146</v>
      </c>
      <c r="C14" s="129">
        <v>292</v>
      </c>
      <c r="D14" s="263"/>
      <c r="E14" s="262"/>
      <c r="I14" s="268"/>
      <c r="J14" s="124" t="s">
        <v>143</v>
      </c>
      <c r="K14" s="125">
        <v>92</v>
      </c>
      <c r="L14" s="266"/>
      <c r="M14" s="269"/>
    </row>
    <row r="15" spans="1:13" ht="27" customHeight="1" thickBot="1" x14ac:dyDescent="0.25">
      <c r="A15" s="259" t="s">
        <v>151</v>
      </c>
      <c r="B15" s="130" t="s">
        <v>140</v>
      </c>
      <c r="C15" s="129">
        <v>208</v>
      </c>
      <c r="D15" s="263">
        <v>0</v>
      </c>
      <c r="E15" s="262">
        <f>+(C15+C16+C17+C18)*D15</f>
        <v>0</v>
      </c>
      <c r="I15" s="268"/>
      <c r="J15" s="124" t="s">
        <v>145</v>
      </c>
      <c r="K15" s="125">
        <v>102</v>
      </c>
      <c r="L15" s="266"/>
      <c r="M15" s="269"/>
    </row>
    <row r="16" spans="1:13" ht="27" customHeight="1" thickBot="1" x14ac:dyDescent="0.25">
      <c r="A16" s="260"/>
      <c r="B16" s="130" t="s">
        <v>142</v>
      </c>
      <c r="C16" s="129">
        <v>260</v>
      </c>
      <c r="D16" s="263"/>
      <c r="E16" s="262"/>
      <c r="I16" s="268"/>
      <c r="J16" s="124" t="s">
        <v>147</v>
      </c>
      <c r="K16" s="125">
        <v>100</v>
      </c>
      <c r="L16" s="266"/>
      <c r="M16" s="269"/>
    </row>
    <row r="17" spans="1:13" ht="27" customHeight="1" thickBot="1" x14ac:dyDescent="0.25">
      <c r="A17" s="260"/>
      <c r="B17" s="130" t="s">
        <v>144</v>
      </c>
      <c r="C17" s="129">
        <v>308</v>
      </c>
      <c r="D17" s="263"/>
      <c r="E17" s="262"/>
      <c r="I17" s="268"/>
      <c r="J17" s="124" t="s">
        <v>149</v>
      </c>
      <c r="K17" s="125">
        <v>102</v>
      </c>
      <c r="L17" s="266"/>
      <c r="M17" s="269"/>
    </row>
    <row r="18" spans="1:13" ht="27" customHeight="1" thickBot="1" x14ac:dyDescent="0.25">
      <c r="A18" s="261"/>
      <c r="B18" s="130" t="s">
        <v>146</v>
      </c>
      <c r="C18" s="129">
        <v>292</v>
      </c>
      <c r="D18" s="263"/>
      <c r="E18" s="262"/>
      <c r="I18" s="268" t="s">
        <v>151</v>
      </c>
      <c r="J18" s="124" t="s">
        <v>141</v>
      </c>
      <c r="K18" s="125">
        <v>78</v>
      </c>
      <c r="L18" s="266">
        <v>0</v>
      </c>
      <c r="M18" s="269">
        <f>+(K18+K19+K20+K21+K22)*L18</f>
        <v>0</v>
      </c>
    </row>
    <row r="19" spans="1:13" ht="27" customHeight="1" thickBot="1" x14ac:dyDescent="0.25">
      <c r="A19" s="259" t="s">
        <v>152</v>
      </c>
      <c r="B19" s="130" t="s">
        <v>140</v>
      </c>
      <c r="C19" s="129">
        <v>206</v>
      </c>
      <c r="D19" s="263">
        <v>0</v>
      </c>
      <c r="E19" s="262">
        <f>+(C19+C20+C21+C22)*D19</f>
        <v>0</v>
      </c>
      <c r="I19" s="268"/>
      <c r="J19" s="124" t="s">
        <v>143</v>
      </c>
      <c r="K19" s="125">
        <v>62</v>
      </c>
      <c r="L19" s="266"/>
      <c r="M19" s="269"/>
    </row>
    <row r="20" spans="1:13" ht="27" customHeight="1" thickBot="1" x14ac:dyDescent="0.25">
      <c r="A20" s="260"/>
      <c r="B20" s="130" t="s">
        <v>142</v>
      </c>
      <c r="C20" s="129">
        <v>192</v>
      </c>
      <c r="D20" s="263"/>
      <c r="E20" s="262"/>
      <c r="I20" s="268"/>
      <c r="J20" s="124" t="s">
        <v>145</v>
      </c>
      <c r="K20" s="125">
        <v>76</v>
      </c>
      <c r="L20" s="266"/>
      <c r="M20" s="269"/>
    </row>
    <row r="21" spans="1:13" ht="27" customHeight="1" thickBot="1" x14ac:dyDescent="0.25">
      <c r="A21" s="260"/>
      <c r="B21" s="130" t="s">
        <v>144</v>
      </c>
      <c r="C21" s="129">
        <v>270</v>
      </c>
      <c r="D21" s="263"/>
      <c r="E21" s="262"/>
      <c r="I21" s="268"/>
      <c r="J21" s="124" t="s">
        <v>147</v>
      </c>
      <c r="K21" s="125">
        <v>60</v>
      </c>
      <c r="L21" s="266"/>
      <c r="M21" s="269"/>
    </row>
    <row r="22" spans="1:13" ht="27" customHeight="1" thickBot="1" x14ac:dyDescent="0.25">
      <c r="A22" s="261"/>
      <c r="B22" s="130" t="s">
        <v>146</v>
      </c>
      <c r="C22" s="129">
        <v>332</v>
      </c>
      <c r="D22" s="263"/>
      <c r="E22" s="262"/>
      <c r="I22" s="268"/>
      <c r="J22" s="124" t="s">
        <v>149</v>
      </c>
      <c r="K22" s="125">
        <v>80</v>
      </c>
      <c r="L22" s="266"/>
      <c r="M22" s="269"/>
    </row>
    <row r="23" spans="1:13" ht="27" customHeight="1" thickBot="1" x14ac:dyDescent="0.25">
      <c r="A23" s="255" t="s">
        <v>153</v>
      </c>
      <c r="B23" s="256"/>
      <c r="C23" s="131">
        <v>42</v>
      </c>
      <c r="D23" s="263">
        <v>0</v>
      </c>
      <c r="E23" s="262">
        <f>+(C23+C24)*D23</f>
        <v>0</v>
      </c>
      <c r="I23" s="268" t="s">
        <v>152</v>
      </c>
      <c r="J23" s="124" t="s">
        <v>141</v>
      </c>
      <c r="K23" s="125">
        <v>68</v>
      </c>
      <c r="L23" s="266">
        <v>0</v>
      </c>
      <c r="M23" s="269">
        <f>+(K23+K24+K25+K26+K27)*L23</f>
        <v>0</v>
      </c>
    </row>
    <row r="24" spans="1:13" ht="27" customHeight="1" x14ac:dyDescent="0.2">
      <c r="A24" s="257" t="s">
        <v>154</v>
      </c>
      <c r="B24" s="258"/>
      <c r="C24" s="132">
        <v>38</v>
      </c>
      <c r="D24" s="263"/>
      <c r="E24" s="262"/>
      <c r="I24" s="268"/>
      <c r="J24" s="124" t="s">
        <v>143</v>
      </c>
      <c r="K24" s="125">
        <v>58</v>
      </c>
      <c r="L24" s="266"/>
      <c r="M24" s="269"/>
    </row>
    <row r="25" spans="1:13" ht="27" customHeight="1" x14ac:dyDescent="0.2">
      <c r="I25" s="268"/>
      <c r="J25" s="124" t="s">
        <v>145</v>
      </c>
      <c r="K25" s="125">
        <v>60</v>
      </c>
      <c r="L25" s="266"/>
      <c r="M25" s="269"/>
    </row>
    <row r="26" spans="1:13" ht="27" customHeight="1" x14ac:dyDescent="0.2">
      <c r="I26" s="268"/>
      <c r="J26" s="124" t="s">
        <v>147</v>
      </c>
      <c r="K26" s="125">
        <v>64</v>
      </c>
      <c r="L26" s="266"/>
      <c r="M26" s="269"/>
    </row>
    <row r="27" spans="1:13" ht="27" customHeight="1" x14ac:dyDescent="0.2">
      <c r="I27" s="268"/>
      <c r="J27" s="124" t="s">
        <v>149</v>
      </c>
      <c r="K27" s="125">
        <v>62</v>
      </c>
      <c r="L27" s="266"/>
      <c r="M27" s="269"/>
    </row>
    <row r="28" spans="1:13" ht="27" customHeight="1" x14ac:dyDescent="0.2">
      <c r="I28" s="267" t="s">
        <v>155</v>
      </c>
      <c r="J28" s="267"/>
      <c r="K28" s="133">
        <v>129</v>
      </c>
      <c r="L28" s="266">
        <v>0</v>
      </c>
      <c r="M28" s="269">
        <f>+(K28+K29+K30)*L28</f>
        <v>0</v>
      </c>
    </row>
    <row r="29" spans="1:13" ht="28.5" customHeight="1" x14ac:dyDescent="0.2">
      <c r="I29" s="267" t="s">
        <v>156</v>
      </c>
      <c r="J29" s="267"/>
      <c r="K29" s="133">
        <v>75</v>
      </c>
      <c r="L29" s="266"/>
      <c r="M29" s="269"/>
    </row>
    <row r="30" spans="1:13" ht="27" customHeight="1" x14ac:dyDescent="0.2">
      <c r="I30" s="267" t="s">
        <v>157</v>
      </c>
      <c r="J30" s="267"/>
      <c r="K30" s="133">
        <v>96</v>
      </c>
      <c r="L30" s="266"/>
      <c r="M30" s="269"/>
    </row>
  </sheetData>
  <sheetProtection algorithmName="SHA-512" hashValue="zOZIvBEoKOhEqjLZeBW+yDGFHlHV4KGzns00NQir0+Pktxw1xzBIl8BORhqtrMH34FjqNUT3IBtZSi3ft4Oj+Q==" saltValue="AbgjuK8FUxcmJ5/vQMBe1Q==" spinCount="100000" sheet="1" objects="1" scenarios="1"/>
  <mergeCells count="41">
    <mergeCell ref="L28:L30"/>
    <mergeCell ref="M3:M7"/>
    <mergeCell ref="M8:M12"/>
    <mergeCell ref="M13:M17"/>
    <mergeCell ref="M18:M22"/>
    <mergeCell ref="M23:M27"/>
    <mergeCell ref="M28:M30"/>
    <mergeCell ref="L23:L27"/>
    <mergeCell ref="I29:J29"/>
    <mergeCell ref="I30:J30"/>
    <mergeCell ref="I3:I7"/>
    <mergeCell ref="I8:I12"/>
    <mergeCell ref="I13:I17"/>
    <mergeCell ref="I18:I22"/>
    <mergeCell ref="I23:I27"/>
    <mergeCell ref="I28:J28"/>
    <mergeCell ref="I1:M1"/>
    <mergeCell ref="L3:L7"/>
    <mergeCell ref="L8:L12"/>
    <mergeCell ref="L13:L17"/>
    <mergeCell ref="E19:E22"/>
    <mergeCell ref="A1:E1"/>
    <mergeCell ref="L18:L22"/>
    <mergeCell ref="A11:A14"/>
    <mergeCell ref="A15:A18"/>
    <mergeCell ref="A19:A22"/>
    <mergeCell ref="A23:B23"/>
    <mergeCell ref="A24:B24"/>
    <mergeCell ref="A3:A6"/>
    <mergeCell ref="A7:A10"/>
    <mergeCell ref="E23:E24"/>
    <mergeCell ref="D3:D6"/>
    <mergeCell ref="D7:D10"/>
    <mergeCell ref="D11:D14"/>
    <mergeCell ref="D15:D18"/>
    <mergeCell ref="D19:D22"/>
    <mergeCell ref="D23:D24"/>
    <mergeCell ref="E3:E6"/>
    <mergeCell ref="E7:E10"/>
    <mergeCell ref="E11:E14"/>
    <mergeCell ref="E15:E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CBBA-E0FD-4F86-AA58-65796709A533}">
  <dimension ref="A1:G14"/>
  <sheetViews>
    <sheetView workbookViewId="0">
      <selection activeCell="F14" sqref="F14"/>
    </sheetView>
  </sheetViews>
  <sheetFormatPr baseColWidth="10" defaultColWidth="11" defaultRowHeight="16" x14ac:dyDescent="0.2"/>
  <cols>
    <col min="1" max="1" width="9" customWidth="1"/>
    <col min="2" max="2" width="28.6640625" customWidth="1"/>
    <col min="3" max="3" width="14" customWidth="1"/>
    <col min="4" max="4" width="14.6640625" customWidth="1"/>
    <col min="6" max="6" width="13.83203125" customWidth="1"/>
    <col min="7" max="7" width="14.33203125" customWidth="1"/>
  </cols>
  <sheetData>
    <row r="1" spans="1:7" ht="26" x14ac:dyDescent="0.2">
      <c r="A1" s="270" t="s">
        <v>58</v>
      </c>
      <c r="B1" s="270"/>
      <c r="C1" s="270"/>
      <c r="D1" s="270"/>
      <c r="E1" s="270"/>
      <c r="F1" s="270"/>
      <c r="G1" s="270"/>
    </row>
    <row r="2" spans="1:7" ht="31" thickBot="1" x14ac:dyDescent="0.25">
      <c r="A2" s="101" t="s">
        <v>158</v>
      </c>
      <c r="B2" s="101" t="s">
        <v>159</v>
      </c>
      <c r="C2" s="101" t="s">
        <v>160</v>
      </c>
      <c r="D2" s="101" t="s">
        <v>161</v>
      </c>
      <c r="E2" s="101" t="s">
        <v>162</v>
      </c>
      <c r="F2" s="101" t="s">
        <v>163</v>
      </c>
      <c r="G2" s="101" t="s">
        <v>164</v>
      </c>
    </row>
    <row r="3" spans="1:7" ht="18" customHeight="1" thickBot="1" x14ac:dyDescent="0.25">
      <c r="A3" s="114" t="s">
        <v>165</v>
      </c>
      <c r="B3" s="115" t="s">
        <v>166</v>
      </c>
      <c r="C3" s="116" t="s">
        <v>165</v>
      </c>
      <c r="D3" s="116" t="s">
        <v>167</v>
      </c>
      <c r="E3" s="117">
        <v>1</v>
      </c>
      <c r="F3" s="190">
        <v>0</v>
      </c>
      <c r="G3" s="107">
        <f>+E3*F3</f>
        <v>0</v>
      </c>
    </row>
    <row r="4" spans="1:7" ht="18" customHeight="1" thickBot="1" x14ac:dyDescent="0.25">
      <c r="A4" s="114" t="s">
        <v>168</v>
      </c>
      <c r="B4" s="115" t="s">
        <v>169</v>
      </c>
      <c r="C4" s="118" t="s">
        <v>168</v>
      </c>
      <c r="D4" s="118" t="s">
        <v>167</v>
      </c>
      <c r="E4" s="119">
        <v>2</v>
      </c>
      <c r="F4" s="190">
        <v>0</v>
      </c>
      <c r="G4" s="107">
        <f t="shared" ref="G4:G13" si="0">+E4*F4</f>
        <v>0</v>
      </c>
    </row>
    <row r="5" spans="1:7" ht="18" customHeight="1" thickBot="1" x14ac:dyDescent="0.25">
      <c r="A5" s="120" t="s">
        <v>170</v>
      </c>
      <c r="B5" s="115" t="s">
        <v>171</v>
      </c>
      <c r="C5" s="105" t="s">
        <v>170</v>
      </c>
      <c r="D5" s="105" t="s">
        <v>167</v>
      </c>
      <c r="E5" s="106">
        <v>1</v>
      </c>
      <c r="F5" s="190">
        <v>0</v>
      </c>
      <c r="G5" s="107">
        <f t="shared" si="0"/>
        <v>0</v>
      </c>
    </row>
    <row r="6" spans="1:7" ht="18" customHeight="1" thickBot="1" x14ac:dyDescent="0.25">
      <c r="A6" s="120" t="s">
        <v>172</v>
      </c>
      <c r="B6" s="115" t="s">
        <v>173</v>
      </c>
      <c r="C6" s="105" t="s">
        <v>172</v>
      </c>
      <c r="D6" s="105" t="s">
        <v>167</v>
      </c>
      <c r="E6" s="106">
        <v>1</v>
      </c>
      <c r="F6" s="190">
        <v>0</v>
      </c>
      <c r="G6" s="107">
        <f t="shared" si="0"/>
        <v>0</v>
      </c>
    </row>
    <row r="7" spans="1:7" ht="18" customHeight="1" thickBot="1" x14ac:dyDescent="0.25">
      <c r="A7" s="114" t="s">
        <v>174</v>
      </c>
      <c r="B7" s="115" t="s">
        <v>175</v>
      </c>
      <c r="C7" s="116" t="s">
        <v>174</v>
      </c>
      <c r="D7" s="116" t="s">
        <v>167</v>
      </c>
      <c r="E7" s="117">
        <v>2</v>
      </c>
      <c r="F7" s="190">
        <v>0</v>
      </c>
      <c r="G7" s="107">
        <f t="shared" si="0"/>
        <v>0</v>
      </c>
    </row>
    <row r="8" spans="1:7" ht="18" customHeight="1" thickBot="1" x14ac:dyDescent="0.25">
      <c r="A8" s="114" t="s">
        <v>176</v>
      </c>
      <c r="B8" s="115" t="s">
        <v>177</v>
      </c>
      <c r="C8" s="118" t="s">
        <v>176</v>
      </c>
      <c r="D8" s="118" t="s">
        <v>167</v>
      </c>
      <c r="E8" s="119">
        <v>1</v>
      </c>
      <c r="F8" s="190">
        <v>0</v>
      </c>
      <c r="G8" s="107">
        <f t="shared" si="0"/>
        <v>0</v>
      </c>
    </row>
    <row r="9" spans="1:7" ht="18" customHeight="1" thickBot="1" x14ac:dyDescent="0.25">
      <c r="A9" s="120" t="s">
        <v>178</v>
      </c>
      <c r="B9" s="115" t="s">
        <v>179</v>
      </c>
      <c r="C9" s="105" t="s">
        <v>178</v>
      </c>
      <c r="D9" s="105" t="s">
        <v>167</v>
      </c>
      <c r="E9" s="106">
        <v>1</v>
      </c>
      <c r="F9" s="190">
        <v>0</v>
      </c>
      <c r="G9" s="107">
        <f t="shared" si="0"/>
        <v>0</v>
      </c>
    </row>
    <row r="10" spans="1:7" ht="18" customHeight="1" thickBot="1" x14ac:dyDescent="0.25">
      <c r="A10" s="120" t="s">
        <v>180</v>
      </c>
      <c r="B10" s="115" t="s">
        <v>181</v>
      </c>
      <c r="C10" s="105" t="s">
        <v>180</v>
      </c>
      <c r="D10" s="105" t="s">
        <v>167</v>
      </c>
      <c r="E10" s="106">
        <v>1</v>
      </c>
      <c r="F10" s="190">
        <v>0</v>
      </c>
      <c r="G10" s="107">
        <f t="shared" si="0"/>
        <v>0</v>
      </c>
    </row>
    <row r="11" spans="1:7" ht="18" customHeight="1" thickBot="1" x14ac:dyDescent="0.25">
      <c r="A11" s="120" t="s">
        <v>182</v>
      </c>
      <c r="B11" s="115" t="s">
        <v>183</v>
      </c>
      <c r="C11" s="105" t="s">
        <v>182</v>
      </c>
      <c r="D11" s="105" t="s">
        <v>184</v>
      </c>
      <c r="E11" s="106">
        <v>1</v>
      </c>
      <c r="F11" s="190">
        <v>0</v>
      </c>
      <c r="G11" s="107">
        <f t="shared" si="0"/>
        <v>0</v>
      </c>
    </row>
    <row r="12" spans="1:7" ht="18" customHeight="1" thickBot="1" x14ac:dyDescent="0.25">
      <c r="A12" s="120" t="s">
        <v>185</v>
      </c>
      <c r="B12" s="115" t="s">
        <v>186</v>
      </c>
      <c r="C12" s="105" t="s">
        <v>185</v>
      </c>
      <c r="D12" s="105" t="s">
        <v>167</v>
      </c>
      <c r="E12" s="106">
        <v>1</v>
      </c>
      <c r="F12" s="190">
        <v>0</v>
      </c>
      <c r="G12" s="107">
        <f t="shared" si="0"/>
        <v>0</v>
      </c>
    </row>
    <row r="13" spans="1:7" ht="18" customHeight="1" x14ac:dyDescent="0.2">
      <c r="A13" s="121" t="s">
        <v>187</v>
      </c>
      <c r="B13" s="115" t="s">
        <v>188</v>
      </c>
      <c r="C13" s="111" t="s">
        <v>187</v>
      </c>
      <c r="D13" s="111" t="s">
        <v>167</v>
      </c>
      <c r="E13" s="112">
        <v>1</v>
      </c>
      <c r="F13" s="190">
        <v>0</v>
      </c>
      <c r="G13" s="107">
        <f t="shared" si="0"/>
        <v>0</v>
      </c>
    </row>
    <row r="14" spans="1:7" x14ac:dyDescent="0.2">
      <c r="G14" s="113">
        <f>ROUND(SUM(G3:G13),0)</f>
        <v>0</v>
      </c>
    </row>
  </sheetData>
  <sheetProtection algorithmName="SHA-512" hashValue="F2Tn+rnmHTKkTIo8kqcoQHjIUQe/MLyu1lfmbL3eJhGBuY973n8JxGjGeB9DEdM9pwqFreFzK3ZeMqReci9Ivg==" saltValue="LWvMt83xiAlUlnPA01+czA==" spinCount="100000" sheet="1" objects="1" scenarios="1"/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1826B-07EE-4B2F-A1C4-90754EFAEA62}">
  <dimension ref="A1:G16"/>
  <sheetViews>
    <sheetView workbookViewId="0">
      <selection activeCell="F16" sqref="F16"/>
    </sheetView>
  </sheetViews>
  <sheetFormatPr baseColWidth="10" defaultColWidth="11" defaultRowHeight="16" x14ac:dyDescent="0.2"/>
  <cols>
    <col min="1" max="1" width="9" customWidth="1"/>
    <col min="2" max="2" width="34" customWidth="1"/>
    <col min="3" max="3" width="14" customWidth="1"/>
    <col min="4" max="4" width="14.6640625" customWidth="1"/>
    <col min="6" max="6" width="13.83203125" customWidth="1"/>
    <col min="7" max="7" width="18.6640625" customWidth="1"/>
  </cols>
  <sheetData>
    <row r="1" spans="1:7" ht="26" x14ac:dyDescent="0.2">
      <c r="A1" s="270" t="s">
        <v>58</v>
      </c>
      <c r="B1" s="270"/>
      <c r="C1" s="270"/>
      <c r="D1" s="270"/>
      <c r="E1" s="270"/>
      <c r="F1" s="270"/>
      <c r="G1" s="270"/>
    </row>
    <row r="2" spans="1:7" ht="30" x14ac:dyDescent="0.2">
      <c r="A2" s="101" t="s">
        <v>158</v>
      </c>
      <c r="B2" s="101" t="s">
        <v>159</v>
      </c>
      <c r="C2" s="101" t="s">
        <v>160</v>
      </c>
      <c r="D2" s="101" t="s">
        <v>161</v>
      </c>
      <c r="E2" s="101" t="s">
        <v>162</v>
      </c>
      <c r="F2" s="101" t="s">
        <v>163</v>
      </c>
      <c r="G2" s="101" t="s">
        <v>164</v>
      </c>
    </row>
    <row r="3" spans="1:7" ht="30" customHeight="1" thickBot="1" x14ac:dyDescent="0.25">
      <c r="A3" s="102" t="s">
        <v>165</v>
      </c>
      <c r="B3" s="103" t="s">
        <v>189</v>
      </c>
      <c r="C3" s="104" t="s">
        <v>165</v>
      </c>
      <c r="D3" s="105" t="s">
        <v>190</v>
      </c>
      <c r="E3" s="106">
        <v>1</v>
      </c>
      <c r="F3" s="190">
        <v>0</v>
      </c>
      <c r="G3" s="107">
        <f t="shared" ref="G3:G12" si="0">+E3*F3</f>
        <v>0</v>
      </c>
    </row>
    <row r="4" spans="1:7" ht="18" customHeight="1" thickBot="1" x14ac:dyDescent="0.25">
      <c r="A4" s="102" t="s">
        <v>168</v>
      </c>
      <c r="B4" s="103" t="s">
        <v>191</v>
      </c>
      <c r="C4" s="104" t="s">
        <v>168</v>
      </c>
      <c r="D4" s="105" t="s">
        <v>190</v>
      </c>
      <c r="E4" s="106">
        <v>1</v>
      </c>
      <c r="F4" s="190">
        <v>0</v>
      </c>
      <c r="G4" s="107">
        <f t="shared" si="0"/>
        <v>0</v>
      </c>
    </row>
    <row r="5" spans="1:7" ht="18" customHeight="1" thickBot="1" x14ac:dyDescent="0.25">
      <c r="A5" s="102" t="s">
        <v>170</v>
      </c>
      <c r="B5" s="103" t="s">
        <v>192</v>
      </c>
      <c r="C5" s="104" t="s">
        <v>170</v>
      </c>
      <c r="D5" s="105" t="s">
        <v>190</v>
      </c>
      <c r="E5" s="106">
        <v>1</v>
      </c>
      <c r="F5" s="190">
        <v>0</v>
      </c>
      <c r="G5" s="107">
        <f t="shared" si="0"/>
        <v>0</v>
      </c>
    </row>
    <row r="6" spans="1:7" ht="18" customHeight="1" thickBot="1" x14ac:dyDescent="0.25">
      <c r="A6" s="102" t="s">
        <v>172</v>
      </c>
      <c r="B6" s="103" t="s">
        <v>193</v>
      </c>
      <c r="C6" s="104" t="s">
        <v>172</v>
      </c>
      <c r="D6" s="105" t="s">
        <v>190</v>
      </c>
      <c r="E6" s="106">
        <v>1</v>
      </c>
      <c r="F6" s="190">
        <v>0</v>
      </c>
      <c r="G6" s="107">
        <f t="shared" si="0"/>
        <v>0</v>
      </c>
    </row>
    <row r="7" spans="1:7" ht="18" customHeight="1" thickBot="1" x14ac:dyDescent="0.25">
      <c r="A7" s="102" t="s">
        <v>174</v>
      </c>
      <c r="B7" s="103" t="s">
        <v>194</v>
      </c>
      <c r="C7" s="104" t="s">
        <v>174</v>
      </c>
      <c r="D7" s="105" t="s">
        <v>190</v>
      </c>
      <c r="E7" s="106">
        <v>1</v>
      </c>
      <c r="F7" s="190">
        <v>0</v>
      </c>
      <c r="G7" s="107">
        <f t="shared" si="0"/>
        <v>0</v>
      </c>
    </row>
    <row r="8" spans="1:7" ht="18" customHeight="1" thickBot="1" x14ac:dyDescent="0.25">
      <c r="A8" s="102" t="s">
        <v>176</v>
      </c>
      <c r="B8" s="103" t="s">
        <v>195</v>
      </c>
      <c r="C8" s="104" t="s">
        <v>176</v>
      </c>
      <c r="D8" s="105" t="s">
        <v>190</v>
      </c>
      <c r="E8" s="106">
        <v>1</v>
      </c>
      <c r="F8" s="190">
        <v>0</v>
      </c>
      <c r="G8" s="107">
        <f t="shared" si="0"/>
        <v>0</v>
      </c>
    </row>
    <row r="9" spans="1:7" ht="32.25" customHeight="1" thickBot="1" x14ac:dyDescent="0.25">
      <c r="A9" s="102" t="s">
        <v>178</v>
      </c>
      <c r="B9" s="103" t="s">
        <v>196</v>
      </c>
      <c r="C9" s="104" t="s">
        <v>178</v>
      </c>
      <c r="D9" s="105" t="s">
        <v>190</v>
      </c>
      <c r="E9" s="106">
        <v>7</v>
      </c>
      <c r="F9" s="190">
        <v>0</v>
      </c>
      <c r="G9" s="107">
        <f t="shared" si="0"/>
        <v>0</v>
      </c>
    </row>
    <row r="10" spans="1:7" ht="18" customHeight="1" thickBot="1" x14ac:dyDescent="0.25">
      <c r="A10" s="102" t="s">
        <v>180</v>
      </c>
      <c r="B10" s="103" t="s">
        <v>197</v>
      </c>
      <c r="C10" s="104" t="s">
        <v>180</v>
      </c>
      <c r="D10" s="105" t="s">
        <v>190</v>
      </c>
      <c r="E10" s="106">
        <v>1</v>
      </c>
      <c r="F10" s="190">
        <v>0</v>
      </c>
      <c r="G10" s="107">
        <f t="shared" si="0"/>
        <v>0</v>
      </c>
    </row>
    <row r="11" spans="1:7" ht="18" customHeight="1" thickBot="1" x14ac:dyDescent="0.25">
      <c r="A11" s="102" t="s">
        <v>182</v>
      </c>
      <c r="B11" s="103" t="s">
        <v>198</v>
      </c>
      <c r="C11" s="104" t="s">
        <v>182</v>
      </c>
      <c r="D11" s="105" t="s">
        <v>190</v>
      </c>
      <c r="E11" s="106">
        <v>1</v>
      </c>
      <c r="F11" s="190">
        <v>0</v>
      </c>
      <c r="G11" s="107">
        <f t="shared" si="0"/>
        <v>0</v>
      </c>
    </row>
    <row r="12" spans="1:7" ht="18" customHeight="1" thickBot="1" x14ac:dyDescent="0.25">
      <c r="A12" s="102" t="s">
        <v>185</v>
      </c>
      <c r="B12" s="103" t="s">
        <v>199</v>
      </c>
      <c r="C12" s="104" t="s">
        <v>185</v>
      </c>
      <c r="D12" s="105" t="s">
        <v>190</v>
      </c>
      <c r="E12" s="106">
        <v>2</v>
      </c>
      <c r="F12" s="190">
        <v>0</v>
      </c>
      <c r="G12" s="107">
        <f t="shared" si="0"/>
        <v>0</v>
      </c>
    </row>
    <row r="13" spans="1:7" ht="17" thickBot="1" x14ac:dyDescent="0.25">
      <c r="A13" s="102" t="s">
        <v>187</v>
      </c>
      <c r="B13" s="103" t="s">
        <v>200</v>
      </c>
      <c r="C13" s="104" t="s">
        <v>187</v>
      </c>
      <c r="D13" s="105" t="s">
        <v>190</v>
      </c>
      <c r="E13" s="106">
        <v>1</v>
      </c>
      <c r="F13" s="190">
        <v>0</v>
      </c>
      <c r="G13" s="107">
        <f t="shared" ref="G13:G15" si="1">+E13*F13</f>
        <v>0</v>
      </c>
    </row>
    <row r="14" spans="1:7" ht="17" thickBot="1" x14ac:dyDescent="0.25">
      <c r="A14" s="102" t="s">
        <v>201</v>
      </c>
      <c r="B14" s="103" t="s">
        <v>202</v>
      </c>
      <c r="C14" s="104" t="s">
        <v>201</v>
      </c>
      <c r="D14" s="105" t="s">
        <v>190</v>
      </c>
      <c r="E14" s="106">
        <v>1</v>
      </c>
      <c r="F14" s="190">
        <v>0</v>
      </c>
      <c r="G14" s="107">
        <f t="shared" si="1"/>
        <v>0</v>
      </c>
    </row>
    <row r="15" spans="1:7" x14ac:dyDescent="0.2">
      <c r="A15" s="108" t="s">
        <v>203</v>
      </c>
      <c r="B15" s="109" t="s">
        <v>204</v>
      </c>
      <c r="C15" s="110" t="s">
        <v>203</v>
      </c>
      <c r="D15" s="111" t="s">
        <v>190</v>
      </c>
      <c r="E15" s="112">
        <v>1</v>
      </c>
      <c r="F15" s="190">
        <v>0</v>
      </c>
      <c r="G15" s="107">
        <f t="shared" si="1"/>
        <v>0</v>
      </c>
    </row>
    <row r="16" spans="1:7" x14ac:dyDescent="0.2">
      <c r="G16" s="113">
        <f>ROUND(SUM(G3:G15),0)</f>
        <v>0</v>
      </c>
    </row>
  </sheetData>
  <sheetProtection algorithmName="SHA-512" hashValue="oecJ6xhhZdb1ESV2oVtcAAl1DM/SeDtpMRu07X7QJEQZtps2R4lojMlVW1Z/Fw2+d4qd+CNPq1JylkzSuGy+wA==" saltValue="Obho47cw8dXGVwaZ/VKKog==" spinCount="100000" sheet="1" objects="1" scenarios="1"/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352A5-3E37-4A89-87CE-4A1247AB8EF1}">
  <sheetPr>
    <tabColor theme="5" tint="-0.249977111117893"/>
  </sheetPr>
  <dimension ref="A1:R78"/>
  <sheetViews>
    <sheetView topLeftCell="A38" workbookViewId="0">
      <selection activeCell="O77" sqref="O77"/>
    </sheetView>
  </sheetViews>
  <sheetFormatPr baseColWidth="10" defaultColWidth="11" defaultRowHeight="15" x14ac:dyDescent="0.2"/>
  <cols>
    <col min="1" max="1" width="11" style="13"/>
    <col min="2" max="2" width="14.1640625" style="13" customWidth="1"/>
    <col min="3" max="16384" width="11" style="13"/>
  </cols>
  <sheetData>
    <row r="1" spans="1:15" x14ac:dyDescent="0.2">
      <c r="A1" s="299"/>
      <c r="B1" s="299"/>
      <c r="C1" s="12"/>
      <c r="D1" s="12"/>
      <c r="E1" s="299"/>
      <c r="F1" s="299"/>
      <c r="G1" s="299"/>
      <c r="H1" s="299"/>
      <c r="I1" s="299"/>
      <c r="J1" s="299"/>
      <c r="K1" s="12"/>
      <c r="L1" s="12"/>
      <c r="M1" s="12"/>
      <c r="N1" s="12"/>
      <c r="O1" s="12"/>
    </row>
    <row r="2" spans="1:15" ht="16" thickBot="1" x14ac:dyDescent="0.25">
      <c r="A2" s="300"/>
      <c r="B2" s="300"/>
      <c r="C2" s="12"/>
      <c r="D2" s="12"/>
      <c r="E2" s="300"/>
      <c r="F2" s="300"/>
      <c r="G2" s="300"/>
      <c r="H2" s="300"/>
      <c r="I2" s="300"/>
      <c r="J2" s="300"/>
      <c r="K2" s="12"/>
      <c r="L2" s="12"/>
      <c r="M2" s="12"/>
      <c r="N2" s="12"/>
      <c r="O2" s="12"/>
    </row>
    <row r="3" spans="1:15" ht="29.25" customHeight="1" thickBot="1" x14ac:dyDescent="0.25">
      <c r="A3" s="288" t="s">
        <v>205</v>
      </c>
      <c r="B3" s="288" t="s">
        <v>206</v>
      </c>
      <c r="C3" s="288" t="s">
        <v>207</v>
      </c>
      <c r="D3" s="288" t="s">
        <v>208</v>
      </c>
      <c r="E3" s="296" t="s">
        <v>209</v>
      </c>
      <c r="F3" s="297"/>
      <c r="G3" s="297"/>
      <c r="H3" s="297"/>
      <c r="I3" s="298"/>
      <c r="J3" s="290" t="s">
        <v>210</v>
      </c>
      <c r="K3" s="290" t="s">
        <v>211</v>
      </c>
      <c r="L3" s="292" t="s">
        <v>212</v>
      </c>
      <c r="M3" s="294" t="s">
        <v>213</v>
      </c>
      <c r="N3" s="290" t="s">
        <v>214</v>
      </c>
      <c r="O3" s="294" t="s">
        <v>215</v>
      </c>
    </row>
    <row r="4" spans="1:15" ht="16" thickBot="1" x14ac:dyDescent="0.25">
      <c r="A4" s="289"/>
      <c r="B4" s="289"/>
      <c r="C4" s="289"/>
      <c r="D4" s="289"/>
      <c r="E4" s="14">
        <v>2</v>
      </c>
      <c r="F4" s="15">
        <v>3</v>
      </c>
      <c r="G4" s="14">
        <v>4</v>
      </c>
      <c r="H4" s="15">
        <v>5</v>
      </c>
      <c r="I4" s="14">
        <v>6</v>
      </c>
      <c r="J4" s="291"/>
      <c r="K4" s="291"/>
      <c r="L4" s="293"/>
      <c r="M4" s="295"/>
      <c r="N4" s="291"/>
      <c r="O4" s="295"/>
    </row>
    <row r="5" spans="1:15" ht="43" thickBot="1" x14ac:dyDescent="0.25">
      <c r="A5" s="281">
        <v>1</v>
      </c>
      <c r="B5" s="284" t="s">
        <v>216</v>
      </c>
      <c r="C5" s="16" t="s">
        <v>217</v>
      </c>
      <c r="D5" s="17" t="s">
        <v>218</v>
      </c>
      <c r="E5" s="18">
        <v>0</v>
      </c>
      <c r="F5" s="18">
        <v>1</v>
      </c>
      <c r="G5" s="18">
        <v>2</v>
      </c>
      <c r="H5" s="19">
        <v>3</v>
      </c>
      <c r="I5" s="18">
        <v>2</v>
      </c>
      <c r="J5" s="18" t="s">
        <v>219</v>
      </c>
      <c r="K5" s="18">
        <v>8</v>
      </c>
      <c r="L5" s="20" t="s">
        <v>220</v>
      </c>
      <c r="M5" s="21">
        <f t="shared" ref="M5:M29" si="0">4*K5</f>
        <v>32</v>
      </c>
      <c r="N5" s="22">
        <v>1</v>
      </c>
      <c r="O5" s="21">
        <f t="shared" ref="O5:O29" si="1">8*N5</f>
        <v>8</v>
      </c>
    </row>
    <row r="6" spans="1:15" ht="43" thickBot="1" x14ac:dyDescent="0.25">
      <c r="A6" s="282"/>
      <c r="B6" s="285"/>
      <c r="C6" s="274" t="s">
        <v>221</v>
      </c>
      <c r="D6" s="24" t="s">
        <v>222</v>
      </c>
      <c r="E6" s="25">
        <v>0</v>
      </c>
      <c r="F6" s="25">
        <v>0</v>
      </c>
      <c r="G6" s="25">
        <v>4</v>
      </c>
      <c r="H6" s="26">
        <v>3</v>
      </c>
      <c r="I6" s="25">
        <v>6</v>
      </c>
      <c r="J6" s="25" t="s">
        <v>219</v>
      </c>
      <c r="K6" s="25">
        <v>13</v>
      </c>
      <c r="L6" s="27" t="s">
        <v>220</v>
      </c>
      <c r="M6" s="21">
        <f t="shared" si="0"/>
        <v>52</v>
      </c>
      <c r="N6" s="28">
        <v>1</v>
      </c>
      <c r="O6" s="29">
        <f t="shared" si="1"/>
        <v>8</v>
      </c>
    </row>
    <row r="7" spans="1:15" ht="43" thickBot="1" x14ac:dyDescent="0.25">
      <c r="A7" s="282"/>
      <c r="B7" s="285"/>
      <c r="C7" s="285"/>
      <c r="D7" s="30" t="s">
        <v>223</v>
      </c>
      <c r="E7" s="25">
        <v>18</v>
      </c>
      <c r="F7" s="25">
        <v>8</v>
      </c>
      <c r="G7" s="25">
        <v>2</v>
      </c>
      <c r="H7" s="26">
        <v>5</v>
      </c>
      <c r="I7" s="25">
        <v>3</v>
      </c>
      <c r="J7" s="25" t="s">
        <v>219</v>
      </c>
      <c r="K7" s="25">
        <v>36</v>
      </c>
      <c r="L7" s="27" t="s">
        <v>220</v>
      </c>
      <c r="M7" s="21">
        <f t="shared" si="0"/>
        <v>144</v>
      </c>
      <c r="N7" s="28">
        <v>2</v>
      </c>
      <c r="O7" s="29">
        <f t="shared" si="1"/>
        <v>16</v>
      </c>
    </row>
    <row r="8" spans="1:15" ht="29" thickBot="1" x14ac:dyDescent="0.25">
      <c r="A8" s="282"/>
      <c r="B8" s="285"/>
      <c r="C8" s="286"/>
      <c r="D8" s="30" t="s">
        <v>224</v>
      </c>
      <c r="E8" s="25">
        <v>15</v>
      </c>
      <c r="F8" s="25">
        <v>0</v>
      </c>
      <c r="G8" s="25">
        <v>0</v>
      </c>
      <c r="H8" s="26">
        <v>0</v>
      </c>
      <c r="I8" s="25">
        <v>0</v>
      </c>
      <c r="J8" s="25" t="s">
        <v>225</v>
      </c>
      <c r="K8" s="25">
        <v>15</v>
      </c>
      <c r="L8" s="27" t="s">
        <v>220</v>
      </c>
      <c r="M8" s="21">
        <f t="shared" si="0"/>
        <v>60</v>
      </c>
      <c r="N8" s="28">
        <v>1</v>
      </c>
      <c r="O8" s="29">
        <f t="shared" si="1"/>
        <v>8</v>
      </c>
    </row>
    <row r="9" spans="1:15" ht="29" thickBot="1" x14ac:dyDescent="0.25">
      <c r="A9" s="282"/>
      <c r="B9" s="285"/>
      <c r="C9" s="31" t="s">
        <v>226</v>
      </c>
      <c r="D9" s="24" t="s">
        <v>227</v>
      </c>
      <c r="E9" s="32">
        <v>0</v>
      </c>
      <c r="F9" s="32">
        <v>5</v>
      </c>
      <c r="G9" s="32">
        <v>3</v>
      </c>
      <c r="H9" s="33">
        <v>5</v>
      </c>
      <c r="I9" s="32">
        <v>6</v>
      </c>
      <c r="J9" s="32" t="s">
        <v>219</v>
      </c>
      <c r="K9" s="25">
        <v>19</v>
      </c>
      <c r="L9" s="27" t="s">
        <v>220</v>
      </c>
      <c r="M9" s="21">
        <f t="shared" si="0"/>
        <v>76</v>
      </c>
      <c r="N9" s="28">
        <v>1</v>
      </c>
      <c r="O9" s="29">
        <f t="shared" si="1"/>
        <v>8</v>
      </c>
    </row>
    <row r="10" spans="1:15" ht="29" thickBot="1" x14ac:dyDescent="0.25">
      <c r="A10" s="282"/>
      <c r="B10" s="285"/>
      <c r="C10" s="31" t="s">
        <v>228</v>
      </c>
      <c r="D10" s="24" t="s">
        <v>229</v>
      </c>
      <c r="E10" s="32">
        <v>15</v>
      </c>
      <c r="F10" s="32">
        <v>0</v>
      </c>
      <c r="G10" s="32">
        <v>0</v>
      </c>
      <c r="H10" s="33">
        <v>0</v>
      </c>
      <c r="I10" s="32">
        <v>0</v>
      </c>
      <c r="J10" s="32" t="s">
        <v>225</v>
      </c>
      <c r="K10" s="25">
        <v>15</v>
      </c>
      <c r="L10" s="27" t="s">
        <v>220</v>
      </c>
      <c r="M10" s="21">
        <f t="shared" si="0"/>
        <v>60</v>
      </c>
      <c r="N10" s="28">
        <v>1</v>
      </c>
      <c r="O10" s="29">
        <f t="shared" si="1"/>
        <v>8</v>
      </c>
    </row>
    <row r="11" spans="1:15" ht="43" thickBot="1" x14ac:dyDescent="0.25">
      <c r="A11" s="273"/>
      <c r="B11" s="275"/>
      <c r="C11" s="34" t="s">
        <v>230</v>
      </c>
      <c r="D11" s="35" t="s">
        <v>231</v>
      </c>
      <c r="E11" s="36">
        <v>0</v>
      </c>
      <c r="F11" s="36">
        <v>2</v>
      </c>
      <c r="G11" s="36">
        <v>3</v>
      </c>
      <c r="H11" s="37">
        <v>5</v>
      </c>
      <c r="I11" s="36">
        <v>10</v>
      </c>
      <c r="J11" s="36" t="s">
        <v>219</v>
      </c>
      <c r="K11" s="36">
        <v>20</v>
      </c>
      <c r="L11" s="38" t="s">
        <v>220</v>
      </c>
      <c r="M11" s="21">
        <f t="shared" si="0"/>
        <v>80</v>
      </c>
      <c r="N11" s="39">
        <v>1</v>
      </c>
      <c r="O11" s="40">
        <f t="shared" si="1"/>
        <v>8</v>
      </c>
    </row>
    <row r="12" spans="1:15" ht="43" thickBot="1" x14ac:dyDescent="0.25">
      <c r="A12" s="41">
        <v>2</v>
      </c>
      <c r="B12" s="42" t="s">
        <v>232</v>
      </c>
      <c r="C12" s="42" t="s">
        <v>233</v>
      </c>
      <c r="D12" s="43" t="s">
        <v>234</v>
      </c>
      <c r="E12" s="44">
        <v>0</v>
      </c>
      <c r="F12" s="44">
        <v>0</v>
      </c>
      <c r="G12" s="44">
        <v>3</v>
      </c>
      <c r="H12" s="45">
        <v>3</v>
      </c>
      <c r="I12" s="44">
        <v>0</v>
      </c>
      <c r="J12" s="44" t="s">
        <v>219</v>
      </c>
      <c r="K12" s="44">
        <v>6</v>
      </c>
      <c r="L12" s="46" t="s">
        <v>220</v>
      </c>
      <c r="M12" s="21">
        <f t="shared" si="0"/>
        <v>24</v>
      </c>
      <c r="N12" s="47">
        <v>1</v>
      </c>
      <c r="O12" s="48">
        <f t="shared" si="1"/>
        <v>8</v>
      </c>
    </row>
    <row r="13" spans="1:15" ht="57" thickBot="1" x14ac:dyDescent="0.25">
      <c r="A13" s="41">
        <v>3</v>
      </c>
      <c r="B13" s="42" t="s">
        <v>235</v>
      </c>
      <c r="C13" s="43" t="s">
        <v>236</v>
      </c>
      <c r="D13" s="43" t="s">
        <v>237</v>
      </c>
      <c r="E13" s="44">
        <v>0</v>
      </c>
      <c r="F13" s="44">
        <v>0</v>
      </c>
      <c r="G13" s="44">
        <v>1</v>
      </c>
      <c r="H13" s="45">
        <v>4</v>
      </c>
      <c r="I13" s="44">
        <v>7</v>
      </c>
      <c r="J13" s="44" t="s">
        <v>219</v>
      </c>
      <c r="K13" s="44">
        <v>12</v>
      </c>
      <c r="L13" s="46" t="s">
        <v>220</v>
      </c>
      <c r="M13" s="21">
        <f t="shared" si="0"/>
        <v>48</v>
      </c>
      <c r="N13" s="47">
        <v>1</v>
      </c>
      <c r="O13" s="48">
        <f t="shared" si="1"/>
        <v>8</v>
      </c>
    </row>
    <row r="14" spans="1:15" ht="43" thickBot="1" x14ac:dyDescent="0.25">
      <c r="A14" s="281">
        <v>4</v>
      </c>
      <c r="B14" s="284" t="s">
        <v>238</v>
      </c>
      <c r="C14" s="16" t="s">
        <v>239</v>
      </c>
      <c r="D14" s="17" t="s">
        <v>240</v>
      </c>
      <c r="E14" s="18">
        <v>0</v>
      </c>
      <c r="F14" s="18">
        <v>0</v>
      </c>
      <c r="G14" s="18">
        <v>4</v>
      </c>
      <c r="H14" s="19">
        <v>1</v>
      </c>
      <c r="I14" s="18">
        <v>3</v>
      </c>
      <c r="J14" s="18" t="s">
        <v>219</v>
      </c>
      <c r="K14" s="18">
        <v>8</v>
      </c>
      <c r="L14" s="20" t="s">
        <v>220</v>
      </c>
      <c r="M14" s="21">
        <f t="shared" si="0"/>
        <v>32</v>
      </c>
      <c r="N14" s="22">
        <v>1</v>
      </c>
      <c r="O14" s="21">
        <f t="shared" si="1"/>
        <v>8</v>
      </c>
    </row>
    <row r="15" spans="1:15" ht="43" thickBot="1" x14ac:dyDescent="0.25">
      <c r="A15" s="282"/>
      <c r="B15" s="285"/>
      <c r="C15" s="189" t="s">
        <v>241</v>
      </c>
      <c r="D15" s="24" t="s">
        <v>242</v>
      </c>
      <c r="E15" s="25">
        <v>4</v>
      </c>
      <c r="F15" s="25">
        <v>0</v>
      </c>
      <c r="G15" s="25">
        <v>2</v>
      </c>
      <c r="H15" s="26">
        <v>5</v>
      </c>
      <c r="I15" s="25">
        <v>1</v>
      </c>
      <c r="J15" s="25" t="s">
        <v>219</v>
      </c>
      <c r="K15" s="25">
        <v>12</v>
      </c>
      <c r="L15" s="27" t="s">
        <v>220</v>
      </c>
      <c r="M15" s="21">
        <f t="shared" si="0"/>
        <v>48</v>
      </c>
      <c r="N15" s="28">
        <v>1</v>
      </c>
      <c r="O15" s="29">
        <f t="shared" si="1"/>
        <v>8</v>
      </c>
    </row>
    <row r="16" spans="1:15" ht="16" thickBot="1" x14ac:dyDescent="0.25">
      <c r="A16" s="282"/>
      <c r="B16" s="285"/>
      <c r="C16" s="31" t="s">
        <v>243</v>
      </c>
      <c r="D16" s="31" t="s">
        <v>244</v>
      </c>
      <c r="E16" s="25">
        <v>0</v>
      </c>
      <c r="F16" s="25">
        <v>0</v>
      </c>
      <c r="G16" s="25">
        <v>0</v>
      </c>
      <c r="H16" s="26">
        <v>0</v>
      </c>
      <c r="I16" s="25">
        <v>4</v>
      </c>
      <c r="J16" s="25" t="s">
        <v>225</v>
      </c>
      <c r="K16" s="25">
        <v>4</v>
      </c>
      <c r="L16" s="27" t="s">
        <v>220</v>
      </c>
      <c r="M16" s="21">
        <f t="shared" si="0"/>
        <v>16</v>
      </c>
      <c r="N16" s="28">
        <v>1</v>
      </c>
      <c r="O16" s="29">
        <f t="shared" si="1"/>
        <v>8</v>
      </c>
    </row>
    <row r="17" spans="1:15" ht="29" thickBot="1" x14ac:dyDescent="0.25">
      <c r="A17" s="273"/>
      <c r="B17" s="275"/>
      <c r="C17" s="34" t="s">
        <v>245</v>
      </c>
      <c r="D17" s="35" t="s">
        <v>229</v>
      </c>
      <c r="E17" s="36">
        <v>23</v>
      </c>
      <c r="F17" s="36">
        <v>0</v>
      </c>
      <c r="G17" s="36">
        <v>0</v>
      </c>
      <c r="H17" s="37">
        <v>0</v>
      </c>
      <c r="I17" s="36">
        <v>0</v>
      </c>
      <c r="J17" s="36" t="s">
        <v>225</v>
      </c>
      <c r="K17" s="36">
        <v>23</v>
      </c>
      <c r="L17" s="38" t="s">
        <v>220</v>
      </c>
      <c r="M17" s="21">
        <f t="shared" si="0"/>
        <v>92</v>
      </c>
      <c r="N17" s="39">
        <v>1</v>
      </c>
      <c r="O17" s="40">
        <f t="shared" si="1"/>
        <v>8</v>
      </c>
    </row>
    <row r="18" spans="1:15" ht="43" thickBot="1" x14ac:dyDescent="0.25">
      <c r="A18" s="281">
        <v>5</v>
      </c>
      <c r="B18" s="284" t="s">
        <v>246</v>
      </c>
      <c r="C18" s="284" t="s">
        <v>247</v>
      </c>
      <c r="D18" s="17" t="s">
        <v>248</v>
      </c>
      <c r="E18" s="18">
        <v>36</v>
      </c>
      <c r="F18" s="18">
        <v>0</v>
      </c>
      <c r="G18" s="18">
        <v>3</v>
      </c>
      <c r="H18" s="19">
        <v>5</v>
      </c>
      <c r="I18" s="18">
        <v>0</v>
      </c>
      <c r="J18" s="18" t="s">
        <v>219</v>
      </c>
      <c r="K18" s="18">
        <v>44</v>
      </c>
      <c r="L18" s="20" t="s">
        <v>220</v>
      </c>
      <c r="M18" s="21">
        <f t="shared" si="0"/>
        <v>176</v>
      </c>
      <c r="N18" s="22">
        <v>2</v>
      </c>
      <c r="O18" s="21">
        <f t="shared" si="1"/>
        <v>16</v>
      </c>
    </row>
    <row r="19" spans="1:15" ht="16" thickBot="1" x14ac:dyDescent="0.25">
      <c r="A19" s="282"/>
      <c r="B19" s="285"/>
      <c r="C19" s="285"/>
      <c r="D19" s="31" t="s">
        <v>249</v>
      </c>
      <c r="E19" s="25">
        <v>0</v>
      </c>
      <c r="F19" s="25">
        <v>0</v>
      </c>
      <c r="G19" s="25">
        <v>2</v>
      </c>
      <c r="H19" s="26">
        <v>5</v>
      </c>
      <c r="I19" s="25">
        <v>3</v>
      </c>
      <c r="J19" s="25" t="s">
        <v>219</v>
      </c>
      <c r="K19" s="25">
        <v>10</v>
      </c>
      <c r="L19" s="27" t="s">
        <v>220</v>
      </c>
      <c r="M19" s="21">
        <f t="shared" si="0"/>
        <v>40</v>
      </c>
      <c r="N19" s="28">
        <v>1</v>
      </c>
      <c r="O19" s="29">
        <f t="shared" si="1"/>
        <v>8</v>
      </c>
    </row>
    <row r="20" spans="1:15" ht="57" thickBot="1" x14ac:dyDescent="0.25">
      <c r="A20" s="282"/>
      <c r="B20" s="285"/>
      <c r="C20" s="286"/>
      <c r="D20" s="24" t="s">
        <v>250</v>
      </c>
      <c r="E20" s="25">
        <v>0</v>
      </c>
      <c r="F20" s="25">
        <v>0</v>
      </c>
      <c r="G20" s="25">
        <v>2</v>
      </c>
      <c r="H20" s="26">
        <v>1</v>
      </c>
      <c r="I20" s="25">
        <v>3</v>
      </c>
      <c r="J20" s="25" t="s">
        <v>219</v>
      </c>
      <c r="K20" s="25">
        <v>6</v>
      </c>
      <c r="L20" s="27" t="s">
        <v>220</v>
      </c>
      <c r="M20" s="21">
        <f t="shared" si="0"/>
        <v>24</v>
      </c>
      <c r="N20" s="28">
        <v>1</v>
      </c>
      <c r="O20" s="29">
        <f t="shared" si="1"/>
        <v>8</v>
      </c>
    </row>
    <row r="21" spans="1:15" ht="16" thickBot="1" x14ac:dyDescent="0.25">
      <c r="A21" s="282"/>
      <c r="B21" s="285"/>
      <c r="C21" s="31" t="s">
        <v>251</v>
      </c>
      <c r="D21" s="31" t="s">
        <v>252</v>
      </c>
      <c r="E21" s="25">
        <v>17</v>
      </c>
      <c r="F21" s="25">
        <v>0</v>
      </c>
      <c r="G21" s="25">
        <v>3</v>
      </c>
      <c r="H21" s="26">
        <v>7</v>
      </c>
      <c r="I21" s="25">
        <v>3</v>
      </c>
      <c r="J21" s="25" t="s">
        <v>219</v>
      </c>
      <c r="K21" s="25">
        <v>30</v>
      </c>
      <c r="L21" s="27" t="s">
        <v>220</v>
      </c>
      <c r="M21" s="21">
        <f t="shared" si="0"/>
        <v>120</v>
      </c>
      <c r="N21" s="28">
        <v>2</v>
      </c>
      <c r="O21" s="29">
        <f t="shared" si="1"/>
        <v>16</v>
      </c>
    </row>
    <row r="22" spans="1:15" ht="16" thickBot="1" x14ac:dyDescent="0.25">
      <c r="A22" s="282"/>
      <c r="B22" s="285"/>
      <c r="C22" s="188"/>
      <c r="D22" s="31" t="s">
        <v>253</v>
      </c>
      <c r="E22" s="25">
        <v>10</v>
      </c>
      <c r="F22" s="25">
        <v>0</v>
      </c>
      <c r="G22" s="25">
        <v>3</v>
      </c>
      <c r="H22" s="26">
        <v>3</v>
      </c>
      <c r="I22" s="25">
        <v>3</v>
      </c>
      <c r="J22" s="25" t="s">
        <v>219</v>
      </c>
      <c r="K22" s="25">
        <v>19</v>
      </c>
      <c r="L22" s="27" t="s">
        <v>220</v>
      </c>
      <c r="M22" s="21">
        <f t="shared" si="0"/>
        <v>76</v>
      </c>
      <c r="N22" s="28">
        <v>1</v>
      </c>
      <c r="O22" s="29">
        <f t="shared" si="1"/>
        <v>8</v>
      </c>
    </row>
    <row r="23" spans="1:15" ht="16" thickBot="1" x14ac:dyDescent="0.25">
      <c r="A23" s="282"/>
      <c r="B23" s="285"/>
      <c r="C23" s="31" t="s">
        <v>254</v>
      </c>
      <c r="D23" s="31" t="s">
        <v>255</v>
      </c>
      <c r="E23" s="25">
        <v>0</v>
      </c>
      <c r="F23" s="25">
        <v>0</v>
      </c>
      <c r="G23" s="25">
        <v>0</v>
      </c>
      <c r="H23" s="26">
        <v>5</v>
      </c>
      <c r="I23" s="25">
        <v>4</v>
      </c>
      <c r="J23" s="25" t="s">
        <v>219</v>
      </c>
      <c r="K23" s="25">
        <v>9</v>
      </c>
      <c r="L23" s="27" t="s">
        <v>220</v>
      </c>
      <c r="M23" s="21">
        <f t="shared" si="0"/>
        <v>36</v>
      </c>
      <c r="N23" s="28">
        <v>1</v>
      </c>
      <c r="O23" s="29">
        <f t="shared" si="1"/>
        <v>8</v>
      </c>
    </row>
    <row r="24" spans="1:15" ht="16" thickBot="1" x14ac:dyDescent="0.25">
      <c r="A24" s="282"/>
      <c r="B24" s="285"/>
      <c r="C24" s="274" t="s">
        <v>256</v>
      </c>
      <c r="D24" s="49" t="s">
        <v>257</v>
      </c>
      <c r="E24" s="25">
        <v>23</v>
      </c>
      <c r="F24" s="25">
        <v>0</v>
      </c>
      <c r="G24" s="25">
        <v>2</v>
      </c>
      <c r="H24" s="26">
        <v>10</v>
      </c>
      <c r="I24" s="25">
        <v>4</v>
      </c>
      <c r="J24" s="25" t="s">
        <v>219</v>
      </c>
      <c r="K24" s="25">
        <v>39</v>
      </c>
      <c r="L24" s="27" t="s">
        <v>220</v>
      </c>
      <c r="M24" s="21">
        <f t="shared" si="0"/>
        <v>156</v>
      </c>
      <c r="N24" s="28">
        <v>2</v>
      </c>
      <c r="O24" s="29">
        <f t="shared" si="1"/>
        <v>16</v>
      </c>
    </row>
    <row r="25" spans="1:15" ht="16" thickBot="1" x14ac:dyDescent="0.25">
      <c r="A25" s="282"/>
      <c r="B25" s="285"/>
      <c r="C25" s="286"/>
      <c r="D25" s="50" t="s">
        <v>258</v>
      </c>
      <c r="E25" s="36">
        <v>20</v>
      </c>
      <c r="F25" s="36">
        <v>0</v>
      </c>
      <c r="G25" s="36">
        <v>2</v>
      </c>
      <c r="H25" s="37">
        <v>1</v>
      </c>
      <c r="I25" s="36">
        <v>4</v>
      </c>
      <c r="J25" s="36" t="s">
        <v>219</v>
      </c>
      <c r="K25" s="36">
        <v>27</v>
      </c>
      <c r="L25" s="38" t="s">
        <v>220</v>
      </c>
      <c r="M25" s="21">
        <f t="shared" si="0"/>
        <v>108</v>
      </c>
      <c r="N25" s="39">
        <v>2</v>
      </c>
      <c r="O25" s="40">
        <f t="shared" si="1"/>
        <v>16</v>
      </c>
    </row>
    <row r="26" spans="1:15" ht="16" thickBot="1" x14ac:dyDescent="0.25">
      <c r="A26" s="23">
        <v>6</v>
      </c>
      <c r="B26" s="51" t="s">
        <v>259</v>
      </c>
      <c r="C26" s="51" t="s">
        <v>260</v>
      </c>
      <c r="D26" s="51" t="s">
        <v>261</v>
      </c>
      <c r="E26" s="52">
        <v>0</v>
      </c>
      <c r="F26" s="52">
        <v>1</v>
      </c>
      <c r="G26" s="52">
        <v>1</v>
      </c>
      <c r="H26" s="53">
        <v>3</v>
      </c>
      <c r="I26" s="52">
        <v>3</v>
      </c>
      <c r="J26" s="52" t="s">
        <v>219</v>
      </c>
      <c r="K26" s="52">
        <v>8</v>
      </c>
      <c r="L26" s="54" t="s">
        <v>220</v>
      </c>
      <c r="M26" s="21">
        <f t="shared" si="0"/>
        <v>32</v>
      </c>
      <c r="N26" s="55">
        <v>1</v>
      </c>
      <c r="O26" s="56">
        <f t="shared" si="1"/>
        <v>8</v>
      </c>
    </row>
    <row r="27" spans="1:15" ht="71" thickBot="1" x14ac:dyDescent="0.25">
      <c r="A27" s="41">
        <v>7</v>
      </c>
      <c r="B27" s="57" t="s">
        <v>262</v>
      </c>
      <c r="C27" s="42" t="s">
        <v>263</v>
      </c>
      <c r="D27" s="43" t="s">
        <v>264</v>
      </c>
      <c r="E27" s="58">
        <v>0</v>
      </c>
      <c r="F27" s="58">
        <v>0</v>
      </c>
      <c r="G27" s="58">
        <v>4</v>
      </c>
      <c r="H27" s="59">
        <v>8</v>
      </c>
      <c r="I27" s="58">
        <v>8</v>
      </c>
      <c r="J27" s="58" t="s">
        <v>219</v>
      </c>
      <c r="K27" s="44">
        <v>20</v>
      </c>
      <c r="L27" s="46" t="s">
        <v>220</v>
      </c>
      <c r="M27" s="21">
        <f t="shared" si="0"/>
        <v>80</v>
      </c>
      <c r="N27" s="47">
        <v>1</v>
      </c>
      <c r="O27" s="48">
        <f t="shared" si="1"/>
        <v>8</v>
      </c>
    </row>
    <row r="28" spans="1:15" ht="85" thickBot="1" x14ac:dyDescent="0.25">
      <c r="A28" s="41">
        <v>8</v>
      </c>
      <c r="B28" s="42" t="s">
        <v>265</v>
      </c>
      <c r="C28" s="60" t="s">
        <v>266</v>
      </c>
      <c r="D28" s="43" t="s">
        <v>267</v>
      </c>
      <c r="E28" s="44">
        <v>9</v>
      </c>
      <c r="F28" s="44">
        <v>0</v>
      </c>
      <c r="G28" s="44">
        <v>0</v>
      </c>
      <c r="H28" s="45">
        <v>0</v>
      </c>
      <c r="I28" s="44">
        <v>4</v>
      </c>
      <c r="J28" s="44" t="s">
        <v>219</v>
      </c>
      <c r="K28" s="44">
        <v>13</v>
      </c>
      <c r="L28" s="46" t="s">
        <v>220</v>
      </c>
      <c r="M28" s="21">
        <f t="shared" si="0"/>
        <v>52</v>
      </c>
      <c r="N28" s="47">
        <v>1</v>
      </c>
      <c r="O28" s="48">
        <f t="shared" si="1"/>
        <v>8</v>
      </c>
    </row>
    <row r="29" spans="1:15" thickBot="1" x14ac:dyDescent="0.25">
      <c r="A29" s="41">
        <v>9</v>
      </c>
      <c r="B29" s="42" t="s">
        <v>268</v>
      </c>
      <c r="C29" s="42" t="s">
        <v>269</v>
      </c>
      <c r="D29" s="42" t="s">
        <v>270</v>
      </c>
      <c r="E29" s="44">
        <v>23</v>
      </c>
      <c r="F29" s="44">
        <v>0</v>
      </c>
      <c r="G29" s="44">
        <v>0</v>
      </c>
      <c r="H29" s="45">
        <v>4</v>
      </c>
      <c r="I29" s="44">
        <v>7</v>
      </c>
      <c r="J29" s="44" t="s">
        <v>219</v>
      </c>
      <c r="K29" s="44">
        <v>34</v>
      </c>
      <c r="L29" s="46" t="s">
        <v>220</v>
      </c>
      <c r="M29" s="21">
        <f t="shared" si="0"/>
        <v>136</v>
      </c>
      <c r="N29" s="47">
        <v>2</v>
      </c>
      <c r="O29" s="48">
        <f t="shared" si="1"/>
        <v>16</v>
      </c>
    </row>
    <row r="30" spans="1:15" ht="16" thickBot="1" x14ac:dyDescent="0.25">
      <c r="A30" s="281">
        <v>10</v>
      </c>
      <c r="B30" s="284" t="s">
        <v>271</v>
      </c>
      <c r="C30" s="284" t="s">
        <v>272</v>
      </c>
      <c r="D30" s="16" t="s">
        <v>273</v>
      </c>
      <c r="E30" s="18">
        <v>23</v>
      </c>
      <c r="F30" s="18">
        <v>0</v>
      </c>
      <c r="G30" s="18">
        <v>0</v>
      </c>
      <c r="H30" s="19">
        <v>0</v>
      </c>
      <c r="I30" s="18">
        <v>0</v>
      </c>
      <c r="J30" s="18" t="s">
        <v>225</v>
      </c>
      <c r="K30" s="18">
        <v>23</v>
      </c>
      <c r="L30" s="20" t="s">
        <v>274</v>
      </c>
      <c r="M30" s="21">
        <f t="shared" ref="M30:M52" si="2">5*K30</f>
        <v>115</v>
      </c>
      <c r="N30" s="22">
        <v>1</v>
      </c>
      <c r="O30" s="21">
        <f t="shared" ref="O30:O45" si="3">6*N30</f>
        <v>6</v>
      </c>
    </row>
    <row r="31" spans="1:15" ht="16" thickBot="1" x14ac:dyDescent="0.25">
      <c r="A31" s="282"/>
      <c r="B31" s="285"/>
      <c r="C31" s="285"/>
      <c r="D31" s="31" t="s">
        <v>275</v>
      </c>
      <c r="E31" s="25">
        <v>17</v>
      </c>
      <c r="F31" s="25">
        <v>0</v>
      </c>
      <c r="G31" s="25">
        <v>0</v>
      </c>
      <c r="H31" s="26">
        <v>0</v>
      </c>
      <c r="I31" s="25">
        <v>0</v>
      </c>
      <c r="J31" s="25" t="s">
        <v>225</v>
      </c>
      <c r="K31" s="25">
        <v>17</v>
      </c>
      <c r="L31" s="27" t="s">
        <v>274</v>
      </c>
      <c r="M31" s="21">
        <f t="shared" si="2"/>
        <v>85</v>
      </c>
      <c r="N31" s="28">
        <v>1</v>
      </c>
      <c r="O31" s="29">
        <f t="shared" si="3"/>
        <v>6</v>
      </c>
    </row>
    <row r="32" spans="1:15" ht="16" thickBot="1" x14ac:dyDescent="0.25">
      <c r="A32" s="282"/>
      <c r="B32" s="285"/>
      <c r="C32" s="285"/>
      <c r="D32" s="31" t="s">
        <v>276</v>
      </c>
      <c r="E32" s="25">
        <v>14</v>
      </c>
      <c r="F32" s="25">
        <v>0</v>
      </c>
      <c r="G32" s="25">
        <v>0</v>
      </c>
      <c r="H32" s="26">
        <v>0</v>
      </c>
      <c r="I32" s="25">
        <v>0</v>
      </c>
      <c r="J32" s="25" t="s">
        <v>225</v>
      </c>
      <c r="K32" s="25">
        <v>14</v>
      </c>
      <c r="L32" s="27" t="s">
        <v>274</v>
      </c>
      <c r="M32" s="21">
        <f t="shared" si="2"/>
        <v>70</v>
      </c>
      <c r="N32" s="28">
        <v>1</v>
      </c>
      <c r="O32" s="29">
        <f t="shared" si="3"/>
        <v>6</v>
      </c>
    </row>
    <row r="33" spans="1:15" ht="16" thickBot="1" x14ac:dyDescent="0.25">
      <c r="A33" s="282"/>
      <c r="B33" s="285"/>
      <c r="C33" s="285"/>
      <c r="D33" s="31" t="s">
        <v>277</v>
      </c>
      <c r="E33" s="25">
        <v>28</v>
      </c>
      <c r="F33" s="25">
        <v>0</v>
      </c>
      <c r="G33" s="25">
        <v>0</v>
      </c>
      <c r="H33" s="26">
        <v>0</v>
      </c>
      <c r="I33" s="25">
        <v>0</v>
      </c>
      <c r="J33" s="25" t="s">
        <v>225</v>
      </c>
      <c r="K33" s="25">
        <v>28</v>
      </c>
      <c r="L33" s="27" t="s">
        <v>274</v>
      </c>
      <c r="M33" s="21">
        <f t="shared" si="2"/>
        <v>140</v>
      </c>
      <c r="N33" s="28">
        <v>2</v>
      </c>
      <c r="O33" s="29">
        <f t="shared" si="3"/>
        <v>12</v>
      </c>
    </row>
    <row r="34" spans="1:15" ht="71" thickBot="1" x14ac:dyDescent="0.25">
      <c r="A34" s="282"/>
      <c r="B34" s="285"/>
      <c r="C34" s="286"/>
      <c r="D34" s="30" t="s">
        <v>278</v>
      </c>
      <c r="E34" s="25">
        <v>42</v>
      </c>
      <c r="F34" s="25">
        <v>0</v>
      </c>
      <c r="G34" s="25">
        <v>0</v>
      </c>
      <c r="H34" s="26">
        <v>0</v>
      </c>
      <c r="I34" s="25">
        <v>0</v>
      </c>
      <c r="J34" s="25" t="s">
        <v>225</v>
      </c>
      <c r="K34" s="25">
        <v>42</v>
      </c>
      <c r="L34" s="27" t="s">
        <v>274</v>
      </c>
      <c r="M34" s="21">
        <f t="shared" si="2"/>
        <v>210</v>
      </c>
      <c r="N34" s="61">
        <v>2</v>
      </c>
      <c r="O34" s="29">
        <f t="shared" si="3"/>
        <v>12</v>
      </c>
    </row>
    <row r="35" spans="1:15" ht="16" thickBot="1" x14ac:dyDescent="0.25">
      <c r="A35" s="273"/>
      <c r="B35" s="275"/>
      <c r="C35" s="34" t="s">
        <v>279</v>
      </c>
      <c r="D35" s="34" t="s">
        <v>280</v>
      </c>
      <c r="E35" s="36">
        <v>10</v>
      </c>
      <c r="F35" s="36">
        <v>0</v>
      </c>
      <c r="G35" s="36">
        <v>23</v>
      </c>
      <c r="H35" s="37">
        <v>6</v>
      </c>
      <c r="I35" s="36">
        <v>6</v>
      </c>
      <c r="J35" s="36" t="s">
        <v>219</v>
      </c>
      <c r="K35" s="36">
        <v>45</v>
      </c>
      <c r="L35" s="38" t="s">
        <v>274</v>
      </c>
      <c r="M35" s="21">
        <f t="shared" si="2"/>
        <v>225</v>
      </c>
      <c r="N35" s="39">
        <v>3</v>
      </c>
      <c r="O35" s="40">
        <f t="shared" si="3"/>
        <v>18</v>
      </c>
    </row>
    <row r="36" spans="1:15" ht="16" thickBot="1" x14ac:dyDescent="0.25">
      <c r="A36" s="281">
        <v>11</v>
      </c>
      <c r="B36" s="284" t="s">
        <v>281</v>
      </c>
      <c r="C36" s="16" t="s">
        <v>282</v>
      </c>
      <c r="D36" s="16" t="s">
        <v>283</v>
      </c>
      <c r="E36" s="18">
        <v>3</v>
      </c>
      <c r="F36" s="18">
        <v>1</v>
      </c>
      <c r="G36" s="18">
        <v>0</v>
      </c>
      <c r="H36" s="19">
        <v>4</v>
      </c>
      <c r="I36" s="18">
        <v>9</v>
      </c>
      <c r="J36" s="18" t="s">
        <v>219</v>
      </c>
      <c r="K36" s="18">
        <v>17</v>
      </c>
      <c r="L36" s="20" t="s">
        <v>274</v>
      </c>
      <c r="M36" s="21">
        <f t="shared" si="2"/>
        <v>85</v>
      </c>
      <c r="N36" s="22">
        <v>1</v>
      </c>
      <c r="O36" s="21">
        <f t="shared" si="3"/>
        <v>6</v>
      </c>
    </row>
    <row r="37" spans="1:15" ht="57" thickBot="1" x14ac:dyDescent="0.25">
      <c r="A37" s="282"/>
      <c r="B37" s="285"/>
      <c r="C37" s="24" t="s">
        <v>284</v>
      </c>
      <c r="D37" s="24" t="s">
        <v>285</v>
      </c>
      <c r="E37" s="25">
        <v>9</v>
      </c>
      <c r="F37" s="25">
        <v>0</v>
      </c>
      <c r="G37" s="25">
        <v>0</v>
      </c>
      <c r="H37" s="26">
        <v>14</v>
      </c>
      <c r="I37" s="25">
        <v>18</v>
      </c>
      <c r="J37" s="25" t="s">
        <v>219</v>
      </c>
      <c r="K37" s="25">
        <v>41</v>
      </c>
      <c r="L37" s="27" t="s">
        <v>274</v>
      </c>
      <c r="M37" s="21">
        <f t="shared" si="2"/>
        <v>205</v>
      </c>
      <c r="N37" s="28">
        <v>3</v>
      </c>
      <c r="O37" s="29">
        <f t="shared" si="3"/>
        <v>18</v>
      </c>
    </row>
    <row r="38" spans="1:15" ht="16" thickBot="1" x14ac:dyDescent="0.25">
      <c r="A38" s="273"/>
      <c r="B38" s="275"/>
      <c r="C38" s="35" t="s">
        <v>286</v>
      </c>
      <c r="D38" s="34" t="s">
        <v>287</v>
      </c>
      <c r="E38" s="36">
        <v>3</v>
      </c>
      <c r="F38" s="36">
        <v>2</v>
      </c>
      <c r="G38" s="36">
        <v>0</v>
      </c>
      <c r="H38" s="37">
        <v>4</v>
      </c>
      <c r="I38" s="36">
        <v>12</v>
      </c>
      <c r="J38" s="36" t="s">
        <v>219</v>
      </c>
      <c r="K38" s="36">
        <v>21</v>
      </c>
      <c r="L38" s="38" t="s">
        <v>274</v>
      </c>
      <c r="M38" s="21">
        <f t="shared" si="2"/>
        <v>105</v>
      </c>
      <c r="N38" s="39">
        <v>2</v>
      </c>
      <c r="O38" s="40">
        <f t="shared" si="3"/>
        <v>12</v>
      </c>
    </row>
    <row r="39" spans="1:15" ht="16" thickBot="1" x14ac:dyDescent="0.25">
      <c r="A39" s="41">
        <v>12</v>
      </c>
      <c r="B39" s="42" t="s">
        <v>288</v>
      </c>
      <c r="C39" s="42" t="s">
        <v>288</v>
      </c>
      <c r="D39" s="42" t="s">
        <v>289</v>
      </c>
      <c r="E39" s="44">
        <v>0</v>
      </c>
      <c r="F39" s="44">
        <v>0</v>
      </c>
      <c r="G39" s="44">
        <v>0</v>
      </c>
      <c r="H39" s="45">
        <v>5</v>
      </c>
      <c r="I39" s="44">
        <v>8</v>
      </c>
      <c r="J39" s="44" t="s">
        <v>219</v>
      </c>
      <c r="K39" s="44">
        <v>13</v>
      </c>
      <c r="L39" s="46" t="s">
        <v>274</v>
      </c>
      <c r="M39" s="21">
        <f t="shared" si="2"/>
        <v>65</v>
      </c>
      <c r="N39" s="47">
        <v>1</v>
      </c>
      <c r="O39" s="48">
        <f t="shared" si="3"/>
        <v>6</v>
      </c>
    </row>
    <row r="40" spans="1:15" ht="16" thickBot="1" x14ac:dyDescent="0.25">
      <c r="A40" s="281">
        <v>13</v>
      </c>
      <c r="B40" s="284" t="s">
        <v>290</v>
      </c>
      <c r="C40" s="284" t="s">
        <v>291</v>
      </c>
      <c r="D40" s="62" t="s">
        <v>292</v>
      </c>
      <c r="E40" s="18">
        <v>12</v>
      </c>
      <c r="F40" s="18">
        <v>0</v>
      </c>
      <c r="G40" s="18">
        <v>0</v>
      </c>
      <c r="H40" s="19">
        <v>0</v>
      </c>
      <c r="I40" s="18">
        <v>0</v>
      </c>
      <c r="J40" s="18" t="s">
        <v>225</v>
      </c>
      <c r="K40" s="18">
        <v>12</v>
      </c>
      <c r="L40" s="20" t="s">
        <v>274</v>
      </c>
      <c r="M40" s="21">
        <f t="shared" si="2"/>
        <v>60</v>
      </c>
      <c r="N40" s="22">
        <v>1</v>
      </c>
      <c r="O40" s="21">
        <f t="shared" si="3"/>
        <v>6</v>
      </c>
    </row>
    <row r="41" spans="1:15" ht="16" thickBot="1" x14ac:dyDescent="0.25">
      <c r="A41" s="282"/>
      <c r="B41" s="285"/>
      <c r="C41" s="285"/>
      <c r="D41" s="49" t="s">
        <v>293</v>
      </c>
      <c r="E41" s="25">
        <v>7</v>
      </c>
      <c r="F41" s="25">
        <v>0</v>
      </c>
      <c r="G41" s="25">
        <v>0</v>
      </c>
      <c r="H41" s="26">
        <v>0</v>
      </c>
      <c r="I41" s="25">
        <v>0</v>
      </c>
      <c r="J41" s="25" t="s">
        <v>225</v>
      </c>
      <c r="K41" s="25">
        <v>7</v>
      </c>
      <c r="L41" s="27" t="s">
        <v>274</v>
      </c>
      <c r="M41" s="21">
        <f t="shared" si="2"/>
        <v>35</v>
      </c>
      <c r="N41" s="28">
        <v>1</v>
      </c>
      <c r="O41" s="29">
        <f t="shared" si="3"/>
        <v>6</v>
      </c>
    </row>
    <row r="42" spans="1:15" ht="16" thickBot="1" x14ac:dyDescent="0.25">
      <c r="A42" s="282"/>
      <c r="B42" s="285"/>
      <c r="C42" s="285"/>
      <c r="D42" s="49" t="s">
        <v>294</v>
      </c>
      <c r="E42" s="25">
        <v>13</v>
      </c>
      <c r="F42" s="25">
        <v>0</v>
      </c>
      <c r="G42" s="25">
        <v>0</v>
      </c>
      <c r="H42" s="26">
        <v>0</v>
      </c>
      <c r="I42" s="25">
        <v>0</v>
      </c>
      <c r="J42" s="25" t="s">
        <v>225</v>
      </c>
      <c r="K42" s="25">
        <v>13</v>
      </c>
      <c r="L42" s="27" t="s">
        <v>274</v>
      </c>
      <c r="M42" s="21">
        <f t="shared" si="2"/>
        <v>65</v>
      </c>
      <c r="N42" s="28">
        <v>1</v>
      </c>
      <c r="O42" s="29">
        <f t="shared" si="3"/>
        <v>6</v>
      </c>
    </row>
    <row r="43" spans="1:15" ht="16" thickBot="1" x14ac:dyDescent="0.25">
      <c r="A43" s="282"/>
      <c r="B43" s="285"/>
      <c r="C43" s="285"/>
      <c r="D43" s="49" t="s">
        <v>295</v>
      </c>
      <c r="E43" s="25">
        <v>10</v>
      </c>
      <c r="F43" s="25">
        <v>0</v>
      </c>
      <c r="G43" s="25">
        <v>0</v>
      </c>
      <c r="H43" s="26">
        <v>0</v>
      </c>
      <c r="I43" s="25">
        <v>0</v>
      </c>
      <c r="J43" s="25" t="s">
        <v>225</v>
      </c>
      <c r="K43" s="25">
        <v>10</v>
      </c>
      <c r="L43" s="27" t="s">
        <v>274</v>
      </c>
      <c r="M43" s="21">
        <f t="shared" si="2"/>
        <v>50</v>
      </c>
      <c r="N43" s="28">
        <v>1</v>
      </c>
      <c r="O43" s="29">
        <f t="shared" si="3"/>
        <v>6</v>
      </c>
    </row>
    <row r="44" spans="1:15" ht="16" thickBot="1" x14ac:dyDescent="0.25">
      <c r="A44" s="282"/>
      <c r="B44" s="285"/>
      <c r="C44" s="285"/>
      <c r="D44" s="49" t="s">
        <v>296</v>
      </c>
      <c r="E44" s="25">
        <v>20</v>
      </c>
      <c r="F44" s="25">
        <v>0</v>
      </c>
      <c r="G44" s="25">
        <v>0</v>
      </c>
      <c r="H44" s="26">
        <v>24</v>
      </c>
      <c r="I44" s="25">
        <v>0</v>
      </c>
      <c r="J44" s="25" t="s">
        <v>219</v>
      </c>
      <c r="K44" s="25">
        <v>44</v>
      </c>
      <c r="L44" s="27" t="s">
        <v>274</v>
      </c>
      <c r="M44" s="21">
        <f t="shared" si="2"/>
        <v>220</v>
      </c>
      <c r="N44" s="28">
        <v>2</v>
      </c>
      <c r="O44" s="29">
        <f t="shared" si="3"/>
        <v>12</v>
      </c>
    </row>
    <row r="45" spans="1:15" ht="16" thickBot="1" x14ac:dyDescent="0.25">
      <c r="A45" s="282"/>
      <c r="B45" s="285"/>
      <c r="C45" s="285"/>
      <c r="D45" s="49" t="s">
        <v>297</v>
      </c>
      <c r="E45" s="25">
        <v>21</v>
      </c>
      <c r="F45" s="25">
        <v>0</v>
      </c>
      <c r="G45" s="25">
        <v>0</v>
      </c>
      <c r="H45" s="26">
        <v>0</v>
      </c>
      <c r="I45" s="25">
        <v>0</v>
      </c>
      <c r="J45" s="25" t="s">
        <v>225</v>
      </c>
      <c r="K45" s="25">
        <v>21</v>
      </c>
      <c r="L45" s="27" t="s">
        <v>274</v>
      </c>
      <c r="M45" s="21">
        <f t="shared" si="2"/>
        <v>105</v>
      </c>
      <c r="N45" s="28">
        <v>1</v>
      </c>
      <c r="O45" s="29">
        <f t="shared" si="3"/>
        <v>6</v>
      </c>
    </row>
    <row r="46" spans="1:15" ht="16" thickBot="1" x14ac:dyDescent="0.25">
      <c r="A46" s="282"/>
      <c r="B46" s="285"/>
      <c r="C46" s="285"/>
      <c r="D46" s="49" t="s">
        <v>298</v>
      </c>
      <c r="E46" s="25">
        <v>0</v>
      </c>
      <c r="F46" s="25">
        <v>0</v>
      </c>
      <c r="G46" s="25">
        <v>0</v>
      </c>
      <c r="H46" s="26">
        <v>78</v>
      </c>
      <c r="I46" s="25">
        <v>14</v>
      </c>
      <c r="J46" s="25" t="s">
        <v>225</v>
      </c>
      <c r="K46" s="25">
        <v>92</v>
      </c>
      <c r="L46" s="27" t="s">
        <v>274</v>
      </c>
      <c r="M46" s="21">
        <f t="shared" si="2"/>
        <v>460</v>
      </c>
      <c r="N46" s="28">
        <v>5</v>
      </c>
      <c r="O46" s="29">
        <f t="shared" ref="O46:O52" si="4">+N46*6</f>
        <v>30</v>
      </c>
    </row>
    <row r="47" spans="1:15" ht="16" thickBot="1" x14ac:dyDescent="0.25">
      <c r="A47" s="282"/>
      <c r="B47" s="285"/>
      <c r="C47" s="286"/>
      <c r="D47" s="49" t="s">
        <v>299</v>
      </c>
      <c r="E47" s="25">
        <v>11</v>
      </c>
      <c r="F47" s="25">
        <v>0</v>
      </c>
      <c r="G47" s="25">
        <v>0</v>
      </c>
      <c r="H47" s="26">
        <v>25</v>
      </c>
      <c r="I47" s="25">
        <v>8</v>
      </c>
      <c r="J47" s="25" t="s">
        <v>219</v>
      </c>
      <c r="K47" s="25">
        <v>44</v>
      </c>
      <c r="L47" s="27" t="s">
        <v>274</v>
      </c>
      <c r="M47" s="21">
        <f t="shared" si="2"/>
        <v>220</v>
      </c>
      <c r="N47" s="28">
        <v>3</v>
      </c>
      <c r="O47" s="29">
        <f t="shared" si="4"/>
        <v>18</v>
      </c>
    </row>
    <row r="48" spans="1:15" ht="16" thickBot="1" x14ac:dyDescent="0.25">
      <c r="A48" s="282"/>
      <c r="B48" s="285"/>
      <c r="C48" s="274" t="s">
        <v>300</v>
      </c>
      <c r="D48" s="31" t="s">
        <v>301</v>
      </c>
      <c r="E48" s="25">
        <v>23</v>
      </c>
      <c r="F48" s="25">
        <v>0</v>
      </c>
      <c r="G48" s="25">
        <v>0</v>
      </c>
      <c r="H48" s="26">
        <v>27</v>
      </c>
      <c r="I48" s="25">
        <v>0</v>
      </c>
      <c r="J48" s="25" t="s">
        <v>219</v>
      </c>
      <c r="K48" s="25">
        <v>50</v>
      </c>
      <c r="L48" s="27" t="s">
        <v>274</v>
      </c>
      <c r="M48" s="21">
        <f t="shared" si="2"/>
        <v>250</v>
      </c>
      <c r="N48" s="28">
        <v>2</v>
      </c>
      <c r="O48" s="29">
        <f t="shared" si="4"/>
        <v>12</v>
      </c>
    </row>
    <row r="49" spans="1:18" ht="16" thickBot="1" x14ac:dyDescent="0.25">
      <c r="A49" s="282"/>
      <c r="B49" s="285"/>
      <c r="C49" s="285"/>
      <c r="D49" s="49" t="s">
        <v>302</v>
      </c>
      <c r="E49" s="25">
        <v>10</v>
      </c>
      <c r="F49" s="25">
        <v>0</v>
      </c>
      <c r="G49" s="25">
        <v>0</v>
      </c>
      <c r="H49" s="26">
        <v>0</v>
      </c>
      <c r="I49" s="25">
        <v>0</v>
      </c>
      <c r="J49" s="25" t="s">
        <v>225</v>
      </c>
      <c r="K49" s="25">
        <v>10</v>
      </c>
      <c r="L49" s="27" t="s">
        <v>274</v>
      </c>
      <c r="M49" s="21">
        <f t="shared" si="2"/>
        <v>50</v>
      </c>
      <c r="N49" s="28">
        <v>1</v>
      </c>
      <c r="O49" s="29">
        <f t="shared" si="4"/>
        <v>6</v>
      </c>
    </row>
    <row r="50" spans="1:18" ht="16" thickBot="1" x14ac:dyDescent="0.25">
      <c r="A50" s="283"/>
      <c r="B50" s="286"/>
      <c r="C50" s="286"/>
      <c r="D50" s="50" t="s">
        <v>303</v>
      </c>
      <c r="E50" s="36">
        <v>23</v>
      </c>
      <c r="F50" s="36">
        <v>0</v>
      </c>
      <c r="G50" s="36">
        <v>0</v>
      </c>
      <c r="H50" s="37">
        <v>0</v>
      </c>
      <c r="I50" s="36">
        <v>0</v>
      </c>
      <c r="J50" s="36" t="s">
        <v>225</v>
      </c>
      <c r="K50" s="36">
        <v>23</v>
      </c>
      <c r="L50" s="38" t="s">
        <v>274</v>
      </c>
      <c r="M50" s="21">
        <f t="shared" si="2"/>
        <v>115</v>
      </c>
      <c r="N50" s="39">
        <v>1</v>
      </c>
      <c r="O50" s="40">
        <f t="shared" si="4"/>
        <v>6</v>
      </c>
    </row>
    <row r="51" spans="1:18" ht="29" thickBot="1" x14ac:dyDescent="0.25">
      <c r="A51" s="272">
        <v>14</v>
      </c>
      <c r="B51" s="274" t="s">
        <v>304</v>
      </c>
      <c r="C51" s="274" t="s">
        <v>304</v>
      </c>
      <c r="D51" s="63" t="s">
        <v>229</v>
      </c>
      <c r="E51" s="64">
        <v>0</v>
      </c>
      <c r="F51" s="64">
        <v>0</v>
      </c>
      <c r="G51" s="64">
        <v>0</v>
      </c>
      <c r="H51" s="65">
        <v>163</v>
      </c>
      <c r="I51" s="64">
        <v>72</v>
      </c>
      <c r="J51" s="64" t="s">
        <v>225</v>
      </c>
      <c r="K51" s="64">
        <v>235</v>
      </c>
      <c r="L51" s="27" t="s">
        <v>274</v>
      </c>
      <c r="M51" s="21">
        <f t="shared" si="2"/>
        <v>1175</v>
      </c>
      <c r="N51" s="66">
        <v>12</v>
      </c>
      <c r="O51" s="67">
        <f t="shared" si="4"/>
        <v>72</v>
      </c>
    </row>
    <row r="52" spans="1:18" ht="43" thickBot="1" x14ac:dyDescent="0.25">
      <c r="A52" s="273"/>
      <c r="B52" s="275"/>
      <c r="C52" s="275"/>
      <c r="D52" s="68" t="s">
        <v>305</v>
      </c>
      <c r="E52" s="69">
        <v>0</v>
      </c>
      <c r="F52" s="69">
        <v>0</v>
      </c>
      <c r="G52" s="69">
        <v>6</v>
      </c>
      <c r="H52" s="70">
        <v>29</v>
      </c>
      <c r="I52" s="69">
        <v>8</v>
      </c>
      <c r="J52" s="69" t="s">
        <v>219</v>
      </c>
      <c r="K52" s="69">
        <v>43</v>
      </c>
      <c r="L52" s="54" t="s">
        <v>274</v>
      </c>
      <c r="M52" s="21">
        <f t="shared" si="2"/>
        <v>215</v>
      </c>
      <c r="N52" s="71">
        <v>2</v>
      </c>
      <c r="O52" s="72">
        <f t="shared" si="4"/>
        <v>12</v>
      </c>
    </row>
    <row r="53" spans="1:18" ht="16" thickBot="1" x14ac:dyDescent="0.25">
      <c r="A53" s="276" t="s">
        <v>306</v>
      </c>
      <c r="B53" s="277"/>
      <c r="C53" s="277"/>
      <c r="D53" s="278"/>
      <c r="E53" s="74">
        <f>SUM(E5:E52)</f>
        <v>512</v>
      </c>
      <c r="F53" s="74">
        <f>SUM(F5:F52)</f>
        <v>20</v>
      </c>
      <c r="G53" s="74">
        <f>SUM(G5:G52)</f>
        <v>75</v>
      </c>
      <c r="H53" s="74">
        <f>SUM(H5:H52)</f>
        <v>465</v>
      </c>
      <c r="I53" s="74">
        <f>SUM(I5:I52)</f>
        <v>243</v>
      </c>
      <c r="J53" s="75"/>
      <c r="K53" s="73">
        <f>SUM(K5:K52)</f>
        <v>1315</v>
      </c>
      <c r="L53" s="75" t="s">
        <v>307</v>
      </c>
      <c r="M53" s="75">
        <f>SUM(M5:M52)</f>
        <v>6125</v>
      </c>
      <c r="N53" s="73">
        <f>SUM(N5:N52)</f>
        <v>81</v>
      </c>
      <c r="O53" s="75">
        <v>570</v>
      </c>
      <c r="R53" s="13">
        <f>K53+H53</f>
        <v>1780</v>
      </c>
    </row>
    <row r="54" spans="1:18" ht="16" thickBot="1" x14ac:dyDescent="0.25">
      <c r="A54" s="76"/>
      <c r="B54" s="76"/>
      <c r="C54" s="76"/>
      <c r="D54" s="76"/>
      <c r="E54" s="77"/>
      <c r="F54" s="78"/>
      <c r="G54" s="77"/>
      <c r="H54" s="78"/>
      <c r="I54" s="77"/>
      <c r="J54" s="76"/>
      <c r="K54" s="76"/>
      <c r="L54" s="76"/>
      <c r="M54" s="76"/>
      <c r="N54" s="76"/>
      <c r="O54" s="76"/>
    </row>
    <row r="55" spans="1:18" ht="29" x14ac:dyDescent="0.2">
      <c r="E55" s="79">
        <v>2</v>
      </c>
      <c r="F55" s="80">
        <v>3</v>
      </c>
      <c r="G55" s="79">
        <v>4</v>
      </c>
      <c r="H55" s="80">
        <v>5</v>
      </c>
      <c r="I55" s="79">
        <v>6</v>
      </c>
      <c r="J55" s="81" t="s">
        <v>308</v>
      </c>
      <c r="K55" s="13" t="s">
        <v>309</v>
      </c>
      <c r="L55" s="13" t="s">
        <v>310</v>
      </c>
      <c r="N55" s="82" t="s">
        <v>311</v>
      </c>
      <c r="O55" s="82" t="s">
        <v>312</v>
      </c>
    </row>
    <row r="56" spans="1:18" ht="16" x14ac:dyDescent="0.2">
      <c r="D56" s="83" t="s">
        <v>220</v>
      </c>
      <c r="E56" s="82">
        <f>SUM(E5:E29)</f>
        <v>213</v>
      </c>
      <c r="F56" s="82">
        <f>SUM(F5:F29)</f>
        <v>17</v>
      </c>
      <c r="G56" s="82">
        <f>SUM(G5:G29)</f>
        <v>46</v>
      </c>
      <c r="H56" s="82">
        <f>SUM(H5:H29)</f>
        <v>86</v>
      </c>
      <c r="I56" s="82">
        <f>SUM(I5:I29)</f>
        <v>88</v>
      </c>
      <c r="J56" s="84">
        <f>H56</f>
        <v>86</v>
      </c>
      <c r="K56" s="82">
        <f>SUM(K5:K29)+J56</f>
        <v>536</v>
      </c>
      <c r="L56" s="85">
        <f>+K56/K58</f>
        <v>0.30112359550561796</v>
      </c>
      <c r="N56" s="82">
        <f>SUM(N5:N29)</f>
        <v>31</v>
      </c>
      <c r="O56" s="86">
        <f>+N56/N58</f>
        <v>0.38271604938271603</v>
      </c>
    </row>
    <row r="57" spans="1:18" ht="16" x14ac:dyDescent="0.2">
      <c r="D57" s="83" t="s">
        <v>274</v>
      </c>
      <c r="E57" s="82">
        <f>SUM(E30:E52)</f>
        <v>299</v>
      </c>
      <c r="F57" s="82">
        <f>SUM(F30:F52)</f>
        <v>3</v>
      </c>
      <c r="G57" s="82">
        <f>SUM(G30:G52)</f>
        <v>29</v>
      </c>
      <c r="H57" s="82">
        <f>SUM(H30:H52)</f>
        <v>379</v>
      </c>
      <c r="I57" s="82">
        <f>SUM(I30:I52)</f>
        <v>155</v>
      </c>
      <c r="J57" s="84">
        <f>H57</f>
        <v>379</v>
      </c>
      <c r="K57" s="82">
        <f>SUM(K30:K52)+J57</f>
        <v>1244</v>
      </c>
      <c r="L57" s="85">
        <f>+K57/K58</f>
        <v>0.69887640449438204</v>
      </c>
      <c r="N57" s="82">
        <f>SUM(N30:N52)</f>
        <v>50</v>
      </c>
      <c r="O57" s="86">
        <f>+N57/N58</f>
        <v>0.61728395061728392</v>
      </c>
    </row>
    <row r="58" spans="1:18" x14ac:dyDescent="0.2">
      <c r="K58" s="82">
        <f>+K56+K57</f>
        <v>1780</v>
      </c>
      <c r="N58" s="13">
        <f>+N56+N57</f>
        <v>81</v>
      </c>
    </row>
    <row r="61" spans="1:18" x14ac:dyDescent="0.2">
      <c r="C61" s="279" t="s">
        <v>209</v>
      </c>
      <c r="D61" s="280"/>
      <c r="E61" s="280"/>
      <c r="F61" s="280"/>
      <c r="G61" s="280"/>
      <c r="H61" s="280"/>
    </row>
    <row r="62" spans="1:18" x14ac:dyDescent="0.2">
      <c r="A62" s="82" t="s">
        <v>313</v>
      </c>
      <c r="B62" s="82" t="s">
        <v>206</v>
      </c>
      <c r="C62" s="87">
        <v>2</v>
      </c>
      <c r="D62" s="87">
        <v>3</v>
      </c>
      <c r="E62" s="87">
        <v>4</v>
      </c>
      <c r="F62" s="87">
        <v>5</v>
      </c>
      <c r="G62" s="87">
        <v>6</v>
      </c>
      <c r="H62" s="82" t="s">
        <v>314</v>
      </c>
      <c r="I62" s="88" t="s">
        <v>315</v>
      </c>
    </row>
    <row r="63" spans="1:18" x14ac:dyDescent="0.2">
      <c r="A63" s="89" t="str">
        <f>L27</f>
        <v>Met Inst</v>
      </c>
      <c r="B63" s="90" t="s">
        <v>216</v>
      </c>
      <c r="C63" s="91">
        <f>E5+E6+E7+E8+E9+E10+E11</f>
        <v>48</v>
      </c>
      <c r="D63" s="91">
        <f>F5+F6+F7+F8+F9+F10+F11</f>
        <v>16</v>
      </c>
      <c r="E63" s="91">
        <f>G5+G6+G7+G8+G9+G10+G11</f>
        <v>14</v>
      </c>
      <c r="F63" s="91">
        <f>H5+H6+H7+H8+H9+H10+H11</f>
        <v>21</v>
      </c>
      <c r="G63" s="91">
        <f>I5+I6+I7+I8+I9+I10+I11</f>
        <v>27</v>
      </c>
      <c r="H63" s="91">
        <f t="shared" ref="H63:H69" si="5">F63</f>
        <v>21</v>
      </c>
      <c r="I63" s="92">
        <f t="shared" ref="I63:I77" si="6">SUM(C63:H63)</f>
        <v>147</v>
      </c>
      <c r="J63" s="287"/>
    </row>
    <row r="64" spans="1:18" x14ac:dyDescent="0.2">
      <c r="A64" s="89" t="str">
        <f t="shared" ref="A64:A71" si="7">A63</f>
        <v>Met Inst</v>
      </c>
      <c r="B64" s="93" t="s">
        <v>232</v>
      </c>
      <c r="C64" s="91">
        <f t="shared" ref="C64:G65" si="8">E12</f>
        <v>0</v>
      </c>
      <c r="D64" s="91">
        <f t="shared" si="8"/>
        <v>0</v>
      </c>
      <c r="E64" s="91">
        <f t="shared" si="8"/>
        <v>3</v>
      </c>
      <c r="F64" s="91">
        <f t="shared" si="8"/>
        <v>3</v>
      </c>
      <c r="G64" s="91">
        <f t="shared" si="8"/>
        <v>0</v>
      </c>
      <c r="H64" s="91">
        <f t="shared" si="5"/>
        <v>3</v>
      </c>
      <c r="I64" s="92">
        <f t="shared" si="6"/>
        <v>9</v>
      </c>
      <c r="J64" s="287"/>
    </row>
    <row r="65" spans="1:10" x14ac:dyDescent="0.2">
      <c r="A65" s="89" t="str">
        <f t="shared" si="7"/>
        <v>Met Inst</v>
      </c>
      <c r="B65" s="93" t="s">
        <v>235</v>
      </c>
      <c r="C65" s="91">
        <f t="shared" si="8"/>
        <v>0</v>
      </c>
      <c r="D65" s="91">
        <f t="shared" si="8"/>
        <v>0</v>
      </c>
      <c r="E65" s="91">
        <f t="shared" si="8"/>
        <v>1</v>
      </c>
      <c r="F65" s="91">
        <f t="shared" si="8"/>
        <v>4</v>
      </c>
      <c r="G65" s="91">
        <f t="shared" si="8"/>
        <v>7</v>
      </c>
      <c r="H65" s="91">
        <f t="shared" si="5"/>
        <v>4</v>
      </c>
      <c r="I65" s="92">
        <f t="shared" si="6"/>
        <v>16</v>
      </c>
      <c r="J65" s="287"/>
    </row>
    <row r="66" spans="1:10" x14ac:dyDescent="0.2">
      <c r="A66" s="89" t="str">
        <f t="shared" si="7"/>
        <v>Met Inst</v>
      </c>
      <c r="B66" s="90" t="s">
        <v>238</v>
      </c>
      <c r="C66" s="91">
        <f>E14+E15+E16+E17</f>
        <v>27</v>
      </c>
      <c r="D66" s="91">
        <f>F14+F15+F16+F17</f>
        <v>0</v>
      </c>
      <c r="E66" s="91">
        <f>G14+G15+G16+G17</f>
        <v>6</v>
      </c>
      <c r="F66" s="91">
        <f>H14+H15+H16+H17</f>
        <v>6</v>
      </c>
      <c r="G66" s="91">
        <f>I14+I15+I16+I17</f>
        <v>8</v>
      </c>
      <c r="H66" s="91">
        <f t="shared" si="5"/>
        <v>6</v>
      </c>
      <c r="I66" s="92">
        <f t="shared" si="6"/>
        <v>53</v>
      </c>
      <c r="J66" s="287"/>
    </row>
    <row r="67" spans="1:10" x14ac:dyDescent="0.2">
      <c r="A67" s="89" t="str">
        <f t="shared" si="7"/>
        <v>Met Inst</v>
      </c>
      <c r="B67" s="90" t="s">
        <v>246</v>
      </c>
      <c r="C67" s="91">
        <f>E18+E19+E20+E21+E22+E23+E24+E25</f>
        <v>106</v>
      </c>
      <c r="D67" s="91">
        <f>F18+F19+F20+F21+F22+F23+F24+F25</f>
        <v>0</v>
      </c>
      <c r="E67" s="91">
        <f>G18+G19+G20+G21+G22+G23+G24+G25</f>
        <v>17</v>
      </c>
      <c r="F67" s="91">
        <f>H18+H19+H20+H21+H22+H23+H24+H25</f>
        <v>37</v>
      </c>
      <c r="G67" s="91">
        <f>I18+I19+I20+I21+I22+I23+I24+I25</f>
        <v>24</v>
      </c>
      <c r="H67" s="91">
        <f t="shared" si="5"/>
        <v>37</v>
      </c>
      <c r="I67" s="92">
        <f t="shared" si="6"/>
        <v>221</v>
      </c>
      <c r="J67" s="287"/>
    </row>
    <row r="68" spans="1:10" x14ac:dyDescent="0.2">
      <c r="A68" s="89" t="str">
        <f t="shared" si="7"/>
        <v>Met Inst</v>
      </c>
      <c r="B68" s="93" t="s">
        <v>259</v>
      </c>
      <c r="C68" s="91">
        <f>E26</f>
        <v>0</v>
      </c>
      <c r="D68" s="91">
        <f>F26</f>
        <v>1</v>
      </c>
      <c r="E68" s="91">
        <f>G26</f>
        <v>1</v>
      </c>
      <c r="F68" s="91">
        <f>H26</f>
        <v>3</v>
      </c>
      <c r="G68" s="91">
        <f>I26</f>
        <v>3</v>
      </c>
      <c r="H68" s="91">
        <f t="shared" si="5"/>
        <v>3</v>
      </c>
      <c r="I68" s="92">
        <f t="shared" si="6"/>
        <v>11</v>
      </c>
      <c r="J68" s="287"/>
    </row>
    <row r="69" spans="1:10" ht="28" x14ac:dyDescent="0.2">
      <c r="A69" s="89" t="str">
        <f t="shared" si="7"/>
        <v>Met Inst</v>
      </c>
      <c r="B69" s="94" t="s">
        <v>262</v>
      </c>
      <c r="C69" s="91">
        <f>+E27</f>
        <v>0</v>
      </c>
      <c r="D69" s="91">
        <f>+F27</f>
        <v>0</v>
      </c>
      <c r="E69" s="91">
        <f>+G27</f>
        <v>4</v>
      </c>
      <c r="F69" s="91">
        <f>+H27</f>
        <v>8</v>
      </c>
      <c r="G69" s="91">
        <f>+I27</f>
        <v>8</v>
      </c>
      <c r="H69" s="91">
        <f t="shared" si="5"/>
        <v>8</v>
      </c>
      <c r="I69" s="92">
        <f t="shared" si="6"/>
        <v>28</v>
      </c>
      <c r="J69" s="287"/>
    </row>
    <row r="70" spans="1:10" x14ac:dyDescent="0.2">
      <c r="A70" s="89" t="str">
        <f t="shared" si="7"/>
        <v>Met Inst</v>
      </c>
      <c r="B70" s="93" t="s">
        <v>265</v>
      </c>
      <c r="C70" s="91">
        <f t="shared" ref="C70:G71" si="9">E28</f>
        <v>9</v>
      </c>
      <c r="D70" s="91">
        <f t="shared" si="9"/>
        <v>0</v>
      </c>
      <c r="E70" s="91">
        <f t="shared" si="9"/>
        <v>0</v>
      </c>
      <c r="F70" s="91">
        <f t="shared" si="9"/>
        <v>0</v>
      </c>
      <c r="G70" s="91">
        <f t="shared" si="9"/>
        <v>4</v>
      </c>
      <c r="H70" s="91">
        <v>0</v>
      </c>
      <c r="I70" s="92">
        <f t="shared" si="6"/>
        <v>13</v>
      </c>
      <c r="J70" s="287"/>
    </row>
    <row r="71" spans="1:10" x14ac:dyDescent="0.2">
      <c r="A71" s="89" t="str">
        <f t="shared" si="7"/>
        <v>Met Inst</v>
      </c>
      <c r="B71" s="93" t="s">
        <v>268</v>
      </c>
      <c r="C71" s="91">
        <f t="shared" si="9"/>
        <v>23</v>
      </c>
      <c r="D71" s="91">
        <f t="shared" si="9"/>
        <v>0</v>
      </c>
      <c r="E71" s="91">
        <f t="shared" si="9"/>
        <v>0</v>
      </c>
      <c r="F71" s="91">
        <f t="shared" si="9"/>
        <v>4</v>
      </c>
      <c r="G71" s="91">
        <f t="shared" si="9"/>
        <v>7</v>
      </c>
      <c r="H71" s="91">
        <f t="shared" ref="H71:H76" si="10">F71</f>
        <v>4</v>
      </c>
      <c r="I71" s="92">
        <f t="shared" si="6"/>
        <v>38</v>
      </c>
      <c r="J71" s="287"/>
    </row>
    <row r="72" spans="1:10" x14ac:dyDescent="0.2">
      <c r="A72" s="95" t="str">
        <f>L30</f>
        <v>MEF Etno</v>
      </c>
      <c r="B72" s="96" t="s">
        <v>271</v>
      </c>
      <c r="C72" s="97">
        <f>E30+E31+E32+E33+E34+E35</f>
        <v>134</v>
      </c>
      <c r="D72" s="97">
        <f>F30+F31+F32+F33+F34+F35</f>
        <v>0</v>
      </c>
      <c r="E72" s="97">
        <f>G30+G31+G32+G33+G34+G35</f>
        <v>23</v>
      </c>
      <c r="F72" s="97">
        <f>H30+H31+H32+H33+H34+H35</f>
        <v>6</v>
      </c>
      <c r="G72" s="97">
        <f>I30+I31+I32+I33+I34+I35</f>
        <v>6</v>
      </c>
      <c r="H72" s="97">
        <f t="shared" si="10"/>
        <v>6</v>
      </c>
      <c r="I72" s="98">
        <f t="shared" si="6"/>
        <v>175</v>
      </c>
      <c r="J72" s="287"/>
    </row>
    <row r="73" spans="1:10" x14ac:dyDescent="0.2">
      <c r="A73" s="95" t="str">
        <f>A72</f>
        <v>MEF Etno</v>
      </c>
      <c r="B73" s="96" t="s">
        <v>281</v>
      </c>
      <c r="C73" s="97">
        <f>E36+E37+E38</f>
        <v>15</v>
      </c>
      <c r="D73" s="97">
        <f>F36+F37+F38</f>
        <v>3</v>
      </c>
      <c r="E73" s="97">
        <f>G36+G37+G38</f>
        <v>0</v>
      </c>
      <c r="F73" s="97">
        <f>H36+H37+H38</f>
        <v>22</v>
      </c>
      <c r="G73" s="97">
        <f>I36+I37+I38</f>
        <v>39</v>
      </c>
      <c r="H73" s="97">
        <f t="shared" si="10"/>
        <v>22</v>
      </c>
      <c r="I73" s="98">
        <f t="shared" si="6"/>
        <v>101</v>
      </c>
      <c r="J73" s="287"/>
    </row>
    <row r="74" spans="1:10" x14ac:dyDescent="0.2">
      <c r="A74" s="95" t="str">
        <f>A73</f>
        <v>MEF Etno</v>
      </c>
      <c r="B74" s="99" t="s">
        <v>288</v>
      </c>
      <c r="C74" s="97">
        <f>E39</f>
        <v>0</v>
      </c>
      <c r="D74" s="97">
        <f>F39</f>
        <v>0</v>
      </c>
      <c r="E74" s="97">
        <f>G39</f>
        <v>0</v>
      </c>
      <c r="F74" s="97">
        <f>H39</f>
        <v>5</v>
      </c>
      <c r="G74" s="97">
        <f>I39</f>
        <v>8</v>
      </c>
      <c r="H74" s="97">
        <f t="shared" si="10"/>
        <v>5</v>
      </c>
      <c r="I74" s="98">
        <f t="shared" si="6"/>
        <v>18</v>
      </c>
      <c r="J74" s="287"/>
    </row>
    <row r="75" spans="1:10" x14ac:dyDescent="0.2">
      <c r="A75" s="95" t="str">
        <f>A74</f>
        <v>MEF Etno</v>
      </c>
      <c r="B75" s="96" t="s">
        <v>290</v>
      </c>
      <c r="C75" s="97">
        <f>E40+E41+E42+E43+E44+E45+E46+E47+E48+E49+E50</f>
        <v>150</v>
      </c>
      <c r="D75" s="97">
        <f>F40+F41+F42+F43+F44+F45+F46+F47+F48+F49+F50</f>
        <v>0</v>
      </c>
      <c r="E75" s="97">
        <f>G40+G41+G42+G43+G44+G45+G46+G47+G48+G49+G50</f>
        <v>0</v>
      </c>
      <c r="F75" s="97">
        <f>H40+H41+H42+H43+H44+H45+H46+H47+H48+H49+H50</f>
        <v>154</v>
      </c>
      <c r="G75" s="97">
        <f>I40+I41+I42+I43+I44+I45+I46+I47+I48+I49+I50</f>
        <v>22</v>
      </c>
      <c r="H75" s="97">
        <f t="shared" si="10"/>
        <v>154</v>
      </c>
      <c r="I75" s="98">
        <f t="shared" si="6"/>
        <v>480</v>
      </c>
      <c r="J75" s="287"/>
    </row>
    <row r="76" spans="1:10" x14ac:dyDescent="0.2">
      <c r="A76" s="95" t="str">
        <f>A75</f>
        <v>MEF Etno</v>
      </c>
      <c r="B76" s="96" t="s">
        <v>304</v>
      </c>
      <c r="C76" s="97">
        <f>E51+E52</f>
        <v>0</v>
      </c>
      <c r="D76" s="97">
        <f>F51+F52</f>
        <v>0</v>
      </c>
      <c r="E76" s="97">
        <f>G51+G52</f>
        <v>6</v>
      </c>
      <c r="F76" s="97">
        <f>H51+H52</f>
        <v>192</v>
      </c>
      <c r="G76" s="97">
        <f>I51+I52</f>
        <v>80</v>
      </c>
      <c r="H76" s="97">
        <f t="shared" si="10"/>
        <v>192</v>
      </c>
      <c r="I76" s="98">
        <f t="shared" si="6"/>
        <v>470</v>
      </c>
      <c r="J76" s="287"/>
    </row>
    <row r="77" spans="1:10" x14ac:dyDescent="0.2">
      <c r="A77" s="82"/>
      <c r="B77" s="82"/>
      <c r="C77" s="88">
        <f t="shared" ref="C77:H77" si="11">SUM(C63:C76)</f>
        <v>512</v>
      </c>
      <c r="D77" s="88">
        <f t="shared" si="11"/>
        <v>20</v>
      </c>
      <c r="E77" s="88">
        <f t="shared" si="11"/>
        <v>75</v>
      </c>
      <c r="F77" s="88">
        <f t="shared" si="11"/>
        <v>465</v>
      </c>
      <c r="G77" s="88">
        <f t="shared" si="11"/>
        <v>243</v>
      </c>
      <c r="H77" s="88">
        <f t="shared" si="11"/>
        <v>465</v>
      </c>
      <c r="I77" s="88">
        <f t="shared" si="6"/>
        <v>1780</v>
      </c>
    </row>
    <row r="78" spans="1:10" x14ac:dyDescent="0.2">
      <c r="C78" s="271">
        <f>SUM(C77:G77)</f>
        <v>1315</v>
      </c>
      <c r="D78" s="271"/>
      <c r="E78" s="271"/>
      <c r="F78" s="271"/>
      <c r="G78" s="271"/>
      <c r="H78" s="100"/>
    </row>
  </sheetData>
  <autoFilter ref="A4:R53" xr:uid="{8625A269-6850-4958-B7DB-7F07EB710E5D}"/>
  <mergeCells count="45">
    <mergeCell ref="D3:D4"/>
    <mergeCell ref="E3:I3"/>
    <mergeCell ref="J3:J4"/>
    <mergeCell ref="A1:B1"/>
    <mergeCell ref="E1:F1"/>
    <mergeCell ref="G1:H1"/>
    <mergeCell ref="I1:J1"/>
    <mergeCell ref="A2:B2"/>
    <mergeCell ref="E2:F2"/>
    <mergeCell ref="G2:H2"/>
    <mergeCell ref="I2:J2"/>
    <mergeCell ref="K3:K4"/>
    <mergeCell ref="L3:L4"/>
    <mergeCell ref="M3:M4"/>
    <mergeCell ref="N3:N4"/>
    <mergeCell ref="O3:O4"/>
    <mergeCell ref="A5:A11"/>
    <mergeCell ref="B5:B11"/>
    <mergeCell ref="C6:C8"/>
    <mergeCell ref="A3:A4"/>
    <mergeCell ref="B3:B4"/>
    <mergeCell ref="C3:C4"/>
    <mergeCell ref="A14:A17"/>
    <mergeCell ref="B14:B17"/>
    <mergeCell ref="A18:A25"/>
    <mergeCell ref="B18:B25"/>
    <mergeCell ref="C18:C20"/>
    <mergeCell ref="C24:C25"/>
    <mergeCell ref="A30:A35"/>
    <mergeCell ref="B30:B35"/>
    <mergeCell ref="C30:C34"/>
    <mergeCell ref="A36:A38"/>
    <mergeCell ref="B36:B38"/>
    <mergeCell ref="A40:A50"/>
    <mergeCell ref="B40:B50"/>
    <mergeCell ref="C40:C47"/>
    <mergeCell ref="C48:C50"/>
    <mergeCell ref="J72:J76"/>
    <mergeCell ref="J63:J71"/>
    <mergeCell ref="C78:G78"/>
    <mergeCell ref="A51:A52"/>
    <mergeCell ref="B51:B52"/>
    <mergeCell ref="C51:C52"/>
    <mergeCell ref="A53:D53"/>
    <mergeCell ref="C61:H6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E80CD4E8BEA64DAA0BC119D168BE53" ma:contentTypeVersion="18" ma:contentTypeDescription="Crear nuevo documento." ma:contentTypeScope="" ma:versionID="9fa664f75d9f7a5a8a6331c05667e5c0">
  <xsd:schema xmlns:xsd="http://www.w3.org/2001/XMLSchema" xmlns:xs="http://www.w3.org/2001/XMLSchema" xmlns:p="http://schemas.microsoft.com/office/2006/metadata/properties" xmlns:ns2="12a53619-3bc0-412b-b090-bc6c4fb46350" xmlns:ns3="3619a110-e057-4ab1-8cc9-278e1bc9a60b" targetNamespace="http://schemas.microsoft.com/office/2006/metadata/properties" ma:root="true" ma:fieldsID="854ab21e8deacc203b871a4eed8b8c18" ns2:_="" ns3:_="">
    <xsd:import namespace="12a53619-3bc0-412b-b090-bc6c4fb46350"/>
    <xsd:import namespace="3619a110-e057-4ab1-8cc9-278e1bc9a6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Actualizac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53619-3bc0-412b-b090-bc6c4fb46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Actualizacion" ma:index="24" nillable="true" ma:displayName="Actualizacion " ma:format="Dropdown" ma:internalName="Actualizacion">
      <xsd:simpleType>
        <xsd:restriction base="dms:Choice">
          <xsd:enumeration value="hora y fecha "/>
          <xsd:enumeration value="Opción 2"/>
          <xsd:enumeration value="Opción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9a110-e057-4ab1-8cc9-278e1bc9a60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084f623-b468-4ba9-89ef-683d8581f867}" ma:internalName="TaxCatchAll" ma:showField="CatchAllData" ma:web="3619a110-e057-4ab1-8cc9-278e1bc9a6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a53619-3bc0-412b-b090-bc6c4fb46350">
      <Terms xmlns="http://schemas.microsoft.com/office/infopath/2007/PartnerControls"/>
    </lcf76f155ced4ddcb4097134ff3c332f>
    <TaxCatchAll xmlns="3619a110-e057-4ab1-8cc9-278e1bc9a60b" xsi:nil="true"/>
    <Actualizacion xmlns="12a53619-3bc0-412b-b090-bc6c4fb46350" xsi:nil="true"/>
  </documentManagement>
</p:properties>
</file>

<file path=customXml/itemProps1.xml><?xml version="1.0" encoding="utf-8"?>
<ds:datastoreItem xmlns:ds="http://schemas.openxmlformats.org/officeDocument/2006/customXml" ds:itemID="{CC428A12-CFF4-4B6C-88CA-38F647E797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1A1A44-5060-40CE-91DB-1BD974F9D15E}"/>
</file>

<file path=customXml/itemProps3.xml><?xml version="1.0" encoding="utf-8"?>
<ds:datastoreItem xmlns:ds="http://schemas.openxmlformats.org/officeDocument/2006/customXml" ds:itemID="{50DF394C-BB93-4321-B210-410B51992368}">
  <ds:schemaRefs>
    <ds:schemaRef ds:uri="12a53619-3bc0-412b-b090-bc6c4fb46350"/>
    <ds:schemaRef ds:uri="http://purl.org/dc/elements/1.1/"/>
    <ds:schemaRef ds:uri="http://schemas.microsoft.com/office/2006/documentManagement/types"/>
    <ds:schemaRef ds:uri="3619a110-e057-4ab1-8cc9-278e1bc9a60b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Presupuesto</vt:lpstr>
      <vt:lpstr>Canasta Educativa</vt:lpstr>
      <vt:lpstr>Kit Estudiante</vt:lpstr>
      <vt:lpstr>Kit Docente</vt:lpstr>
      <vt:lpstr>distribucion focalizacion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Alexander Venegas Barbosa</dc:creator>
  <cp:keywords/>
  <dc:description/>
  <cp:lastModifiedBy>Henry Alexander Venegas Barbosa</cp:lastModifiedBy>
  <cp:revision/>
  <dcterms:created xsi:type="dcterms:W3CDTF">2024-08-15T19:53:01Z</dcterms:created>
  <dcterms:modified xsi:type="dcterms:W3CDTF">2025-11-24T21:21:49Z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0x010100E6E80CD4E8BEA64DAA0BC119D168BE53</vt:lpwstr>
  </property>
  <property fmtid="{D5CDD505-2E9C-101B-9397-08002B2CF9AE}" pid="3" name="MediaServiceImageTags">
    <vt:lpwstr/>
  </property>
</Properties>
</file>