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mineducaciongovco.sharepoint.com/sites/PlaneacinSubPermanencia/Documentos compartidos/0. 2025- Subdireccion de Permanencia/01.CONTRATOS/01 Operacion/Adicion 1400/GIRE/documentos de convocatoria/"/>
    </mc:Choice>
  </mc:AlternateContent>
  <xr:revisionPtr revIDLastSave="1356" documentId="13_ncr:1_{3DA228BE-A417-4080-8D50-450E2F4F52A5}" xr6:coauthVersionLast="47" xr6:coauthVersionMax="47" xr10:uidLastSave="{5AB462E6-26BB-CC4A-B7C0-5F618C3AF6EA}"/>
  <bookViews>
    <workbookView xWindow="-38400" yWindow="-1320" windowWidth="38400" windowHeight="21600" xr2:uid="{00000000-000D-0000-FFFF-FFFF00000000}"/>
  </bookViews>
  <sheets>
    <sheet name="INTRUCCIONES" sheetId="2" r:id="rId1"/>
    <sheet name="Presupuesto detallado" sheetId="1" r:id="rId2"/>
    <sheet name="Hoja1" sheetId="5" state="hidden" r:id="rId3"/>
    <sheet name="PRECIOS UNITARIOS KITS" sheetId="3" r:id="rId4"/>
  </sheets>
  <definedNames>
    <definedName name="_xlnm.Print_Area" localSheetId="1">'Presupuesto detallado'!$A$2:$J$59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G6" i="3"/>
  <c r="G7" i="3"/>
  <c r="G8" i="3"/>
  <c r="G9" i="3"/>
  <c r="G10" i="3"/>
  <c r="G11" i="3"/>
  <c r="G12" i="3"/>
  <c r="G13" i="3"/>
  <c r="G14" i="3"/>
  <c r="G15" i="3"/>
  <c r="G16" i="3"/>
  <c r="G17" i="3"/>
  <c r="G18" i="3"/>
  <c r="G19" i="3"/>
  <c r="G20" i="3"/>
  <c r="G21" i="3"/>
  <c r="G4" i="3"/>
  <c r="D35" i="1"/>
  <c r="G9" i="1"/>
  <c r="D21" i="1" s="1"/>
  <c r="D32" i="1" s="1"/>
  <c r="D36" i="1"/>
  <c r="D50" i="1"/>
  <c r="H25" i="1"/>
  <c r="D30" i="1" l="1"/>
  <c r="D29" i="1"/>
  <c r="H20" i="1"/>
  <c r="D37" i="1"/>
  <c r="H37" i="1" s="1"/>
  <c r="N19" i="1" l="1"/>
  <c r="H28" i="1"/>
  <c r="H27" i="1"/>
  <c r="H34" i="1"/>
  <c r="H35" i="1" l="1"/>
  <c r="H36" i="1"/>
  <c r="H18" i="1" l="1"/>
  <c r="Q30" i="1"/>
  <c r="T27" i="1"/>
  <c r="F29" i="1" s="1"/>
  <c r="T30" i="1" l="1"/>
  <c r="F30" i="1"/>
  <c r="G22" i="3"/>
  <c r="G32" i="1" s="1"/>
  <c r="H21" i="1" l="1"/>
  <c r="H30" i="1"/>
  <c r="H29" i="1"/>
  <c r="H32" i="1"/>
  <c r="H38" i="1" s="1"/>
  <c r="H19" i="1" l="1"/>
  <c r="H17" i="1"/>
  <c r="H16" i="1"/>
  <c r="H15" i="1"/>
  <c r="H14" i="1"/>
  <c r="C51" i="1" l="1"/>
  <c r="C50" i="1"/>
  <c r="C52" i="1" s="1"/>
  <c r="H22" i="1"/>
  <c r="H39" i="1" s="1"/>
  <c r="H43" i="1" s="1"/>
  <c r="E50" i="1" l="1"/>
  <c r="H44" i="1" l="1"/>
  <c r="H45" i="1" s="1"/>
  <c r="F46" i="1" s="1"/>
</calcChain>
</file>

<file path=xl/sharedStrings.xml><?xml version="1.0" encoding="utf-8"?>
<sst xmlns="http://schemas.openxmlformats.org/spreadsheetml/2006/main" count="193" uniqueCount="169">
  <si>
    <t>ESTRUCTURA DE PRESUPUESTO</t>
  </si>
  <si>
    <t xml:space="preserve"> CONVOCATORIA PARA FORMACIÓN DOCENTE EN ESTRATEGIAS PEDAGÓGICAS Y FLEXIBILIZACIÓN CURRICULAR PARA LA GESTIÓN INTEGRAL DEL RIESGO ESCOLAR Y LA EDUCACIÓN EN EMERGENCIAS </t>
  </si>
  <si>
    <r>
      <t>NOTA 2:</t>
    </r>
    <r>
      <rPr>
        <sz val="12"/>
        <rFont val="Arial"/>
        <family val="2"/>
      </rPr>
      <t> Los valores deben ser expresados en pesos colombianos.</t>
    </r>
  </si>
  <si>
    <r>
      <t>NOTA 3:</t>
    </r>
    <r>
      <rPr>
        <sz val="12"/>
        <rFont val="Arial"/>
        <family val="2"/>
      </rPr>
      <t> Al formular la propuesta, el interezado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r>
  </si>
  <si>
    <t>1. Gastos de Personal</t>
  </si>
  <si>
    <t>RUBRO</t>
  </si>
  <si>
    <t>VALOR INCLUIDO IVA</t>
  </si>
  <si>
    <t>TALENTO HUMANO</t>
  </si>
  <si>
    <t>OBSERVACIÓN</t>
  </si>
  <si>
    <t>CANTIDAD</t>
  </si>
  <si>
    <t>MESES VINCULACIÓN</t>
  </si>
  <si>
    <t>% DE DEDICACIÓN</t>
  </si>
  <si>
    <t>VALOR UNITARIO MES</t>
  </si>
  <si>
    <t xml:space="preserve">VALOR TOTAL </t>
  </si>
  <si>
    <t>1.1</t>
  </si>
  <si>
    <t>Líder de proyecto</t>
  </si>
  <si>
    <t>1.2</t>
  </si>
  <si>
    <t>Profesional administrativo y logístico</t>
  </si>
  <si>
    <t>1.3</t>
  </si>
  <si>
    <t>Profesional experto en GIRE Natural</t>
  </si>
  <si>
    <t>Pregrado: Título profesional en licenciatura, o sociología, o antropología, o psicología.
Posgrado: Maestría en Educación.</t>
  </si>
  <si>
    <t>No de docentes</t>
  </si>
  <si>
    <t>1.4</t>
  </si>
  <si>
    <t>Profesional experto en GIRE Social</t>
  </si>
  <si>
    <t>capacida virtual</t>
  </si>
  <si>
    <t>1.5</t>
  </si>
  <si>
    <t>Profesional experto profesional en diseño curricular en la educación básica o media.</t>
  </si>
  <si>
    <t>Pregrado: Título profesional en licenciatura, o sociología, o antropología, o psicología.
Posgrado: Maestría en Educación</t>
  </si>
  <si>
    <t>No de acompa virtual</t>
  </si>
  <si>
    <t>1.6</t>
  </si>
  <si>
    <t>Tutor virtual/formador</t>
  </si>
  <si>
    <t>Pregrado: Título profesional en licenciatura, o sociología, o antropología, o psicología.</t>
  </si>
  <si>
    <t>1.7</t>
  </si>
  <si>
    <t>Formadores de acompañamiento</t>
  </si>
  <si>
    <t>Creacion y desarrollo Curso Virtual</t>
  </si>
  <si>
    <t>Diseñar y desarrollar los contenidos de un curso virtual de 40 horas, sobre estrategias pedagógicas y de flexibilización curricular para la Gestión Integral del Riesgo Escolar y la Educación en Emergencias para la prevención y manejo de riesgos naturales, socio-naturales y los derivados del conflicto armado que se pueda alojar en la plataforma de Colombia aprende del Ministerio de Educación Nacional. Este curso debe ser certificado por el proponente de conformdiad con lo requerimeintos tecnicos.</t>
  </si>
  <si>
    <t>TOTAL RUBRO 1</t>
  </si>
  <si>
    <t>2. Gastos Operativos</t>
  </si>
  <si>
    <t>2.1</t>
  </si>
  <si>
    <t>Acompañamiento presencial</t>
  </si>
  <si>
    <t>DESCRIPCION</t>
  </si>
  <si>
    <t>TIEMPO</t>
  </si>
  <si>
    <t>No VECES</t>
  </si>
  <si>
    <t>VALOR UNITARIO INCLUIDO IVA</t>
  </si>
  <si>
    <t>VALOR TOTAL INCLUIDO IVA</t>
  </si>
  <si>
    <t>2.1.1</t>
  </si>
  <si>
    <t xml:space="preserve">Transporte de expertos </t>
  </si>
  <si>
    <t>Se costearán, en caso de requerirse, los tiquetes, ida y vuelta, para el desarrollo de las visitas situadas en los establecimientos educativos por parte del lider del proyecto y los dos expertos</t>
  </si>
  <si>
    <t>NA</t>
  </si>
  <si>
    <t>capacidad visitas por formador por semana</t>
  </si>
  <si>
    <t xml:space="preserve">No de sedes </t>
  </si>
  <si>
    <t>capacidad de visitas por formador</t>
  </si>
  <si>
    <t>Viáticos expertos</t>
  </si>
  <si>
    <t xml:space="preserve">Se costeará la alimentación, traslados y hospedaje, en caso de requerirse, para el desarrollo de las visitas situadas en los establecimientos educativos  </t>
  </si>
  <si>
    <t>Pasajes terrestres formadores</t>
  </si>
  <si>
    <t>Se costearán los pasajes terrestres municipales y/o veredales para el traslado de los tutores o profesionales pedagógicos a los establecimientos educativos</t>
  </si>
  <si>
    <t>tiempo de visitas</t>
  </si>
  <si>
    <t>2 dias</t>
  </si>
  <si>
    <t>timpo en semansa</t>
  </si>
  <si>
    <t>Viáticos formadores</t>
  </si>
  <si>
    <t>Se costeará la alimentación y hospedaje, en caso de requerirse, para el desarrollo de las visitas situadas en los establecimientos educativos (26 profesionales por  6 visitas durante el proyecto a los 160 EE, mas las 3 visitas del lider y de los expertos)</t>
  </si>
  <si>
    <t>no de visitas por sede</t>
  </si>
  <si>
    <t>total visitas</t>
  </si>
  <si>
    <t>total formadores</t>
  </si>
  <si>
    <t>2.2</t>
  </si>
  <si>
    <t>Materiales físicos y digitales para los docentes</t>
  </si>
  <si>
    <t>UNIDADES</t>
  </si>
  <si>
    <t>VECES</t>
  </si>
  <si>
    <t>2.2.1</t>
  </si>
  <si>
    <t>Kit Formador</t>
  </si>
  <si>
    <t xml:space="preserve">un kit a cada uno de los  tutores el cual incluye los elementos básicos para el desarrollo de su función </t>
  </si>
  <si>
    <t>2.3</t>
  </si>
  <si>
    <t xml:space="preserve">Organización de Encuentro de cierre para el  intercambio de experiencias </t>
  </si>
  <si>
    <t>2.3.1</t>
  </si>
  <si>
    <t>Costo de talleres Focalizados  de capacitacion</t>
  </si>
  <si>
    <t xml:space="preserve">alimentacion de participantes </t>
  </si>
  <si>
    <t>Se costeará la Desayuno Continental ,Almuerzo o Cena (Servido a
la Mesa o Buffet) y 2  refrigerio tipo A,  para el desarrollo del encuentro presencial.</t>
  </si>
  <si>
    <t>Pasajes terrestres</t>
  </si>
  <si>
    <t>Kit basico de participación</t>
  </si>
  <si>
    <t>Agenda y Esfero con logo</t>
  </si>
  <si>
    <t>TOTAL COSTOS DIRECTOS DE OPERACIÓN (RUBRO 1 + RUBRO 2 )</t>
  </si>
  <si>
    <t>COSTOS INDIRECTOS DE OPERACIÓN</t>
  </si>
  <si>
    <t>ADMINISTRACIÓN</t>
  </si>
  <si>
    <t>PORCENTAJE TOTAL</t>
  </si>
  <si>
    <t>3.1</t>
  </si>
  <si>
    <t>TOTAL RUBRO TOTAL COSTOS INDIRECTOS DE OPERACIÓN ( RUBRO 3 )</t>
  </si>
  <si>
    <t>TOTAL COSTOS DIRECTOS E INDIRECTOS DE LA OPERACIÓN</t>
  </si>
  <si>
    <t>Estamacion de costos por Hitos</t>
  </si>
  <si>
    <t>concepto</t>
  </si>
  <si>
    <t>Total</t>
  </si>
  <si>
    <t>docentes</t>
  </si>
  <si>
    <t>Percapita</t>
  </si>
  <si>
    <t xml:space="preserve">Total Proyecto </t>
  </si>
  <si>
    <t>NOTA 1: De acuerdo con el numeral 5 del Artículo 476 del Estatuto Tributario, este proceso está exento de IVA, siempre y cuando el cotizante cumpla con las condiciones establecidas en dicho numeral. En caso de que el cotizante no cumpla con dichas condiciones, se debe calcular el valor del IVA a la tarifa general correspondiente.</t>
  </si>
  <si>
    <t>Atentamente,</t>
  </si>
  <si>
    <t>Nombre del Rector u Representante legalo quien haga sus veces</t>
  </si>
  <si>
    <t>Documento de identificación:</t>
  </si>
  <si>
    <t>Teléfono de contacto:</t>
  </si>
  <si>
    <t>Correo electrónico:</t>
  </si>
  <si>
    <t>Nombre de  del postulante:</t>
  </si>
  <si>
    <t>SOLICITUD DE COTIZACIÓN</t>
  </si>
  <si>
    <t>ELEMENTO </t>
  </si>
  <si>
    <t>UNIDAD DE MEDIDA</t>
  </si>
  <si>
    <t>VALOR DE LA UNIDAD MEDIDA</t>
  </si>
  <si>
    <t>IVA</t>
  </si>
  <si>
    <t>VALOR TOTAL DEL KIT</t>
  </si>
  <si>
    <t>Marcadores borrables</t>
  </si>
  <si>
    <t xml:space="preserve">Bolígrafos </t>
  </si>
  <si>
    <t xml:space="preserve">Tijeras </t>
  </si>
  <si>
    <t>Unidad</t>
  </si>
  <si>
    <t>Cinta de enmascarar</t>
  </si>
  <si>
    <t>unidad</t>
  </si>
  <si>
    <t>Caja de lápices</t>
  </si>
  <si>
    <t>Borrador de tablero</t>
  </si>
  <si>
    <t>Marcadores permanentes</t>
  </si>
  <si>
    <t>caja x12</t>
  </si>
  <si>
    <t>Papel Bond</t>
  </si>
  <si>
    <t>Papel kraft pliegos</t>
  </si>
  <si>
    <t xml:space="preserve">unidad </t>
  </si>
  <si>
    <t>Tajalápiz</t>
  </si>
  <si>
    <t>unidades</t>
  </si>
  <si>
    <t>Cartulina octavos</t>
  </si>
  <si>
    <t>Cartulina en pliegos</t>
  </si>
  <si>
    <t>Caja x 12</t>
  </si>
  <si>
    <t>Plastilina larga</t>
  </si>
  <si>
    <t>Impresiones</t>
  </si>
  <si>
    <t>Vinilos</t>
  </si>
  <si>
    <t xml:space="preserve">Caja por 2 </t>
  </si>
  <si>
    <t>Set x 10 und</t>
  </si>
  <si>
    <t>Caja x 6</t>
  </si>
  <si>
    <t>Caja de colores</t>
  </si>
  <si>
    <t>Juego de Pinceles</t>
  </si>
  <si>
    <t>Paquete de 2 unidades</t>
  </si>
  <si>
    <t>Caja de plumones</t>
  </si>
  <si>
    <t>a blanco y negro carta x 200</t>
  </si>
  <si>
    <t>una resma</t>
  </si>
  <si>
    <t>Valor de creacion contenido y  Curso virtual</t>
  </si>
  <si>
    <t>1.8</t>
  </si>
  <si>
    <t>Pregrado: Título de licenciatura en el campo de la educación, profesional en sociología, antropología, psicología, historia, economía o administración de empresas.
Posgrado: Magister en Educación o Gerencia Educativa</t>
  </si>
  <si>
    <t>Pregrado:  Profesional, Técnico profesional o tecnólogo en ciencias administrativas o ciencias económicas o afines.</t>
  </si>
  <si>
    <t>Pregrado: Acreditar título profesional en Ingeniería Ambiental, o Administración de la seguridad y salud ocupacional, o Administración Ambiental.
Posgrado: Especialización o Maestría en Educación, o en gerencia de proyectos, o en Prevención, Reducción y Atención de Desastres, o Gestión Ambiental o afines</t>
  </si>
  <si>
    <t>Profesional experto pedagogo</t>
  </si>
  <si>
    <t>Pregrado: Licenciado en Educación, Pedagogo, Ciencias de la Educación
Posgrado: Maestría en Educación</t>
  </si>
  <si>
    <r>
      <t xml:space="preserve">NOTA 1: </t>
    </r>
    <r>
      <rPr>
        <sz val="18"/>
        <color rgb="FFC00000"/>
        <rFont val="Arial"/>
        <family val="2"/>
      </rPr>
      <t>diligenciar únicamente las casillas sombreadas en verde.</t>
    </r>
  </si>
  <si>
    <t>Se costearán los pasajes terrestres municipales y/o veredales para el traslado de los docentes cursaran los contenidos desarrollados para la participacion del dia de Cierre regionalizado</t>
  </si>
  <si>
    <t>NOTA 4: Si se requiere incluir un ITEM nuevo considerar la formulacion del presupuesto y sus subtotales asi como la participacion de Actividad, si llegado el suceso el formulario genera error en la parte final de su formulacion se considera que no se diligencio correctamente</t>
  </si>
  <si>
    <t>No de docentres a formar</t>
  </si>
  <si>
    <t>Formadores estimados</t>
  </si>
  <si>
    <t>Desarrollo curso virtual</t>
  </si>
  <si>
    <t>2.2.2</t>
  </si>
  <si>
    <t>2.2.3</t>
  </si>
  <si>
    <t>2.2.4</t>
  </si>
  <si>
    <t>2.4.1</t>
  </si>
  <si>
    <t>2.4</t>
  </si>
  <si>
    <t>2.4.2</t>
  </si>
  <si>
    <t>2.4.3</t>
  </si>
  <si>
    <t>2.4.4</t>
  </si>
  <si>
    <t>Gastos de Administración Incluye  (Financieros, Papelería, impresión de informes, sistematización, mensajería  y los demas requeridos para el cumplimiento del proyecto)</t>
  </si>
  <si>
    <t>Diligenciamiento sugerido</t>
  </si>
  <si>
    <t>Participacion por actividad</t>
  </si>
  <si>
    <t>Desarrollo aplicativo</t>
  </si>
  <si>
    <t>desarrollo capacitacion</t>
  </si>
  <si>
    <t>Ficha Tecnica</t>
  </si>
  <si>
    <t>cantidad</t>
  </si>
  <si>
    <t>Pliego</t>
  </si>
  <si>
    <t>Logistica del evento, alquiler salón con mobiliario (sonido y video Bean, y los requeridos para el evento) y estación de café.  Por un dia de alquiler para las personas focalizadas para el evento mas10. personas transversale por. cada region,  tendra una duracion de 1 dia.</t>
  </si>
  <si>
    <t xml:space="preserve">Valor estimado de Capacitacion </t>
  </si>
  <si>
    <t xml:space="preserve">"El Ministerio de Educación Nacional, en el marco del proceso de convocatoria a través de ICETEX, busca seleccionar IES o IES en Alianza con experiencia on experiencia en formación de docentes en contextos de educación en emergencias para desarrollar el proyecto "Formación docente en estrategias pedagógicas y flexibilización curricular para la gestión integral del riesgo escolar y la educación en emergencias".
</t>
  </si>
  <si>
    <t xml:space="preserve">"Instrucciones para la Presentación de Información
Las instituciones interesadas deberán diligenciar los siguientes apartados:
Pestaña ""Presupuesto Detallado": Debe contener la información presupuestal detallada para el desarrollo del programa.
Pestaña ""Precios Unitarios KITS"": Debe completarse en las casillas sombreadas en verde, incluyendo valores unitarios de mercado razonables. 
Se recomienda el uso y dligenciamiento de una persona experta que tenga conocimiento de formulacion de formularios para un correcto diligenciamiento, por favor tener en cuenta los requisitos minimos de personal y caracteristicas tecnicas, y por ningun motivo se podra aumentar los valores estimados como Valor total ,  Percapita y del producto de Creacion del curso virtual estimado como Presupuesto Oficial, que para tal suceso se considera rechazada."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</si>
</sst>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164" formatCode="&quot;$&quot;#,##0"/>
    <numFmt numFmtId="165" formatCode="_-&quot;$&quot;* #,##0_-;\-&quot;$&quot;* #,##0_-;_-&quot;$&quot;* &quot;-&quot;_-;_-@_-"/>
    <numFmt numFmtId="167" formatCode="[$$-240A]\ #,##0.00;[Red]\-[$$-240A]\ #,##0.00"/>
    <numFmt numFmtId="168" formatCode="_-&quot;$&quot;\ * #,##0_-;\-&quot;$&quot;\ * #,##0_-;_-&quot;$&quot;\ * &quot;-&quot;??_-;_-@_-"/>
    <numFmt numFmtId="169" formatCode="0.0"/>
  </numFmts>
  <fonts count="28"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0"/>
      <name val="Arial"/>
      <family val="2"/>
    </font>
    <font>
      <b/>
      <sz val="12"/>
      <name val="Arial"/>
      <family val="2"/>
    </font>
    <font>
      <b/>
      <sz val="12"/>
      <color theme="1"/>
      <name val="Arial"/>
      <family val="2"/>
    </font>
    <font>
      <sz val="12"/>
      <name val="Arial"/>
      <family val="2"/>
    </font>
    <font>
      <b/>
      <sz val="18"/>
      <color theme="0"/>
      <name val="Arial"/>
      <family val="2"/>
    </font>
    <font>
      <sz val="11"/>
      <color theme="1"/>
      <name val="Arial"/>
      <family val="2"/>
    </font>
    <font>
      <b/>
      <sz val="14"/>
      <color theme="1"/>
      <name val="Arial"/>
      <family val="2"/>
    </font>
    <font>
      <sz val="24"/>
      <color theme="1"/>
      <name val="Calibri"/>
      <family val="2"/>
      <scheme val="minor"/>
    </font>
    <font>
      <sz val="10"/>
      <color rgb="FF000000"/>
      <name val="Arial"/>
      <family val="2"/>
    </font>
    <font>
      <b/>
      <sz val="14"/>
      <color theme="0"/>
      <name val="Calibri"/>
      <family val="2"/>
    </font>
    <font>
      <b/>
      <sz val="10"/>
      <color theme="0"/>
      <name val="Calibri"/>
      <family val="2"/>
    </font>
    <font>
      <sz val="10"/>
      <name val="Arial"/>
      <family val="2"/>
    </font>
    <font>
      <sz val="8"/>
      <name val="Calibri"/>
      <family val="2"/>
      <scheme val="minor"/>
    </font>
    <font>
      <b/>
      <sz val="10"/>
      <color rgb="FF000000"/>
      <name val="Arial"/>
      <family val="2"/>
    </font>
    <font>
      <sz val="12"/>
      <color rgb="FF000000"/>
      <name val="Arial"/>
      <family val="2"/>
    </font>
    <font>
      <sz val="10"/>
      <color rgb="FF000000"/>
      <name val="Arial"/>
      <family val="2"/>
    </font>
    <font>
      <b/>
      <sz val="18"/>
      <color rgb="FFC00000"/>
      <name val="Arial"/>
      <family val="2"/>
    </font>
    <font>
      <sz val="18"/>
      <color rgb="FFC00000"/>
      <name val="Arial"/>
      <family val="2"/>
    </font>
    <font>
      <b/>
      <sz val="18"/>
      <color theme="1"/>
      <name val="Arial"/>
      <family val="2"/>
    </font>
    <font>
      <b/>
      <sz val="12"/>
      <color rgb="FFFF0000"/>
      <name val="Arial"/>
      <family val="2"/>
    </font>
    <font>
      <sz val="16"/>
      <color rgb="FFFF0000"/>
      <name val="Arial"/>
      <family val="2"/>
    </font>
    <font>
      <b/>
      <sz val="18"/>
      <color rgb="FFFF0000"/>
      <name val="Arial"/>
      <family val="2"/>
    </font>
    <font>
      <sz val="11"/>
      <color rgb="FFFF0000"/>
      <name val="Arial"/>
      <family val="2"/>
    </font>
    <font>
      <b/>
      <sz val="10"/>
      <color rgb="FFFFFFFF"/>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B4D59F"/>
        <bgColor indexed="64"/>
      </patternFill>
    </fill>
    <fill>
      <patternFill patternType="solid">
        <fgColor theme="3"/>
        <bgColor indexed="64"/>
      </patternFill>
    </fill>
    <fill>
      <patternFill patternType="solid">
        <fgColor rgb="FF8EA9DB"/>
        <bgColor rgb="FF000000"/>
      </patternFill>
    </fill>
    <fill>
      <patternFill patternType="solid">
        <fgColor rgb="FFB4D59F"/>
        <bgColor rgb="FF000000"/>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rgb="FF44546A"/>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s>
  <cellStyleXfs count="9">
    <xf numFmtId="0" fontId="0" fillId="0" borderId="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167" fontId="3" fillId="6" borderId="1" xfId="2" applyNumberFormat="1" applyFont="1" applyFill="1" applyBorder="1" applyAlignment="1" applyProtection="1">
      <alignment vertical="center" wrapText="1"/>
      <protection locked="0"/>
    </xf>
    <xf numFmtId="0" fontId="7" fillId="0" borderId="2" xfId="0" applyFont="1" applyBorder="1" applyAlignment="1" applyProtection="1">
      <alignment horizontal="center" vertical="center" wrapText="1"/>
      <protection hidden="1"/>
    </xf>
    <xf numFmtId="0" fontId="0" fillId="0" borderId="0" xfId="0" applyAlignment="1">
      <alignment horizontal="justify"/>
    </xf>
    <xf numFmtId="168" fontId="14" fillId="7" borderId="1" xfId="1" applyNumberFormat="1" applyFont="1" applyFill="1" applyBorder="1" applyAlignment="1" applyProtection="1">
      <alignment horizontal="center" vertical="center" wrapText="1"/>
    </xf>
    <xf numFmtId="167" fontId="3" fillId="0" borderId="23" xfId="2" applyNumberFormat="1" applyFont="1" applyFill="1" applyBorder="1" applyAlignment="1" applyProtection="1">
      <alignment vertical="center" wrapText="1"/>
    </xf>
    <xf numFmtId="167" fontId="3" fillId="0" borderId="33" xfId="2" applyNumberFormat="1" applyFont="1" applyFill="1" applyBorder="1" applyAlignment="1" applyProtection="1">
      <alignment vertical="center" wrapText="1"/>
    </xf>
    <xf numFmtId="0" fontId="14" fillId="7" borderId="1" xfId="0" applyFont="1" applyFill="1" applyBorder="1" applyAlignment="1">
      <alignment horizontal="center" vertical="center" wrapText="1"/>
    </xf>
    <xf numFmtId="0" fontId="15" fillId="0" borderId="1" xfId="0" applyFont="1" applyBorder="1" applyAlignment="1">
      <alignment horizontal="justify" vertical="top" wrapText="1"/>
    </xf>
    <xf numFmtId="167" fontId="5" fillId="4" borderId="3" xfId="0" applyNumberFormat="1" applyFont="1" applyFill="1" applyBorder="1" applyAlignment="1">
      <alignment horizontal="center" vertical="center" wrapText="1"/>
    </xf>
    <xf numFmtId="0" fontId="3" fillId="10" borderId="18" xfId="2" applyNumberFormat="1" applyFont="1" applyFill="1" applyBorder="1" applyAlignment="1" applyProtection="1">
      <alignment vertical="center" wrapText="1"/>
    </xf>
    <xf numFmtId="167" fontId="3" fillId="10" borderId="3" xfId="2" applyNumberFormat="1" applyFont="1" applyFill="1" applyBorder="1" applyAlignment="1" applyProtection="1">
      <alignment vertical="center" wrapText="1"/>
    </xf>
    <xf numFmtId="167" fontId="3" fillId="11" borderId="19" xfId="2" applyNumberFormat="1" applyFont="1" applyFill="1" applyBorder="1" applyAlignment="1" applyProtection="1">
      <alignment vertical="center" wrapText="1"/>
    </xf>
    <xf numFmtId="167" fontId="3" fillId="11" borderId="26" xfId="2" applyNumberFormat="1" applyFont="1" applyFill="1" applyBorder="1" applyAlignment="1" applyProtection="1">
      <alignment vertical="center" wrapText="1"/>
    </xf>
    <xf numFmtId="0" fontId="9" fillId="0" borderId="0" xfId="0" applyFont="1" applyAlignment="1">
      <alignment horizontal="center" vertical="center"/>
    </xf>
    <xf numFmtId="0" fontId="2" fillId="0" borderId="0" xfId="0" applyFont="1"/>
    <xf numFmtId="167" fontId="2" fillId="0" borderId="0" xfId="0" applyNumberFormat="1" applyFont="1"/>
    <xf numFmtId="0" fontId="9" fillId="0" borderId="0" xfId="0" applyFont="1"/>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167" fontId="5" fillId="4" borderId="1" xfId="0" applyNumberFormat="1"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12" fillId="0" borderId="1" xfId="0" applyFont="1" applyBorder="1" applyAlignment="1">
      <alignment horizontal="justify" vertical="center"/>
    </xf>
    <xf numFmtId="0" fontId="12" fillId="10" borderId="1" xfId="0" applyFont="1" applyFill="1" applyBorder="1" applyAlignment="1">
      <alignment horizontal="justify" vertical="center"/>
    </xf>
    <xf numFmtId="0" fontId="12" fillId="0" borderId="1" xfId="0" applyFont="1" applyBorder="1" applyAlignment="1">
      <alignment horizontal="left" vertical="center" wrapText="1"/>
    </xf>
    <xf numFmtId="0" fontId="19" fillId="0" borderId="1" xfId="0" applyFont="1" applyBorder="1" applyAlignment="1">
      <alignment horizontal="justify" vertical="center" wrapText="1"/>
    </xf>
    <xf numFmtId="169" fontId="12" fillId="0" borderId="1" xfId="0" applyNumberFormat="1" applyFont="1" applyBorder="1" applyAlignment="1">
      <alignment horizontal="center" vertical="center"/>
    </xf>
    <xf numFmtId="0" fontId="12" fillId="11" borderId="1" xfId="0" applyFont="1" applyFill="1" applyBorder="1" applyAlignment="1">
      <alignment horizontal="justify" vertical="center"/>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5" fillId="8" borderId="18" xfId="0" applyFont="1" applyFill="1" applyBorder="1" applyAlignment="1">
      <alignment vertical="center" wrapText="1"/>
    </xf>
    <xf numFmtId="0" fontId="5" fillId="8" borderId="19" xfId="0" applyFont="1" applyFill="1" applyBorder="1" applyAlignment="1">
      <alignment vertical="center" wrapText="1"/>
    </xf>
    <xf numFmtId="0" fontId="5" fillId="8" borderId="20" xfId="0" applyFont="1" applyFill="1" applyBorder="1" applyAlignment="1">
      <alignment vertical="center" wrapText="1"/>
    </xf>
    <xf numFmtId="167" fontId="6" fillId="4" borderId="1" xfId="0" applyNumberFormat="1" applyFont="1" applyFill="1" applyBorder="1" applyAlignment="1">
      <alignment horizontal="center" vertical="center" wrapText="1"/>
    </xf>
    <xf numFmtId="167" fontId="6" fillId="4"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2" fillId="10" borderId="1" xfId="0" applyFont="1" applyFill="1" applyBorder="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5" fillId="4" borderId="18" xfId="0" applyFont="1" applyFill="1" applyBorder="1" applyAlignment="1">
      <alignment vertical="center" wrapText="1"/>
    </xf>
    <xf numFmtId="0" fontId="3" fillId="0" borderId="25" xfId="0" applyFont="1" applyBorder="1" applyAlignment="1">
      <alignment horizontal="center" vertical="center" wrapText="1"/>
    </xf>
    <xf numFmtId="0" fontId="7" fillId="10" borderId="25" xfId="0" applyFont="1" applyFill="1" applyBorder="1" applyAlignment="1">
      <alignment vertical="center" wrapText="1"/>
    </xf>
    <xf numFmtId="0" fontId="12" fillId="0" borderId="25" xfId="0" applyFont="1" applyBorder="1" applyAlignment="1">
      <alignment horizontal="justify" vertical="center" wrapText="1"/>
    </xf>
    <xf numFmtId="0" fontId="6" fillId="4" borderId="35" xfId="0" applyFont="1" applyFill="1" applyBorder="1" applyAlignment="1">
      <alignment vertical="center" wrapText="1"/>
    </xf>
    <xf numFmtId="0" fontId="5" fillId="4" borderId="35" xfId="0" applyFont="1" applyFill="1" applyBorder="1" applyAlignment="1">
      <alignment vertical="center" wrapText="1"/>
    </xf>
    <xf numFmtId="167" fontId="6" fillId="4" borderId="35" xfId="0" applyNumberFormat="1" applyFont="1" applyFill="1" applyBorder="1" applyAlignment="1">
      <alignment vertical="center" wrapText="1"/>
    </xf>
    <xf numFmtId="0" fontId="3" fillId="0" borderId="35" xfId="0" applyFont="1" applyBorder="1" applyAlignment="1">
      <alignment horizontal="center" vertical="center" wrapText="1"/>
    </xf>
    <xf numFmtId="0" fontId="7" fillId="10" borderId="35" xfId="0" applyFont="1" applyFill="1" applyBorder="1" applyAlignment="1">
      <alignment horizontal="center" vertical="center" wrapText="1"/>
    </xf>
    <xf numFmtId="0" fontId="12" fillId="0" borderId="35" xfId="0" applyFont="1" applyBorder="1" applyAlignment="1">
      <alignment horizontal="center" vertical="center" wrapText="1"/>
    </xf>
    <xf numFmtId="0" fontId="7" fillId="0" borderId="35" xfId="0" applyFont="1" applyBorder="1" applyAlignment="1">
      <alignment horizontal="center" vertical="center" wrapText="1"/>
    </xf>
    <xf numFmtId="0" fontId="12" fillId="10" borderId="35" xfId="0" applyFont="1" applyFill="1" applyBorder="1" applyAlignment="1">
      <alignment horizontal="center"/>
    </xf>
    <xf numFmtId="0" fontId="12" fillId="0" borderId="35" xfId="0" applyFont="1" applyBorder="1" applyAlignment="1">
      <alignment horizontal="center" wrapText="1"/>
    </xf>
    <xf numFmtId="0" fontId="12" fillId="10" borderId="35" xfId="0" applyFont="1" applyFill="1" applyBorder="1" applyAlignment="1">
      <alignment horizontal="center" vertical="center"/>
    </xf>
    <xf numFmtId="0" fontId="3" fillId="0" borderId="20" xfId="0" applyFont="1" applyBorder="1" applyAlignment="1">
      <alignment horizontal="center" vertical="center" wrapText="1"/>
    </xf>
    <xf numFmtId="0" fontId="19" fillId="10" borderId="1" xfId="0" applyFont="1" applyFill="1" applyBorder="1" applyAlignment="1">
      <alignment vertical="center"/>
    </xf>
    <xf numFmtId="167" fontId="6" fillId="4" borderId="37" xfId="0" applyNumberFormat="1" applyFont="1" applyFill="1" applyBorder="1" applyAlignment="1">
      <alignment horizontal="right" vertical="center" wrapText="1"/>
    </xf>
    <xf numFmtId="167" fontId="8" fillId="3" borderId="3" xfId="0" applyNumberFormat="1" applyFont="1" applyFill="1" applyBorder="1" applyAlignment="1">
      <alignment vertical="center" wrapText="1"/>
    </xf>
    <xf numFmtId="167" fontId="3" fillId="0" borderId="3" xfId="0" applyNumberFormat="1" applyFont="1" applyBorder="1" applyAlignment="1">
      <alignment horizontal="right" vertical="center" wrapText="1"/>
    </xf>
    <xf numFmtId="167" fontId="6" fillId="4" borderId="3" xfId="0" applyNumberFormat="1" applyFont="1" applyFill="1" applyBorder="1" applyAlignment="1">
      <alignment horizontal="right" vertical="center" wrapText="1"/>
    </xf>
    <xf numFmtId="0" fontId="8" fillId="5"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5" borderId="26" xfId="0" applyFont="1" applyFill="1" applyBorder="1" applyAlignment="1">
      <alignment horizontal="center" vertical="center" wrapText="1"/>
    </xf>
    <xf numFmtId="167" fontId="8" fillId="3" borderId="32" xfId="0" applyNumberFormat="1" applyFont="1" applyFill="1" applyBorder="1" applyAlignment="1">
      <alignment vertical="center" wrapText="1"/>
    </xf>
    <xf numFmtId="3" fontId="9" fillId="0" borderId="0" xfId="0" applyNumberFormat="1" applyFont="1"/>
    <xf numFmtId="167" fontId="3" fillId="12" borderId="18" xfId="2" applyNumberFormat="1" applyFont="1" applyFill="1" applyBorder="1" applyAlignment="1" applyProtection="1">
      <alignment vertical="center" wrapText="1"/>
    </xf>
    <xf numFmtId="0" fontId="12" fillId="12" borderId="1" xfId="0" applyFont="1" applyFill="1" applyBorder="1" applyAlignment="1">
      <alignment horizontal="justify" vertical="center"/>
    </xf>
    <xf numFmtId="167" fontId="3" fillId="13" borderId="25" xfId="2" applyNumberFormat="1" applyFont="1" applyFill="1" applyBorder="1" applyAlignment="1" applyProtection="1">
      <alignment vertical="center" wrapText="1"/>
    </xf>
    <xf numFmtId="0" fontId="11" fillId="0" borderId="1" xfId="0" applyFont="1" applyBorder="1" applyAlignment="1">
      <alignment horizontal="justify" wrapText="1"/>
    </xf>
    <xf numFmtId="0" fontId="11" fillId="0" borderId="1" xfId="0" applyFont="1" applyBorder="1" applyAlignment="1">
      <alignment horizontal="justify"/>
    </xf>
    <xf numFmtId="0" fontId="11" fillId="0" borderId="0" xfId="0" applyFont="1" applyAlignment="1">
      <alignment horizontal="justify"/>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164" fontId="4" fillId="3" borderId="2" xfId="1" applyNumberFormat="1" applyFont="1" applyFill="1" applyBorder="1" applyAlignment="1" applyProtection="1">
      <alignment horizontal="center" vertical="center" wrapText="1"/>
    </xf>
    <xf numFmtId="164" fontId="4" fillId="3" borderId="1" xfId="1" applyNumberFormat="1" applyFont="1" applyFill="1" applyBorder="1" applyAlignment="1" applyProtection="1">
      <alignment horizontal="center" vertical="center" wrapText="1"/>
    </xf>
    <xf numFmtId="167" fontId="4" fillId="3" borderId="1" xfId="0" applyNumberFormat="1" applyFont="1" applyFill="1" applyBorder="1" applyAlignment="1">
      <alignment horizontal="center" vertical="center" wrapText="1"/>
    </xf>
    <xf numFmtId="167" fontId="4" fillId="3" borderId="3"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167" fontId="3" fillId="6" borderId="18" xfId="2" applyNumberFormat="1" applyFont="1" applyFill="1" applyBorder="1" applyAlignment="1" applyProtection="1">
      <alignment horizontal="center" vertical="center" wrapText="1"/>
    </xf>
    <xf numFmtId="167" fontId="3" fillId="6" borderId="19" xfId="2" applyNumberFormat="1" applyFont="1" applyFill="1" applyBorder="1" applyAlignment="1" applyProtection="1">
      <alignment horizontal="center" vertical="center" wrapText="1"/>
    </xf>
    <xf numFmtId="167" fontId="3" fillId="6" borderId="20" xfId="2" applyNumberFormat="1" applyFont="1" applyFill="1" applyBorder="1" applyAlignment="1" applyProtection="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5" borderId="21"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5" borderId="20"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23" xfId="0" applyFont="1" applyBorder="1" applyAlignment="1">
      <alignment horizontal="center" vertical="center" wrapText="1"/>
    </xf>
    <xf numFmtId="0" fontId="3" fillId="10" borderId="21"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7" fillId="0" borderId="35" xfId="0" applyFont="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5" xfId="0" applyFont="1" applyFill="1" applyBorder="1" applyAlignment="1">
      <alignment horizontal="center" vertical="center" wrapText="1"/>
    </xf>
    <xf numFmtId="164" fontId="4" fillId="3" borderId="2" xfId="7" applyNumberFormat="1" applyFont="1" applyFill="1" applyBorder="1" applyAlignment="1" applyProtection="1">
      <alignment horizontal="center" vertical="center" wrapText="1"/>
    </xf>
    <xf numFmtId="164" fontId="4" fillId="3" borderId="1" xfId="7" applyNumberFormat="1" applyFont="1" applyFill="1" applyBorder="1" applyAlignment="1" applyProtection="1">
      <alignment horizontal="center" vertical="center" wrapText="1"/>
    </xf>
    <xf numFmtId="0" fontId="7" fillId="0" borderId="25" xfId="0" applyFont="1" applyBorder="1" applyAlignment="1">
      <alignment horizontal="center" vertical="center" wrapText="1"/>
    </xf>
    <xf numFmtId="0" fontId="6" fillId="4" borderId="3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13" fillId="7" borderId="1" xfId="0" applyFont="1" applyFill="1" applyBorder="1" applyAlignment="1">
      <alignment horizontal="center" vertical="center"/>
    </xf>
    <xf numFmtId="0" fontId="23"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xf numFmtId="167" fontId="3" fillId="0" borderId="1" xfId="0" applyNumberFormat="1" applyFont="1" applyBorder="1"/>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24" fillId="0" borderId="25" xfId="0" applyFont="1" applyBorder="1" applyAlignment="1">
      <alignment horizontal="center" vertical="center"/>
    </xf>
    <xf numFmtId="0" fontId="3" fillId="0" borderId="24"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4" fillId="0" borderId="34" xfId="0" applyFont="1" applyBorder="1" applyAlignment="1">
      <alignment horizontal="center" vertical="center"/>
    </xf>
    <xf numFmtId="0" fontId="3" fillId="0" borderId="42" xfId="0" applyFont="1" applyBorder="1" applyAlignment="1">
      <alignment horizontal="center" vertical="center"/>
    </xf>
    <xf numFmtId="0" fontId="9" fillId="0" borderId="20" xfId="0" applyFont="1" applyBorder="1" applyAlignment="1">
      <alignment horizontal="center" vertical="center"/>
    </xf>
    <xf numFmtId="0" fontId="7" fillId="14"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8" fontId="18" fillId="9" borderId="1" xfId="0" applyNumberFormat="1" applyFont="1" applyFill="1" applyBorder="1" applyAlignment="1">
      <alignment vertical="center" wrapText="1"/>
    </xf>
    <xf numFmtId="0" fontId="25" fillId="0" borderId="38"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0" xfId="0" applyFont="1" applyAlignment="1">
      <alignment horizontal="center" vertical="center" wrapText="1"/>
    </xf>
    <xf numFmtId="0" fontId="25" fillId="0" borderId="43"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1" xfId="0" applyFont="1" applyBorder="1" applyAlignment="1">
      <alignment horizontal="center" vertical="center" wrapText="1"/>
    </xf>
    <xf numFmtId="0" fontId="26" fillId="0" borderId="18" xfId="0" applyFont="1" applyBorder="1" applyAlignment="1">
      <alignment horizontal="center" vertical="center"/>
    </xf>
    <xf numFmtId="0" fontId="26" fillId="0" borderId="20" xfId="0" applyFont="1" applyBorder="1" applyAlignment="1">
      <alignment horizontal="center" vertical="center"/>
    </xf>
    <xf numFmtId="9" fontId="0" fillId="0" borderId="0" xfId="0" applyNumberFormat="1"/>
    <xf numFmtId="167" fontId="3" fillId="14" borderId="1" xfId="2" applyNumberFormat="1" applyFont="1" applyFill="1" applyBorder="1" applyAlignment="1" applyProtection="1">
      <alignment horizontal="center" vertical="center" wrapText="1"/>
    </xf>
    <xf numFmtId="0" fontId="13" fillId="7" borderId="0" xfId="0" applyFont="1" applyFill="1" applyBorder="1" applyAlignment="1">
      <alignment horizontal="center" vertical="center"/>
    </xf>
    <xf numFmtId="0" fontId="27" fillId="15"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15" fillId="0" borderId="34" xfId="0" applyFont="1" applyBorder="1" applyAlignment="1">
      <alignment horizontal="justify" vertical="top" wrapText="1"/>
    </xf>
    <xf numFmtId="0" fontId="15" fillId="0" borderId="34" xfId="0" applyFont="1" applyBorder="1" applyAlignment="1">
      <alignment horizontal="justify" vertical="top"/>
    </xf>
    <xf numFmtId="44" fontId="0" fillId="14" borderId="0" xfId="1" applyFont="1" applyFill="1" applyProtection="1"/>
    <xf numFmtId="0" fontId="24" fillId="14" borderId="25" xfId="0" applyFont="1" applyFill="1" applyBorder="1" applyAlignment="1">
      <alignment horizontal="center" vertical="center"/>
    </xf>
    <xf numFmtId="0" fontId="24" fillId="14" borderId="34" xfId="0" applyFont="1" applyFill="1" applyBorder="1" applyAlignment="1">
      <alignment horizontal="center" vertical="center"/>
    </xf>
    <xf numFmtId="10" fontId="18" fillId="9" borderId="1" xfId="0" applyNumberFormat="1" applyFont="1" applyFill="1" applyBorder="1" applyAlignment="1">
      <alignment vertical="center" wrapText="1"/>
    </xf>
    <xf numFmtId="167" fontId="3" fillId="14" borderId="18" xfId="2" applyNumberFormat="1" applyFont="1" applyFill="1" applyBorder="1" applyAlignment="1" applyProtection="1">
      <alignment vertical="center" wrapText="1"/>
    </xf>
    <xf numFmtId="9" fontId="9" fillId="0" borderId="1" xfId="8" applyFont="1" applyBorder="1" applyProtection="1"/>
    <xf numFmtId="167" fontId="3" fillId="14" borderId="44" xfId="2" applyNumberFormat="1" applyFont="1" applyFill="1" applyBorder="1" applyAlignment="1" applyProtection="1">
      <alignment horizontal="center" vertical="center" wrapText="1"/>
    </xf>
    <xf numFmtId="0" fontId="11" fillId="0" borderId="18" xfId="0" applyFont="1" applyBorder="1" applyAlignment="1">
      <alignment horizontal="justify" vertical="top" wrapText="1"/>
    </xf>
    <xf numFmtId="0" fontId="11" fillId="0" borderId="19" xfId="0" applyFont="1" applyBorder="1" applyAlignment="1">
      <alignment horizontal="justify" vertical="top" wrapText="1"/>
    </xf>
    <xf numFmtId="0" fontId="11" fillId="0" borderId="20" xfId="0" applyFont="1" applyBorder="1" applyAlignment="1">
      <alignment horizontal="justify" vertical="top" wrapText="1"/>
    </xf>
  </cellXfs>
  <cellStyles count="9">
    <cellStyle name="Moneda" xfId="1" builtinId="4"/>
    <cellStyle name="Moneda [0] 2" xfId="2" xr:uid="{00000000-0005-0000-0000-000001000000}"/>
    <cellStyle name="Moneda 2" xfId="4" xr:uid="{00000000-0005-0000-0000-000002000000}"/>
    <cellStyle name="Moneda 3" xfId="3" xr:uid="{00000000-0005-0000-0000-000003000000}"/>
    <cellStyle name="Moneda 4" xfId="6" xr:uid="{00000000-0005-0000-0000-000004000000}"/>
    <cellStyle name="Moneda 5" xfId="5" xr:uid="{00000000-0005-0000-0000-000005000000}"/>
    <cellStyle name="Moneda 6" xfId="7" xr:uid="{00000000-0005-0000-0000-000006000000}"/>
    <cellStyle name="Normal" xfId="0" builtinId="0"/>
    <cellStyle name="Porcentaje" xfId="8"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ADDDE7"/>
      <color rgb="FF3BC6D5"/>
      <color rgb="FFB4E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629477</xdr:colOff>
      <xdr:row>1</xdr:row>
      <xdr:rowOff>99393</xdr:rowOff>
    </xdr:from>
    <xdr:to>
      <xdr:col>1</xdr:col>
      <xdr:colOff>1200425</xdr:colOff>
      <xdr:row>1</xdr:row>
      <xdr:rowOff>1115393</xdr:rowOff>
    </xdr:to>
    <xdr:pic>
      <xdr:nvPicPr>
        <xdr:cNvPr id="4" name="Imagen 3">
          <a:extLst>
            <a:ext uri="{FF2B5EF4-FFF2-40B4-BE49-F238E27FC236}">
              <a16:creationId xmlns:a16="http://schemas.microsoft.com/office/drawing/2014/main" id="{13439174-AEDC-0EEC-FE61-AABA12DB5A35}"/>
            </a:ext>
          </a:extLst>
        </xdr:cNvPr>
        <xdr:cNvPicPr>
          <a:picLocks noChangeAspect="1"/>
        </xdr:cNvPicPr>
      </xdr:nvPicPr>
      <xdr:blipFill>
        <a:blip xmlns:r="http://schemas.openxmlformats.org/officeDocument/2006/relationships" r:embed="rId1"/>
        <a:stretch>
          <a:fillRect/>
        </a:stretch>
      </xdr:blipFill>
      <xdr:spPr>
        <a:xfrm>
          <a:off x="629477" y="364436"/>
          <a:ext cx="1244600" cy="1016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D9FB-64A5-D040-965E-9DBCC48DBF65}">
  <dimension ref="A1:M5"/>
  <sheetViews>
    <sheetView tabSelected="1" zoomScale="70" zoomScaleNormal="70" workbookViewId="0">
      <selection activeCell="M10" sqref="M10"/>
    </sheetView>
  </sheetViews>
  <sheetFormatPr baseColWidth="10" defaultColWidth="11.5" defaultRowHeight="15" x14ac:dyDescent="0.2"/>
  <cols>
    <col min="13" max="13" width="74.33203125" customWidth="1"/>
  </cols>
  <sheetData>
    <row r="1" spans="1:13" ht="409" customHeight="1" x14ac:dyDescent="0.35">
      <c r="A1" s="74" t="s">
        <v>167</v>
      </c>
      <c r="B1" s="75"/>
      <c r="C1" s="75"/>
      <c r="D1" s="75"/>
      <c r="E1" s="75"/>
      <c r="F1" s="75"/>
      <c r="G1" s="75"/>
      <c r="H1" s="75"/>
      <c r="I1" s="75"/>
      <c r="J1" s="75"/>
      <c r="K1" s="75"/>
      <c r="L1" s="75"/>
      <c r="M1" s="75"/>
    </row>
    <row r="2" spans="1:13" ht="31" x14ac:dyDescent="0.35">
      <c r="A2" s="76"/>
      <c r="B2" s="76"/>
      <c r="C2" s="76"/>
      <c r="D2" s="76"/>
      <c r="E2" s="76"/>
      <c r="F2" s="76"/>
      <c r="G2" s="76"/>
      <c r="H2" s="3"/>
      <c r="I2" s="3"/>
      <c r="J2" s="3"/>
      <c r="K2" s="3"/>
      <c r="L2" s="3"/>
      <c r="M2" s="3"/>
    </row>
    <row r="3" spans="1:13" x14ac:dyDescent="0.2">
      <c r="A3" s="3"/>
      <c r="B3" s="3"/>
      <c r="C3" s="3"/>
      <c r="D3" s="3"/>
      <c r="E3" s="3"/>
      <c r="F3" s="3"/>
      <c r="G3" s="3"/>
      <c r="H3" s="3"/>
      <c r="I3" s="3"/>
      <c r="J3" s="3"/>
      <c r="K3" s="3"/>
      <c r="L3" s="3"/>
      <c r="M3" s="3"/>
    </row>
    <row r="4" spans="1:13" ht="408" customHeight="1" x14ac:dyDescent="0.2">
      <c r="A4" s="188" t="s">
        <v>168</v>
      </c>
      <c r="B4" s="189"/>
      <c r="C4" s="189"/>
      <c r="D4" s="189"/>
      <c r="E4" s="189"/>
      <c r="F4" s="189"/>
      <c r="G4" s="189"/>
      <c r="H4" s="189"/>
      <c r="I4" s="189"/>
      <c r="J4" s="189"/>
      <c r="K4" s="189"/>
      <c r="L4" s="189"/>
      <c r="M4" s="190"/>
    </row>
    <row r="5" spans="1:13" x14ac:dyDescent="0.2">
      <c r="A5" s="3"/>
      <c r="B5" s="3"/>
      <c r="C5" s="3"/>
      <c r="D5" s="3"/>
      <c r="E5" s="3"/>
      <c r="F5" s="3"/>
      <c r="G5" s="3"/>
      <c r="H5" s="3"/>
      <c r="I5" s="3"/>
      <c r="J5" s="3"/>
      <c r="K5" s="3"/>
      <c r="L5" s="3"/>
      <c r="M5" s="3"/>
    </row>
  </sheetData>
  <mergeCells count="3">
    <mergeCell ref="A1:M1"/>
    <mergeCell ref="A2:G2"/>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0"/>
  <sheetViews>
    <sheetView view="pageBreakPreview" topLeftCell="A42" zoomScale="92" zoomScaleNormal="55" zoomScaleSheetLayoutView="50" workbookViewId="0">
      <selection activeCell="E51" sqref="E51"/>
    </sheetView>
  </sheetViews>
  <sheetFormatPr baseColWidth="10" defaultColWidth="11.5" defaultRowHeight="14.25" customHeight="1" x14ac:dyDescent="0.15"/>
  <cols>
    <col min="1" max="1" width="8.83203125" style="14" customWidth="1"/>
    <col min="2" max="2" width="40.6640625" style="15" bestFit="1" customWidth="1"/>
    <col min="3" max="3" width="82.83203125" style="15" customWidth="1"/>
    <col min="4" max="4" width="17.6640625" style="15" customWidth="1"/>
    <col min="5" max="5" width="17" style="15" customWidth="1"/>
    <col min="6" max="6" width="15.1640625" style="15" customWidth="1"/>
    <col min="7" max="7" width="21.83203125" style="16" customWidth="1"/>
    <col min="8" max="8" width="37.6640625" style="16" customWidth="1"/>
    <col min="9" max="9" width="15" style="17" customWidth="1"/>
    <col min="10" max="10" width="19.33203125" style="17" customWidth="1"/>
    <col min="11" max="11" width="13.33203125" style="17" hidden="1" customWidth="1"/>
    <col min="12" max="15" width="11.5" style="17" hidden="1" customWidth="1"/>
    <col min="16" max="16" width="14.83203125" style="17" hidden="1" customWidth="1"/>
    <col min="17" max="24" width="11.5" style="17" hidden="1" customWidth="1"/>
    <col min="25" max="25" width="11.5" style="17" customWidth="1"/>
    <col min="26" max="16384" width="11.5" style="17"/>
  </cols>
  <sheetData>
    <row r="1" spans="1:14" ht="21.75" customHeight="1" thickBot="1" x14ac:dyDescent="0.2"/>
    <row r="2" spans="1:14" ht="90" customHeight="1" x14ac:dyDescent="0.15">
      <c r="A2" s="116"/>
      <c r="B2" s="117"/>
      <c r="C2" s="117"/>
      <c r="D2" s="114" t="s">
        <v>0</v>
      </c>
      <c r="E2" s="114"/>
      <c r="F2" s="114"/>
      <c r="G2" s="114"/>
      <c r="H2" s="115"/>
    </row>
    <row r="3" spans="1:14" ht="63.75" customHeight="1" thickBot="1" x14ac:dyDescent="0.2">
      <c r="A3" s="118" t="s">
        <v>1</v>
      </c>
      <c r="B3" s="119"/>
      <c r="C3" s="119"/>
      <c r="D3" s="119"/>
      <c r="E3" s="119"/>
      <c r="F3" s="119"/>
      <c r="G3" s="119"/>
      <c r="H3" s="120"/>
    </row>
    <row r="4" spans="1:14" ht="10.5" customHeight="1" thickBot="1" x14ac:dyDescent="0.2"/>
    <row r="5" spans="1:14" ht="23" x14ac:dyDescent="0.15">
      <c r="A5" s="121" t="s">
        <v>143</v>
      </c>
      <c r="B5" s="122"/>
      <c r="C5" s="122"/>
      <c r="D5" s="122"/>
      <c r="E5" s="122"/>
      <c r="F5" s="122"/>
      <c r="G5" s="122"/>
      <c r="H5" s="123"/>
    </row>
    <row r="6" spans="1:14" ht="24" customHeight="1" x14ac:dyDescent="0.15">
      <c r="A6" s="124" t="s">
        <v>2</v>
      </c>
      <c r="B6" s="125"/>
      <c r="C6" s="125"/>
      <c r="D6" s="125"/>
      <c r="E6" s="125"/>
      <c r="F6" s="125"/>
      <c r="G6" s="125"/>
      <c r="H6" s="126"/>
    </row>
    <row r="7" spans="1:14" ht="50" customHeight="1" thickBot="1" x14ac:dyDescent="0.2">
      <c r="A7" s="127" t="s">
        <v>3</v>
      </c>
      <c r="B7" s="128"/>
      <c r="C7" s="128"/>
      <c r="D7" s="128"/>
      <c r="E7" s="128"/>
      <c r="F7" s="128"/>
      <c r="G7" s="128"/>
      <c r="H7" s="129"/>
    </row>
    <row r="8" spans="1:14" s="149" customFormat="1" ht="50.25" customHeight="1" x14ac:dyDescent="0.15">
      <c r="A8" s="147" t="s">
        <v>145</v>
      </c>
      <c r="B8" s="147"/>
      <c r="C8" s="147"/>
      <c r="D8" s="147"/>
      <c r="E8" s="147"/>
      <c r="F8" s="147"/>
      <c r="G8" s="147"/>
      <c r="H8" s="147"/>
      <c r="I8" s="148"/>
    </row>
    <row r="9" spans="1:14" s="149" customFormat="1" ht="16" x14ac:dyDescent="0.2">
      <c r="A9" s="151" t="s">
        <v>146</v>
      </c>
      <c r="B9" s="152"/>
      <c r="C9" s="153">
        <v>800</v>
      </c>
      <c r="D9" s="151" t="s">
        <v>147</v>
      </c>
      <c r="E9" s="154"/>
      <c r="F9" s="152"/>
      <c r="G9" s="182">
        <f>ROUND(+C9/30,0)</f>
        <v>27</v>
      </c>
      <c r="H9" s="150"/>
      <c r="I9" s="148"/>
    </row>
    <row r="10" spans="1:14" s="149" customFormat="1" ht="17" thickBot="1" x14ac:dyDescent="0.25">
      <c r="A10" s="155"/>
      <c r="B10" s="156"/>
      <c r="C10" s="157"/>
      <c r="D10" s="155"/>
      <c r="E10" s="158"/>
      <c r="F10" s="156"/>
      <c r="G10" s="183"/>
      <c r="H10" s="150"/>
      <c r="I10" s="159"/>
    </row>
    <row r="11" spans="1:14" ht="38" customHeight="1" x14ac:dyDescent="0.15">
      <c r="A11" s="111" t="s">
        <v>4</v>
      </c>
      <c r="B11" s="112"/>
      <c r="C11" s="112"/>
      <c r="D11" s="112"/>
      <c r="E11" s="112"/>
      <c r="F11" s="112"/>
      <c r="G11" s="112"/>
      <c r="H11" s="113"/>
      <c r="I11" s="172" t="s">
        <v>158</v>
      </c>
      <c r="J11" s="173"/>
    </row>
    <row r="12" spans="1:14" ht="15" customHeight="1" x14ac:dyDescent="0.15">
      <c r="A12" s="80" t="s">
        <v>5</v>
      </c>
      <c r="B12" s="81"/>
      <c r="C12" s="81"/>
      <c r="D12" s="81"/>
      <c r="E12" s="81"/>
      <c r="F12" s="81"/>
      <c r="G12" s="82" t="s">
        <v>6</v>
      </c>
      <c r="H12" s="83"/>
      <c r="I12" s="82" t="s">
        <v>159</v>
      </c>
      <c r="J12" s="82"/>
    </row>
    <row r="13" spans="1:14" ht="34" x14ac:dyDescent="0.15">
      <c r="A13" s="18">
        <v>1</v>
      </c>
      <c r="B13" s="19" t="s">
        <v>7</v>
      </c>
      <c r="C13" s="19" t="s">
        <v>8</v>
      </c>
      <c r="D13" s="19" t="s">
        <v>9</v>
      </c>
      <c r="E13" s="19" t="s">
        <v>10</v>
      </c>
      <c r="F13" s="19" t="s">
        <v>11</v>
      </c>
      <c r="G13" s="20" t="s">
        <v>12</v>
      </c>
      <c r="H13" s="9" t="s">
        <v>13</v>
      </c>
      <c r="I13" s="20" t="s">
        <v>160</v>
      </c>
      <c r="J13" s="20" t="s">
        <v>161</v>
      </c>
    </row>
    <row r="14" spans="1:14" ht="75" customHeight="1" x14ac:dyDescent="0.15">
      <c r="A14" s="21" t="s">
        <v>14</v>
      </c>
      <c r="B14" s="72" t="s">
        <v>15</v>
      </c>
      <c r="C14" s="22" t="s">
        <v>138</v>
      </c>
      <c r="D14" s="23">
        <v>1</v>
      </c>
      <c r="E14" s="23">
        <v>7</v>
      </c>
      <c r="F14" s="24">
        <v>1</v>
      </c>
      <c r="G14" s="162"/>
      <c r="H14" s="185">
        <f t="shared" ref="H14:H19" si="0">ROUND(D14*F14*G14*E14,2)</f>
        <v>0</v>
      </c>
      <c r="I14" s="186">
        <v>0.5</v>
      </c>
      <c r="J14" s="186">
        <v>0.5</v>
      </c>
    </row>
    <row r="15" spans="1:14" ht="75" customHeight="1" x14ac:dyDescent="0.15">
      <c r="A15" s="21" t="s">
        <v>16</v>
      </c>
      <c r="B15" s="72" t="s">
        <v>17</v>
      </c>
      <c r="C15" s="25" t="s">
        <v>139</v>
      </c>
      <c r="D15" s="23">
        <v>1</v>
      </c>
      <c r="E15" s="23">
        <v>7</v>
      </c>
      <c r="F15" s="24">
        <v>1</v>
      </c>
      <c r="G15" s="162"/>
      <c r="H15" s="185">
        <f t="shared" si="0"/>
        <v>0</v>
      </c>
      <c r="I15" s="186">
        <v>0.2</v>
      </c>
      <c r="J15" s="186">
        <v>0.8</v>
      </c>
    </row>
    <row r="16" spans="1:14" ht="75" customHeight="1" x14ac:dyDescent="0.15">
      <c r="A16" s="21" t="s">
        <v>18</v>
      </c>
      <c r="B16" s="72" t="s">
        <v>19</v>
      </c>
      <c r="C16" s="22" t="s">
        <v>140</v>
      </c>
      <c r="D16" s="23">
        <v>1</v>
      </c>
      <c r="E16" s="23">
        <v>7</v>
      </c>
      <c r="F16" s="24">
        <v>1</v>
      </c>
      <c r="G16" s="162"/>
      <c r="H16" s="185">
        <f t="shared" si="0"/>
        <v>0</v>
      </c>
      <c r="I16" s="186">
        <v>0.8</v>
      </c>
      <c r="J16" s="186">
        <v>0.2</v>
      </c>
      <c r="M16" s="17" t="s">
        <v>21</v>
      </c>
      <c r="N16" s="17">
        <v>800</v>
      </c>
    </row>
    <row r="17" spans="1:20" ht="75" customHeight="1" x14ac:dyDescent="0.15">
      <c r="A17" s="21" t="s">
        <v>22</v>
      </c>
      <c r="B17" s="72" t="s">
        <v>23</v>
      </c>
      <c r="C17" s="22" t="s">
        <v>20</v>
      </c>
      <c r="D17" s="23">
        <v>1</v>
      </c>
      <c r="E17" s="23">
        <v>7</v>
      </c>
      <c r="F17" s="24">
        <v>1</v>
      </c>
      <c r="G17" s="162"/>
      <c r="H17" s="185">
        <f t="shared" si="0"/>
        <v>0</v>
      </c>
      <c r="I17" s="186">
        <v>0.8</v>
      </c>
      <c r="J17" s="186">
        <v>0.2</v>
      </c>
      <c r="M17" s="17" t="s">
        <v>24</v>
      </c>
      <c r="N17" s="17">
        <v>133</v>
      </c>
    </row>
    <row r="18" spans="1:20" ht="75" customHeight="1" x14ac:dyDescent="0.15">
      <c r="A18" s="21" t="s">
        <v>25</v>
      </c>
      <c r="B18" s="26" t="s">
        <v>30</v>
      </c>
      <c r="C18" s="27" t="s">
        <v>31</v>
      </c>
      <c r="D18" s="23">
        <v>1</v>
      </c>
      <c r="E18" s="23">
        <v>5</v>
      </c>
      <c r="F18" s="24">
        <v>1</v>
      </c>
      <c r="G18" s="162"/>
      <c r="H18" s="185">
        <f>ROUND(D18*F18*G18*E18,2)</f>
        <v>0</v>
      </c>
      <c r="I18" s="186">
        <v>0</v>
      </c>
      <c r="J18" s="186">
        <v>1</v>
      </c>
    </row>
    <row r="19" spans="1:20" ht="75" customHeight="1" x14ac:dyDescent="0.15">
      <c r="A19" s="21" t="s">
        <v>29</v>
      </c>
      <c r="B19" s="72" t="s">
        <v>26</v>
      </c>
      <c r="C19" s="22" t="s">
        <v>27</v>
      </c>
      <c r="D19" s="23">
        <v>1</v>
      </c>
      <c r="E19" s="23">
        <v>7</v>
      </c>
      <c r="F19" s="24">
        <v>1</v>
      </c>
      <c r="G19" s="162"/>
      <c r="H19" s="185">
        <f t="shared" si="0"/>
        <v>0</v>
      </c>
      <c r="I19" s="186">
        <v>0.8</v>
      </c>
      <c r="J19" s="186">
        <v>0.2</v>
      </c>
      <c r="M19" s="17" t="s">
        <v>28</v>
      </c>
      <c r="N19" s="17">
        <f>ROUND(N16/N17,0)</f>
        <v>6</v>
      </c>
    </row>
    <row r="20" spans="1:20" ht="75" customHeight="1" x14ac:dyDescent="0.15">
      <c r="A20" s="21" t="s">
        <v>32</v>
      </c>
      <c r="B20" s="72" t="s">
        <v>141</v>
      </c>
      <c r="C20" s="22" t="s">
        <v>142</v>
      </c>
      <c r="D20" s="23">
        <v>1</v>
      </c>
      <c r="E20" s="29">
        <v>7</v>
      </c>
      <c r="F20" s="24">
        <v>1</v>
      </c>
      <c r="G20" s="162"/>
      <c r="H20" s="185">
        <f>ROUND(D20*F20*G20*E20,2)</f>
        <v>0</v>
      </c>
      <c r="I20" s="186">
        <v>0.8</v>
      </c>
      <c r="J20" s="186">
        <v>0.2</v>
      </c>
    </row>
    <row r="21" spans="1:20" ht="75" customHeight="1" x14ac:dyDescent="0.15">
      <c r="A21" s="21" t="s">
        <v>137</v>
      </c>
      <c r="B21" s="26" t="s">
        <v>33</v>
      </c>
      <c r="C21" s="27" t="s">
        <v>31</v>
      </c>
      <c r="D21" s="160">
        <f>G9</f>
        <v>27</v>
      </c>
      <c r="E21" s="23">
        <v>5</v>
      </c>
      <c r="F21" s="24">
        <v>1</v>
      </c>
      <c r="G21" s="162"/>
      <c r="H21" s="185">
        <f>ROUND(D21*F21*G21*E21,2)</f>
        <v>0</v>
      </c>
      <c r="I21" s="186">
        <v>0</v>
      </c>
      <c r="J21" s="186">
        <v>1</v>
      </c>
    </row>
    <row r="22" spans="1:20" ht="15" customHeight="1" thickBot="1" x14ac:dyDescent="0.2">
      <c r="A22" s="130" t="s">
        <v>36</v>
      </c>
      <c r="B22" s="131"/>
      <c r="C22" s="131"/>
      <c r="D22" s="131"/>
      <c r="E22" s="131"/>
      <c r="F22" s="131"/>
      <c r="G22" s="131"/>
      <c r="H22" s="9">
        <f>SUM(H14:H21)</f>
        <v>0</v>
      </c>
    </row>
    <row r="23" spans="1:20" ht="38" customHeight="1" x14ac:dyDescent="0.15">
      <c r="A23" s="111" t="s">
        <v>37</v>
      </c>
      <c r="B23" s="112"/>
      <c r="C23" s="112"/>
      <c r="D23" s="112"/>
      <c r="E23" s="112"/>
      <c r="F23" s="112"/>
      <c r="G23" s="112"/>
      <c r="H23" s="113"/>
    </row>
    <row r="24" spans="1:20" s="149" customFormat="1" ht="47.25" customHeight="1" x14ac:dyDescent="0.15">
      <c r="A24" s="32" t="s">
        <v>38</v>
      </c>
      <c r="B24" s="32" t="s">
        <v>148</v>
      </c>
      <c r="C24" s="33" t="s">
        <v>40</v>
      </c>
      <c r="D24" s="161" t="s">
        <v>9</v>
      </c>
      <c r="E24" s="161"/>
      <c r="F24" s="161"/>
      <c r="G24" s="37" t="s">
        <v>43</v>
      </c>
      <c r="H24" s="37" t="s">
        <v>44</v>
      </c>
      <c r="I24" s="148"/>
    </row>
    <row r="25" spans="1:20" ht="114.75" customHeight="1" x14ac:dyDescent="0.15">
      <c r="A25" s="21" t="s">
        <v>45</v>
      </c>
      <c r="B25" s="30" t="s">
        <v>34</v>
      </c>
      <c r="C25" s="27" t="s">
        <v>35</v>
      </c>
      <c r="D25" s="132">
        <v>1</v>
      </c>
      <c r="E25" s="133"/>
      <c r="F25" s="134"/>
      <c r="G25" s="162">
        <v>0</v>
      </c>
      <c r="H25" s="185">
        <f>+D25*G25</f>
        <v>0</v>
      </c>
      <c r="I25" s="186">
        <v>1</v>
      </c>
      <c r="J25" s="186">
        <v>0</v>
      </c>
    </row>
    <row r="26" spans="1:20" ht="47.25" customHeight="1" x14ac:dyDescent="0.15">
      <c r="A26" s="31" t="s">
        <v>64</v>
      </c>
      <c r="B26" s="32" t="s">
        <v>39</v>
      </c>
      <c r="C26" s="33" t="s">
        <v>40</v>
      </c>
      <c r="D26" s="34" t="s">
        <v>9</v>
      </c>
      <c r="E26" s="35" t="s">
        <v>41</v>
      </c>
      <c r="F26" s="36" t="s">
        <v>42</v>
      </c>
      <c r="G26" s="37" t="s">
        <v>43</v>
      </c>
      <c r="H26" s="38" t="s">
        <v>44</v>
      </c>
    </row>
    <row r="27" spans="1:20" ht="57.75" customHeight="1" x14ac:dyDescent="0.15">
      <c r="A27" s="39" t="s">
        <v>68</v>
      </c>
      <c r="B27" s="40" t="s">
        <v>46</v>
      </c>
      <c r="C27" s="41" t="s">
        <v>47</v>
      </c>
      <c r="D27" s="42">
        <v>4</v>
      </c>
      <c r="E27" s="42" t="s">
        <v>48</v>
      </c>
      <c r="F27" s="42">
        <v>3</v>
      </c>
      <c r="G27" s="162"/>
      <c r="H27" s="175">
        <f>D27*F27*G27</f>
        <v>0</v>
      </c>
      <c r="I27" s="186">
        <v>0</v>
      </c>
      <c r="J27" s="186">
        <v>1</v>
      </c>
      <c r="L27" s="17" t="s">
        <v>49</v>
      </c>
      <c r="N27" s="17">
        <v>2</v>
      </c>
      <c r="P27" s="17" t="s">
        <v>50</v>
      </c>
      <c r="Q27" s="17">
        <v>214</v>
      </c>
      <c r="S27" s="43" t="s">
        <v>51</v>
      </c>
      <c r="T27" s="17">
        <f>N27*Q29</f>
        <v>36</v>
      </c>
    </row>
    <row r="28" spans="1:20" ht="57.75" customHeight="1" x14ac:dyDescent="0.15">
      <c r="A28" s="39" t="s">
        <v>149</v>
      </c>
      <c r="B28" s="40" t="s">
        <v>52</v>
      </c>
      <c r="C28" s="41" t="s">
        <v>53</v>
      </c>
      <c r="D28" s="42">
        <v>4</v>
      </c>
      <c r="E28" s="42">
        <v>1.5</v>
      </c>
      <c r="F28" s="42">
        <v>3</v>
      </c>
      <c r="G28" s="162"/>
      <c r="H28" s="175">
        <f>D28*E28*F28*G28</f>
        <v>0</v>
      </c>
      <c r="I28" s="186">
        <v>0</v>
      </c>
      <c r="J28" s="186">
        <v>1</v>
      </c>
      <c r="S28" s="43"/>
    </row>
    <row r="29" spans="1:20" ht="57.75" customHeight="1" x14ac:dyDescent="0.15">
      <c r="A29" s="39" t="s">
        <v>150</v>
      </c>
      <c r="B29" s="40" t="s">
        <v>54</v>
      </c>
      <c r="C29" s="41" t="s">
        <v>55</v>
      </c>
      <c r="D29" s="160">
        <f>+D21</f>
        <v>27</v>
      </c>
      <c r="E29" s="42" t="s">
        <v>48</v>
      </c>
      <c r="F29" s="42">
        <f>T27</f>
        <v>36</v>
      </c>
      <c r="G29" s="162"/>
      <c r="H29" s="175">
        <f>D29*F29*G29</f>
        <v>0</v>
      </c>
      <c r="I29" s="186">
        <v>0</v>
      </c>
      <c r="J29" s="186">
        <v>1</v>
      </c>
      <c r="L29" s="17" t="s">
        <v>56</v>
      </c>
      <c r="N29" s="17" t="s">
        <v>57</v>
      </c>
      <c r="P29" s="17" t="s">
        <v>58</v>
      </c>
      <c r="Q29" s="17">
        <v>18</v>
      </c>
    </row>
    <row r="30" spans="1:20" ht="78.75" customHeight="1" x14ac:dyDescent="0.15">
      <c r="A30" s="39" t="s">
        <v>151</v>
      </c>
      <c r="B30" s="40" t="s">
        <v>59</v>
      </c>
      <c r="C30" s="41" t="s">
        <v>60</v>
      </c>
      <c r="D30" s="160">
        <f>+D21</f>
        <v>27</v>
      </c>
      <c r="E30" s="42">
        <v>1</v>
      </c>
      <c r="F30" s="42">
        <f>T27</f>
        <v>36</v>
      </c>
      <c r="G30" s="162"/>
      <c r="H30" s="175">
        <f>D30*E30*F30*G30</f>
        <v>0</v>
      </c>
      <c r="I30" s="186">
        <v>0</v>
      </c>
      <c r="J30" s="186">
        <v>1</v>
      </c>
      <c r="L30" s="17" t="s">
        <v>61</v>
      </c>
      <c r="N30" s="17">
        <v>6</v>
      </c>
      <c r="P30" s="17" t="s">
        <v>62</v>
      </c>
      <c r="Q30" s="17">
        <f>Q27*N30</f>
        <v>1284</v>
      </c>
      <c r="S30" s="44" t="s">
        <v>63</v>
      </c>
      <c r="T30" s="17">
        <f>ROUND(Q30/T27,0)</f>
        <v>36</v>
      </c>
    </row>
    <row r="31" spans="1:20" ht="47.25" customHeight="1" x14ac:dyDescent="0.15">
      <c r="A31" s="31" t="s">
        <v>71</v>
      </c>
      <c r="B31" s="32" t="s">
        <v>65</v>
      </c>
      <c r="C31" s="33" t="s">
        <v>40</v>
      </c>
      <c r="D31" s="45" t="s">
        <v>66</v>
      </c>
      <c r="E31" s="136" t="s">
        <v>67</v>
      </c>
      <c r="F31" s="137"/>
      <c r="G31" s="37" t="s">
        <v>43</v>
      </c>
      <c r="H31" s="38" t="s">
        <v>44</v>
      </c>
    </row>
    <row r="32" spans="1:20" ht="57.75" customHeight="1" x14ac:dyDescent="0.15">
      <c r="A32" s="46" t="s">
        <v>73</v>
      </c>
      <c r="B32" s="47" t="s">
        <v>69</v>
      </c>
      <c r="C32" s="48" t="s">
        <v>70</v>
      </c>
      <c r="D32" s="160">
        <f>+D21</f>
        <v>27</v>
      </c>
      <c r="E32" s="141">
        <v>2</v>
      </c>
      <c r="F32" s="141"/>
      <c r="G32" s="73">
        <f>+'PRECIOS UNITARIOS KITS'!G22</f>
        <v>0</v>
      </c>
      <c r="H32" s="187">
        <f>+D32*E32*G32</f>
        <v>0</v>
      </c>
      <c r="I32" s="186">
        <v>0</v>
      </c>
      <c r="J32" s="186">
        <v>1</v>
      </c>
    </row>
    <row r="33" spans="1:10" ht="47.25" customHeight="1" x14ac:dyDescent="0.15">
      <c r="A33" s="49" t="s">
        <v>153</v>
      </c>
      <c r="B33" s="49" t="s">
        <v>72</v>
      </c>
      <c r="C33" s="49" t="s">
        <v>40</v>
      </c>
      <c r="D33" s="50" t="s">
        <v>66</v>
      </c>
      <c r="E33" s="138" t="s">
        <v>67</v>
      </c>
      <c r="F33" s="138"/>
      <c r="G33" s="51" t="s">
        <v>43</v>
      </c>
      <c r="H33" s="51" t="s">
        <v>44</v>
      </c>
    </row>
    <row r="34" spans="1:10" ht="93" customHeight="1" x14ac:dyDescent="0.15">
      <c r="A34" s="52" t="s">
        <v>152</v>
      </c>
      <c r="B34" s="53" t="s">
        <v>74</v>
      </c>
      <c r="C34" s="54" t="s">
        <v>165</v>
      </c>
      <c r="D34" s="55">
        <v>10</v>
      </c>
      <c r="E34" s="135">
        <v>1</v>
      </c>
      <c r="F34" s="135"/>
      <c r="G34" s="162"/>
      <c r="H34" s="187">
        <f>D34*E34*G34</f>
        <v>0</v>
      </c>
      <c r="I34" s="186">
        <v>0</v>
      </c>
      <c r="J34" s="186">
        <v>1</v>
      </c>
    </row>
    <row r="35" spans="1:10" ht="57.75" customHeight="1" x14ac:dyDescent="0.15">
      <c r="A35" s="52" t="s">
        <v>154</v>
      </c>
      <c r="B35" s="56" t="s">
        <v>75</v>
      </c>
      <c r="C35" s="57" t="s">
        <v>76</v>
      </c>
      <c r="D35" s="55">
        <f>C9+(10*D34)</f>
        <v>900</v>
      </c>
      <c r="E35" s="135">
        <v>1</v>
      </c>
      <c r="F35" s="135"/>
      <c r="G35" s="162"/>
      <c r="H35" s="187">
        <f>D35*E35*G35</f>
        <v>0</v>
      </c>
      <c r="I35" s="186">
        <v>0</v>
      </c>
      <c r="J35" s="186">
        <v>1</v>
      </c>
    </row>
    <row r="36" spans="1:10" ht="57.75" customHeight="1" x14ac:dyDescent="0.15">
      <c r="A36" s="52" t="s">
        <v>155</v>
      </c>
      <c r="B36" s="58" t="s">
        <v>77</v>
      </c>
      <c r="C36" s="54" t="s">
        <v>144</v>
      </c>
      <c r="D36" s="55">
        <f>C9</f>
        <v>800</v>
      </c>
      <c r="E36" s="135">
        <v>1</v>
      </c>
      <c r="F36" s="135"/>
      <c r="G36" s="162"/>
      <c r="H36" s="187">
        <f>D36*E36*G36</f>
        <v>0</v>
      </c>
      <c r="I36" s="186">
        <v>0</v>
      </c>
      <c r="J36" s="186">
        <v>1</v>
      </c>
    </row>
    <row r="37" spans="1:10" ht="57.75" customHeight="1" x14ac:dyDescent="0.15">
      <c r="A37" s="59" t="s">
        <v>156</v>
      </c>
      <c r="B37" s="60" t="s">
        <v>78</v>
      </c>
      <c r="C37" s="28" t="s">
        <v>79</v>
      </c>
      <c r="D37" s="42">
        <f>+D35</f>
        <v>900</v>
      </c>
      <c r="E37" s="144">
        <v>1</v>
      </c>
      <c r="F37" s="145"/>
      <c r="G37" s="162"/>
      <c r="H37" s="187">
        <f t="shared" ref="H37" si="1">D37*E37*G37</f>
        <v>0</v>
      </c>
      <c r="I37" s="186">
        <v>0</v>
      </c>
      <c r="J37" s="186">
        <v>1</v>
      </c>
    </row>
    <row r="38" spans="1:10" ht="15" customHeight="1" x14ac:dyDescent="0.15">
      <c r="A38" s="142">
        <v>0</v>
      </c>
      <c r="B38" s="143"/>
      <c r="C38" s="143"/>
      <c r="D38" s="143"/>
      <c r="E38" s="143"/>
      <c r="F38" s="143"/>
      <c r="G38" s="143"/>
      <c r="H38" s="61">
        <f>SUM(H25:H37)</f>
        <v>0</v>
      </c>
    </row>
    <row r="39" spans="1:10" ht="15" customHeight="1" x14ac:dyDescent="0.15">
      <c r="A39" s="139" t="s">
        <v>80</v>
      </c>
      <c r="B39" s="140"/>
      <c r="C39" s="140"/>
      <c r="D39" s="140"/>
      <c r="E39" s="140"/>
      <c r="F39" s="140"/>
      <c r="G39" s="140"/>
      <c r="H39" s="62">
        <f>H22+H38</f>
        <v>0</v>
      </c>
    </row>
    <row r="40" spans="1:10" ht="15" customHeight="1" x14ac:dyDescent="0.15">
      <c r="A40" s="77" t="s">
        <v>81</v>
      </c>
      <c r="B40" s="78"/>
      <c r="C40" s="78"/>
      <c r="D40" s="78"/>
      <c r="E40" s="78"/>
      <c r="F40" s="78"/>
      <c r="G40" s="78"/>
      <c r="H40" s="79"/>
    </row>
    <row r="41" spans="1:10" ht="15" customHeight="1" x14ac:dyDescent="0.15">
      <c r="A41" s="80" t="s">
        <v>5</v>
      </c>
      <c r="B41" s="81"/>
      <c r="C41" s="81"/>
      <c r="D41" s="81"/>
      <c r="E41" s="81"/>
      <c r="F41" s="81"/>
      <c r="G41" s="82" t="s">
        <v>6</v>
      </c>
      <c r="H41" s="83"/>
    </row>
    <row r="42" spans="1:10" ht="34" x14ac:dyDescent="0.15">
      <c r="A42" s="31">
        <v>3</v>
      </c>
      <c r="B42" s="90" t="s">
        <v>82</v>
      </c>
      <c r="C42" s="90"/>
      <c r="D42" s="90"/>
      <c r="E42" s="90"/>
      <c r="F42" s="90"/>
      <c r="G42" s="37" t="s">
        <v>83</v>
      </c>
      <c r="H42" s="38" t="s">
        <v>13</v>
      </c>
    </row>
    <row r="43" spans="1:10" ht="50.25" customHeight="1" x14ac:dyDescent="0.15">
      <c r="A43" s="2" t="s">
        <v>84</v>
      </c>
      <c r="B43" s="91" t="s">
        <v>157</v>
      </c>
      <c r="C43" s="91"/>
      <c r="D43" s="91"/>
      <c r="E43" s="91"/>
      <c r="F43" s="91"/>
      <c r="G43" s="184">
        <v>0</v>
      </c>
      <c r="H43" s="63">
        <f>ROUND(H39*G43,2)</f>
        <v>0</v>
      </c>
    </row>
    <row r="44" spans="1:10" ht="15.75" customHeight="1" x14ac:dyDescent="0.15">
      <c r="A44" s="89" t="s">
        <v>85</v>
      </c>
      <c r="B44" s="90"/>
      <c r="C44" s="90"/>
      <c r="D44" s="90"/>
      <c r="E44" s="90"/>
      <c r="F44" s="90"/>
      <c r="G44" s="90"/>
      <c r="H44" s="64">
        <f>SUM(H43:H43)</f>
        <v>0</v>
      </c>
    </row>
    <row r="45" spans="1:10" ht="27" customHeight="1" x14ac:dyDescent="0.15">
      <c r="A45" s="92" t="s">
        <v>86</v>
      </c>
      <c r="B45" s="93"/>
      <c r="C45" s="93"/>
      <c r="D45" s="93"/>
      <c r="E45" s="93"/>
      <c r="F45" s="93"/>
      <c r="G45" s="97"/>
      <c r="H45" s="62">
        <f>ROUND(+H39+H44,2)</f>
        <v>0</v>
      </c>
    </row>
    <row r="46" spans="1:10" ht="27" customHeight="1" x14ac:dyDescent="0.15">
      <c r="A46" s="66"/>
      <c r="B46" s="66"/>
      <c r="C46" s="66"/>
      <c r="D46" s="66"/>
      <c r="E46" s="66"/>
      <c r="F46" s="163" t="str">
        <f>++IF(H45=C52,"Correcto","Error")</f>
        <v>Correcto</v>
      </c>
      <c r="G46" s="164"/>
      <c r="H46" s="165"/>
    </row>
    <row r="47" spans="1:10" ht="27" customHeight="1" thickBot="1" x14ac:dyDescent="0.2">
      <c r="A47" s="67"/>
      <c r="B47" s="67"/>
      <c r="C47" s="67"/>
      <c r="D47" s="67"/>
      <c r="E47" s="67"/>
      <c r="F47" s="166"/>
      <c r="G47" s="167"/>
      <c r="H47" s="168"/>
    </row>
    <row r="48" spans="1:10" ht="27" customHeight="1" x14ac:dyDescent="0.15">
      <c r="A48" s="108" t="s">
        <v>87</v>
      </c>
      <c r="B48" s="109"/>
      <c r="C48" s="109"/>
      <c r="D48" s="109"/>
      <c r="E48" s="110"/>
      <c r="F48" s="166"/>
      <c r="G48" s="167"/>
      <c r="H48" s="168"/>
    </row>
    <row r="49" spans="1:10" ht="35" customHeight="1" x14ac:dyDescent="0.15">
      <c r="A49" s="92" t="s">
        <v>88</v>
      </c>
      <c r="B49" s="93"/>
      <c r="C49" s="65" t="s">
        <v>89</v>
      </c>
      <c r="D49" s="65" t="s">
        <v>90</v>
      </c>
      <c r="E49" s="68" t="s">
        <v>91</v>
      </c>
      <c r="F49" s="166"/>
      <c r="G49" s="167"/>
      <c r="H49" s="168"/>
    </row>
    <row r="50" spans="1:10" ht="57.75" customHeight="1" x14ac:dyDescent="0.15">
      <c r="A50" s="100" t="s">
        <v>166</v>
      </c>
      <c r="B50" s="101"/>
      <c r="C50" s="71">
        <f>(H14*J14+H15*J15+H16*J16+H17*J17+H18*J18+H19*J19+H20*J20+H21*J21+H25*J25+H27*J27+H28*J28+H29*J29+H30*J30+H32*J32+H34*J34+H35*J35+H36*J36+H37*J37)*(1+G43)</f>
        <v>0</v>
      </c>
      <c r="D50" s="10">
        <f>C9</f>
        <v>800</v>
      </c>
      <c r="E50" s="11">
        <f>C50/D50</f>
        <v>0</v>
      </c>
      <c r="F50" s="166"/>
      <c r="G50" s="167"/>
      <c r="H50" s="168"/>
    </row>
    <row r="51" spans="1:10" ht="57.75" customHeight="1" x14ac:dyDescent="0.15">
      <c r="A51" s="102" t="s">
        <v>136</v>
      </c>
      <c r="B51" s="103"/>
      <c r="C51" s="71">
        <f>(H14*I14+H15*I15+H16*I16+H17*I17+H18*I18+H19*I19+H20*I20+H21*I21+H25*I25+H27*I27+H28*I28+H29*I29+H30*I30+H32*I32+H34*I34+H35*I35+H36*I36+H37*I37)*(1+G43)</f>
        <v>0</v>
      </c>
      <c r="D51" s="12"/>
      <c r="E51" s="13"/>
      <c r="F51" s="166"/>
      <c r="G51" s="167"/>
      <c r="H51" s="168"/>
    </row>
    <row r="52" spans="1:10" ht="57.75" customHeight="1" thickBot="1" x14ac:dyDescent="0.2">
      <c r="A52" s="106" t="s">
        <v>92</v>
      </c>
      <c r="B52" s="107"/>
      <c r="C52" s="69">
        <f>ROUND(C50+C51,2)</f>
        <v>0</v>
      </c>
      <c r="D52" s="5"/>
      <c r="E52" s="6"/>
      <c r="F52" s="169"/>
      <c r="G52" s="170"/>
      <c r="H52" s="171"/>
    </row>
    <row r="53" spans="1:10" ht="48" customHeight="1" thickBot="1" x14ac:dyDescent="0.2">
      <c r="A53" s="98" t="s">
        <v>93</v>
      </c>
      <c r="B53" s="98"/>
      <c r="C53" s="98"/>
      <c r="D53" s="98"/>
      <c r="E53" s="98"/>
      <c r="F53" s="99"/>
      <c r="G53" s="99"/>
      <c r="H53" s="99"/>
    </row>
    <row r="54" spans="1:10" ht="45" customHeight="1" x14ac:dyDescent="0.15">
      <c r="A54" s="94" t="s">
        <v>94</v>
      </c>
      <c r="B54" s="95"/>
      <c r="C54" s="95"/>
      <c r="D54" s="95"/>
      <c r="E54" s="95"/>
      <c r="F54" s="95"/>
      <c r="G54" s="95"/>
      <c r="H54" s="96"/>
      <c r="J54" s="70"/>
    </row>
    <row r="55" spans="1:10" ht="49.5" customHeight="1" x14ac:dyDescent="0.15">
      <c r="A55" s="84" t="s">
        <v>95</v>
      </c>
      <c r="B55" s="85"/>
      <c r="C55" s="86"/>
      <c r="D55" s="87"/>
      <c r="E55" s="87"/>
      <c r="F55" s="87"/>
      <c r="G55" s="87"/>
      <c r="H55" s="88"/>
    </row>
    <row r="56" spans="1:10" ht="49.5" customHeight="1" x14ac:dyDescent="0.15">
      <c r="A56" s="84" t="s">
        <v>96</v>
      </c>
      <c r="B56" s="85"/>
      <c r="C56" s="86"/>
      <c r="D56" s="87"/>
      <c r="E56" s="87"/>
      <c r="F56" s="87"/>
      <c r="G56" s="87"/>
      <c r="H56" s="88"/>
    </row>
    <row r="57" spans="1:10" ht="49.5" customHeight="1" x14ac:dyDescent="0.15">
      <c r="A57" s="84" t="s">
        <v>97</v>
      </c>
      <c r="B57" s="85"/>
      <c r="C57" s="86"/>
      <c r="D57" s="87"/>
      <c r="E57" s="87"/>
      <c r="F57" s="87"/>
      <c r="G57" s="87"/>
      <c r="H57" s="88"/>
    </row>
    <row r="58" spans="1:10" ht="49.5" customHeight="1" x14ac:dyDescent="0.15">
      <c r="A58" s="84" t="s">
        <v>98</v>
      </c>
      <c r="B58" s="85"/>
      <c r="C58" s="86"/>
      <c r="D58" s="87"/>
      <c r="E58" s="87"/>
      <c r="F58" s="87"/>
      <c r="G58" s="87"/>
      <c r="H58" s="88"/>
    </row>
    <row r="59" spans="1:10" ht="49.5" customHeight="1" thickBot="1" x14ac:dyDescent="0.2">
      <c r="A59" s="104" t="s">
        <v>99</v>
      </c>
      <c r="B59" s="105"/>
      <c r="C59" s="86"/>
      <c r="D59" s="87"/>
      <c r="E59" s="87"/>
      <c r="F59" s="87"/>
      <c r="G59" s="87"/>
      <c r="H59" s="88"/>
    </row>
    <row r="60" spans="1:10" ht="14" x14ac:dyDescent="0.15"/>
  </sheetData>
  <protectedRanges>
    <protectedRange sqref="G25 G14:G21" name="Rango1"/>
    <protectedRange sqref="G43" name="Rango3"/>
    <protectedRange sqref="A54:H59" name="Rango4"/>
  </protectedRanges>
  <mergeCells count="54">
    <mergeCell ref="D24:F24"/>
    <mergeCell ref="D25:F25"/>
    <mergeCell ref="F46:H52"/>
    <mergeCell ref="I11:J11"/>
    <mergeCell ref="I12:J12"/>
    <mergeCell ref="A8:H8"/>
    <mergeCell ref="A9:B10"/>
    <mergeCell ref="C9:C10"/>
    <mergeCell ref="D9:F10"/>
    <mergeCell ref="G9:G10"/>
    <mergeCell ref="E33:F33"/>
    <mergeCell ref="A39:G39"/>
    <mergeCell ref="E32:F32"/>
    <mergeCell ref="E35:F35"/>
    <mergeCell ref="E36:F36"/>
    <mergeCell ref="A38:G38"/>
    <mergeCell ref="E37:F37"/>
    <mergeCell ref="A52:B52"/>
    <mergeCell ref="A48:E48"/>
    <mergeCell ref="A23:H23"/>
    <mergeCell ref="D2:H2"/>
    <mergeCell ref="A2:C2"/>
    <mergeCell ref="A3:H3"/>
    <mergeCell ref="A5:H5"/>
    <mergeCell ref="A11:H11"/>
    <mergeCell ref="G12:H12"/>
    <mergeCell ref="A6:H6"/>
    <mergeCell ref="A7:H7"/>
    <mergeCell ref="A22:G22"/>
    <mergeCell ref="A12:F12"/>
    <mergeCell ref="E34:F34"/>
    <mergeCell ref="E31:F31"/>
    <mergeCell ref="A59:B59"/>
    <mergeCell ref="C59:H59"/>
    <mergeCell ref="A57:B57"/>
    <mergeCell ref="C57:H57"/>
    <mergeCell ref="A58:B58"/>
    <mergeCell ref="C58:H58"/>
    <mergeCell ref="A40:H40"/>
    <mergeCell ref="A41:F41"/>
    <mergeCell ref="G41:H41"/>
    <mergeCell ref="A56:B56"/>
    <mergeCell ref="C56:H56"/>
    <mergeCell ref="A44:G44"/>
    <mergeCell ref="B43:F43"/>
    <mergeCell ref="A49:B49"/>
    <mergeCell ref="B42:F42"/>
    <mergeCell ref="A54:H54"/>
    <mergeCell ref="A55:B55"/>
    <mergeCell ref="C55:H55"/>
    <mergeCell ref="A45:G45"/>
    <mergeCell ref="A53:H53"/>
    <mergeCell ref="A50:B50"/>
    <mergeCell ref="A51:B51"/>
  </mergeCells>
  <phoneticPr fontId="16" type="noConversion"/>
  <conditionalFormatting sqref="F46:H52">
    <cfRule type="cellIs" dxfId="1" priority="1" operator="equal">
      <formula>"Error"</formula>
    </cfRule>
    <cfRule type="cellIs" dxfId="0" priority="2" operator="equal">
      <formula>"Correcto"</formula>
    </cfRule>
  </conditionalFormatting>
  <pageMargins left="0.70866141732283472" right="0.70866141732283472" top="0.74803149606299213" bottom="0.74803149606299213" header="0.31496062992125984" footer="0.31496062992125984"/>
  <pageSetup scale="2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A09017-60BE-164C-90E7-22DDC5F1CD20}">
          <x14:formula1>
            <xm:f>Hoja1!$A$1:$A$101</xm:f>
          </x14:formula1>
          <xm:sqref>I14:J21 I25:J25 I32:J32 I27:J30 I34:J37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2B24-F6C3-AC43-8E59-CD4951EE13F3}">
  <dimension ref="A1:A101"/>
  <sheetViews>
    <sheetView workbookViewId="0">
      <selection activeCell="I100" sqref="I100"/>
    </sheetView>
  </sheetViews>
  <sheetFormatPr baseColWidth="10" defaultRowHeight="15" x14ac:dyDescent="0.2"/>
  <sheetData>
    <row r="1" spans="1:1" x14ac:dyDescent="0.2">
      <c r="A1" s="174">
        <v>0</v>
      </c>
    </row>
    <row r="2" spans="1:1" x14ac:dyDescent="0.2">
      <c r="A2" s="174">
        <v>0.01</v>
      </c>
    </row>
    <row r="3" spans="1:1" x14ac:dyDescent="0.2">
      <c r="A3" s="174">
        <v>0.02</v>
      </c>
    </row>
    <row r="4" spans="1:1" x14ac:dyDescent="0.2">
      <c r="A4" s="174">
        <v>0.03</v>
      </c>
    </row>
    <row r="5" spans="1:1" x14ac:dyDescent="0.2">
      <c r="A5" s="174">
        <v>0.04</v>
      </c>
    </row>
    <row r="6" spans="1:1" x14ac:dyDescent="0.2">
      <c r="A6" s="174">
        <v>0.05</v>
      </c>
    </row>
    <row r="7" spans="1:1" x14ac:dyDescent="0.2">
      <c r="A7" s="174">
        <v>0.06</v>
      </c>
    </row>
    <row r="8" spans="1:1" x14ac:dyDescent="0.2">
      <c r="A8" s="174">
        <v>7.0000000000000007E-2</v>
      </c>
    </row>
    <row r="9" spans="1:1" x14ac:dyDescent="0.2">
      <c r="A9" s="174">
        <v>0.08</v>
      </c>
    </row>
    <row r="10" spans="1:1" x14ac:dyDescent="0.2">
      <c r="A10" s="174">
        <v>0.09</v>
      </c>
    </row>
    <row r="11" spans="1:1" x14ac:dyDescent="0.2">
      <c r="A11" s="174">
        <v>0.1</v>
      </c>
    </row>
    <row r="12" spans="1:1" x14ac:dyDescent="0.2">
      <c r="A12" s="174">
        <v>0.11</v>
      </c>
    </row>
    <row r="13" spans="1:1" x14ac:dyDescent="0.2">
      <c r="A13" s="174">
        <v>0.12</v>
      </c>
    </row>
    <row r="14" spans="1:1" x14ac:dyDescent="0.2">
      <c r="A14" s="174">
        <v>0.13</v>
      </c>
    </row>
    <row r="15" spans="1:1" x14ac:dyDescent="0.2">
      <c r="A15" s="174">
        <v>0.14000000000000001</v>
      </c>
    </row>
    <row r="16" spans="1:1" x14ac:dyDescent="0.2">
      <c r="A16" s="174">
        <v>0.15</v>
      </c>
    </row>
    <row r="17" spans="1:1" x14ac:dyDescent="0.2">
      <c r="A17" s="174">
        <v>0.16</v>
      </c>
    </row>
    <row r="18" spans="1:1" x14ac:dyDescent="0.2">
      <c r="A18" s="174">
        <v>0.17</v>
      </c>
    </row>
    <row r="19" spans="1:1" x14ac:dyDescent="0.2">
      <c r="A19" s="174">
        <v>0.18</v>
      </c>
    </row>
    <row r="20" spans="1:1" x14ac:dyDescent="0.2">
      <c r="A20" s="174">
        <v>0.19</v>
      </c>
    </row>
    <row r="21" spans="1:1" x14ac:dyDescent="0.2">
      <c r="A21" s="174">
        <v>0.2</v>
      </c>
    </row>
    <row r="22" spans="1:1" x14ac:dyDescent="0.2">
      <c r="A22" s="174">
        <v>0.21</v>
      </c>
    </row>
    <row r="23" spans="1:1" x14ac:dyDescent="0.2">
      <c r="A23" s="174">
        <v>0.22</v>
      </c>
    </row>
    <row r="24" spans="1:1" x14ac:dyDescent="0.2">
      <c r="A24" s="174">
        <v>0.23</v>
      </c>
    </row>
    <row r="25" spans="1:1" x14ac:dyDescent="0.2">
      <c r="A25" s="174">
        <v>0.24</v>
      </c>
    </row>
    <row r="26" spans="1:1" x14ac:dyDescent="0.2">
      <c r="A26" s="174">
        <v>0.25</v>
      </c>
    </row>
    <row r="27" spans="1:1" x14ac:dyDescent="0.2">
      <c r="A27" s="174">
        <v>0.26</v>
      </c>
    </row>
    <row r="28" spans="1:1" x14ac:dyDescent="0.2">
      <c r="A28" s="174">
        <v>0.27</v>
      </c>
    </row>
    <row r="29" spans="1:1" x14ac:dyDescent="0.2">
      <c r="A29" s="174">
        <v>0.28000000000000003</v>
      </c>
    </row>
    <row r="30" spans="1:1" x14ac:dyDescent="0.2">
      <c r="A30" s="174">
        <v>0.28999999999999998</v>
      </c>
    </row>
    <row r="31" spans="1:1" x14ac:dyDescent="0.2">
      <c r="A31" s="174">
        <v>0.3</v>
      </c>
    </row>
    <row r="32" spans="1:1" x14ac:dyDescent="0.2">
      <c r="A32" s="174">
        <v>0.31</v>
      </c>
    </row>
    <row r="33" spans="1:1" x14ac:dyDescent="0.2">
      <c r="A33" s="174">
        <v>0.32</v>
      </c>
    </row>
    <row r="34" spans="1:1" x14ac:dyDescent="0.2">
      <c r="A34" s="174">
        <v>0.33</v>
      </c>
    </row>
    <row r="35" spans="1:1" x14ac:dyDescent="0.2">
      <c r="A35" s="174">
        <v>0.34</v>
      </c>
    </row>
    <row r="36" spans="1:1" x14ac:dyDescent="0.2">
      <c r="A36" s="174">
        <v>0.35</v>
      </c>
    </row>
    <row r="37" spans="1:1" x14ac:dyDescent="0.2">
      <c r="A37" s="174">
        <v>0.36</v>
      </c>
    </row>
    <row r="38" spans="1:1" x14ac:dyDescent="0.2">
      <c r="A38" s="174">
        <v>0.37</v>
      </c>
    </row>
    <row r="39" spans="1:1" x14ac:dyDescent="0.2">
      <c r="A39" s="174">
        <v>0.38</v>
      </c>
    </row>
    <row r="40" spans="1:1" x14ac:dyDescent="0.2">
      <c r="A40" s="174">
        <v>0.39</v>
      </c>
    </row>
    <row r="41" spans="1:1" x14ac:dyDescent="0.2">
      <c r="A41" s="174">
        <v>0.4</v>
      </c>
    </row>
    <row r="42" spans="1:1" x14ac:dyDescent="0.2">
      <c r="A42" s="174">
        <v>0.41</v>
      </c>
    </row>
    <row r="43" spans="1:1" x14ac:dyDescent="0.2">
      <c r="A43" s="174">
        <v>0.42</v>
      </c>
    </row>
    <row r="44" spans="1:1" x14ac:dyDescent="0.2">
      <c r="A44" s="174">
        <v>0.43</v>
      </c>
    </row>
    <row r="45" spans="1:1" x14ac:dyDescent="0.2">
      <c r="A45" s="174">
        <v>0.44</v>
      </c>
    </row>
    <row r="46" spans="1:1" x14ac:dyDescent="0.2">
      <c r="A46" s="174">
        <v>0.45</v>
      </c>
    </row>
    <row r="47" spans="1:1" x14ac:dyDescent="0.2">
      <c r="A47" s="174">
        <v>0.46</v>
      </c>
    </row>
    <row r="48" spans="1:1" x14ac:dyDescent="0.2">
      <c r="A48" s="174">
        <v>0.47</v>
      </c>
    </row>
    <row r="49" spans="1:1" x14ac:dyDescent="0.2">
      <c r="A49" s="174">
        <v>0.48</v>
      </c>
    </row>
    <row r="50" spans="1:1" x14ac:dyDescent="0.2">
      <c r="A50" s="174">
        <v>0.49</v>
      </c>
    </row>
    <row r="51" spans="1:1" x14ac:dyDescent="0.2">
      <c r="A51" s="174">
        <v>0.5</v>
      </c>
    </row>
    <row r="52" spans="1:1" x14ac:dyDescent="0.2">
      <c r="A52" s="174">
        <v>0.51</v>
      </c>
    </row>
    <row r="53" spans="1:1" x14ac:dyDescent="0.2">
      <c r="A53" s="174">
        <v>0.52</v>
      </c>
    </row>
    <row r="54" spans="1:1" x14ac:dyDescent="0.2">
      <c r="A54" s="174">
        <v>0.53</v>
      </c>
    </row>
    <row r="55" spans="1:1" x14ac:dyDescent="0.2">
      <c r="A55" s="174">
        <v>0.54</v>
      </c>
    </row>
    <row r="56" spans="1:1" x14ac:dyDescent="0.2">
      <c r="A56" s="174">
        <v>0.55000000000000004</v>
      </c>
    </row>
    <row r="57" spans="1:1" x14ac:dyDescent="0.2">
      <c r="A57" s="174">
        <v>0.56000000000000005</v>
      </c>
    </row>
    <row r="58" spans="1:1" x14ac:dyDescent="0.2">
      <c r="A58" s="174">
        <v>0.56999999999999995</v>
      </c>
    </row>
    <row r="59" spans="1:1" x14ac:dyDescent="0.2">
      <c r="A59" s="174">
        <v>0.57999999999999996</v>
      </c>
    </row>
    <row r="60" spans="1:1" x14ac:dyDescent="0.2">
      <c r="A60" s="174">
        <v>0.59</v>
      </c>
    </row>
    <row r="61" spans="1:1" x14ac:dyDescent="0.2">
      <c r="A61" s="174">
        <v>0.6</v>
      </c>
    </row>
    <row r="62" spans="1:1" x14ac:dyDescent="0.2">
      <c r="A62" s="174">
        <v>0.61</v>
      </c>
    </row>
    <row r="63" spans="1:1" x14ac:dyDescent="0.2">
      <c r="A63" s="174">
        <v>0.62</v>
      </c>
    </row>
    <row r="64" spans="1:1" x14ac:dyDescent="0.2">
      <c r="A64" s="174">
        <v>0.63</v>
      </c>
    </row>
    <row r="65" spans="1:1" x14ac:dyDescent="0.2">
      <c r="A65" s="174">
        <v>0.64</v>
      </c>
    </row>
    <row r="66" spans="1:1" x14ac:dyDescent="0.2">
      <c r="A66" s="174">
        <v>0.65</v>
      </c>
    </row>
    <row r="67" spans="1:1" x14ac:dyDescent="0.2">
      <c r="A67" s="174">
        <v>0.66</v>
      </c>
    </row>
    <row r="68" spans="1:1" x14ac:dyDescent="0.2">
      <c r="A68" s="174">
        <v>0.67</v>
      </c>
    </row>
    <row r="69" spans="1:1" x14ac:dyDescent="0.2">
      <c r="A69" s="174">
        <v>0.68</v>
      </c>
    </row>
    <row r="70" spans="1:1" x14ac:dyDescent="0.2">
      <c r="A70" s="174">
        <v>0.69</v>
      </c>
    </row>
    <row r="71" spans="1:1" x14ac:dyDescent="0.2">
      <c r="A71" s="174">
        <v>0.7</v>
      </c>
    </row>
    <row r="72" spans="1:1" x14ac:dyDescent="0.2">
      <c r="A72" s="174">
        <v>0.71</v>
      </c>
    </row>
    <row r="73" spans="1:1" x14ac:dyDescent="0.2">
      <c r="A73" s="174">
        <v>0.72</v>
      </c>
    </row>
    <row r="74" spans="1:1" x14ac:dyDescent="0.2">
      <c r="A74" s="174">
        <v>0.73</v>
      </c>
    </row>
    <row r="75" spans="1:1" x14ac:dyDescent="0.2">
      <c r="A75" s="174">
        <v>0.74</v>
      </c>
    </row>
    <row r="76" spans="1:1" x14ac:dyDescent="0.2">
      <c r="A76" s="174">
        <v>0.75</v>
      </c>
    </row>
    <row r="77" spans="1:1" x14ac:dyDescent="0.2">
      <c r="A77" s="174">
        <v>0.76</v>
      </c>
    </row>
    <row r="78" spans="1:1" x14ac:dyDescent="0.2">
      <c r="A78" s="174">
        <v>0.77</v>
      </c>
    </row>
    <row r="79" spans="1:1" x14ac:dyDescent="0.2">
      <c r="A79" s="174">
        <v>0.78</v>
      </c>
    </row>
    <row r="80" spans="1:1" x14ac:dyDescent="0.2">
      <c r="A80" s="174">
        <v>0.79</v>
      </c>
    </row>
    <row r="81" spans="1:1" x14ac:dyDescent="0.2">
      <c r="A81" s="174">
        <v>0.8</v>
      </c>
    </row>
    <row r="82" spans="1:1" x14ac:dyDescent="0.2">
      <c r="A82" s="174">
        <v>0.81</v>
      </c>
    </row>
    <row r="83" spans="1:1" x14ac:dyDescent="0.2">
      <c r="A83" s="174">
        <v>0.82</v>
      </c>
    </row>
    <row r="84" spans="1:1" x14ac:dyDescent="0.2">
      <c r="A84" s="174">
        <v>0.83</v>
      </c>
    </row>
    <row r="85" spans="1:1" x14ac:dyDescent="0.2">
      <c r="A85" s="174">
        <v>0.84</v>
      </c>
    </row>
    <row r="86" spans="1:1" x14ac:dyDescent="0.2">
      <c r="A86" s="174">
        <v>0.85</v>
      </c>
    </row>
    <row r="87" spans="1:1" x14ac:dyDescent="0.2">
      <c r="A87" s="174">
        <v>0.86</v>
      </c>
    </row>
    <row r="88" spans="1:1" x14ac:dyDescent="0.2">
      <c r="A88" s="174">
        <v>0.87</v>
      </c>
    </row>
    <row r="89" spans="1:1" x14ac:dyDescent="0.2">
      <c r="A89" s="174">
        <v>0.88</v>
      </c>
    </row>
    <row r="90" spans="1:1" x14ac:dyDescent="0.2">
      <c r="A90" s="174">
        <v>0.89</v>
      </c>
    </row>
    <row r="91" spans="1:1" x14ac:dyDescent="0.2">
      <c r="A91" s="174">
        <v>0.9</v>
      </c>
    </row>
    <row r="92" spans="1:1" x14ac:dyDescent="0.2">
      <c r="A92" s="174">
        <v>0.91</v>
      </c>
    </row>
    <row r="93" spans="1:1" x14ac:dyDescent="0.2">
      <c r="A93" s="174">
        <v>0.92</v>
      </c>
    </row>
    <row r="94" spans="1:1" x14ac:dyDescent="0.2">
      <c r="A94" s="174">
        <v>0.93</v>
      </c>
    </row>
    <row r="95" spans="1:1" x14ac:dyDescent="0.2">
      <c r="A95" s="174">
        <v>0.94</v>
      </c>
    </row>
    <row r="96" spans="1:1" x14ac:dyDescent="0.2">
      <c r="A96" s="174">
        <v>0.95</v>
      </c>
    </row>
    <row r="97" spans="1:1" x14ac:dyDescent="0.2">
      <c r="A97" s="174">
        <v>0.96</v>
      </c>
    </row>
    <row r="98" spans="1:1" x14ac:dyDescent="0.2">
      <c r="A98" s="174">
        <v>0.97</v>
      </c>
    </row>
    <row r="99" spans="1:1" x14ac:dyDescent="0.2">
      <c r="A99" s="174">
        <v>0.98</v>
      </c>
    </row>
    <row r="100" spans="1:1" x14ac:dyDescent="0.2">
      <c r="A100" s="174">
        <v>0.99</v>
      </c>
    </row>
    <row r="101" spans="1:1" x14ac:dyDescent="0.2">
      <c r="A101" s="174">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07D-13C2-1742-89E9-06BECB0BCE7D}">
  <dimension ref="A2:G22"/>
  <sheetViews>
    <sheetView workbookViewId="0">
      <selection activeCell="G30" sqref="G30"/>
    </sheetView>
  </sheetViews>
  <sheetFormatPr baseColWidth="10" defaultColWidth="11.5" defaultRowHeight="17" customHeight="1" x14ac:dyDescent="0.2"/>
  <cols>
    <col min="1" max="1" width="29.5" customWidth="1"/>
    <col min="2" max="4" width="16.83203125" customWidth="1"/>
    <col min="5" max="5" width="15.83203125" customWidth="1"/>
    <col min="7" max="7" width="14.6640625" customWidth="1"/>
  </cols>
  <sheetData>
    <row r="2" spans="1:7" ht="17" customHeight="1" x14ac:dyDescent="0.2">
      <c r="A2" s="146" t="s">
        <v>100</v>
      </c>
      <c r="B2" s="146"/>
      <c r="C2" s="146"/>
      <c r="D2" s="176"/>
    </row>
    <row r="3" spans="1:7" ht="65" customHeight="1" x14ac:dyDescent="0.2">
      <c r="A3" s="7" t="s">
        <v>101</v>
      </c>
      <c r="B3" s="7" t="s">
        <v>102</v>
      </c>
      <c r="C3" s="7" t="s">
        <v>162</v>
      </c>
      <c r="D3" s="177" t="s">
        <v>163</v>
      </c>
      <c r="E3" s="4" t="s">
        <v>103</v>
      </c>
      <c r="F3" s="7" t="s">
        <v>104</v>
      </c>
      <c r="G3" s="4" t="s">
        <v>105</v>
      </c>
    </row>
    <row r="4" spans="1:7" ht="17" customHeight="1" x14ac:dyDescent="0.2">
      <c r="A4" s="8" t="s">
        <v>106</v>
      </c>
      <c r="B4" s="178" t="s">
        <v>123</v>
      </c>
      <c r="C4" s="178">
        <v>1</v>
      </c>
      <c r="D4" s="8">
        <v>1</v>
      </c>
      <c r="E4" s="1"/>
      <c r="F4" s="1"/>
      <c r="G4" s="181">
        <f>(E4+F4)*D4</f>
        <v>0</v>
      </c>
    </row>
    <row r="5" spans="1:7" ht="17" customHeight="1" x14ac:dyDescent="0.2">
      <c r="A5" s="8" t="s">
        <v>108</v>
      </c>
      <c r="B5" s="178" t="s">
        <v>109</v>
      </c>
      <c r="C5" s="178">
        <v>2</v>
      </c>
      <c r="D5" s="179">
        <v>1</v>
      </c>
      <c r="E5" s="1"/>
      <c r="F5" s="1"/>
      <c r="G5" s="181">
        <f t="shared" ref="G5:G21" si="0">(E5+F5)*D5</f>
        <v>0</v>
      </c>
    </row>
    <row r="6" spans="1:7" ht="17" customHeight="1" x14ac:dyDescent="0.2">
      <c r="A6" s="8" t="s">
        <v>110</v>
      </c>
      <c r="B6" s="178" t="s">
        <v>111</v>
      </c>
      <c r="C6" s="178">
        <v>3</v>
      </c>
      <c r="D6" s="179">
        <v>1</v>
      </c>
      <c r="E6" s="1"/>
      <c r="F6" s="1"/>
      <c r="G6" s="181">
        <f t="shared" si="0"/>
        <v>0</v>
      </c>
    </row>
    <row r="7" spans="1:7" ht="17" customHeight="1" x14ac:dyDescent="0.2">
      <c r="A7" s="8" t="s">
        <v>113</v>
      </c>
      <c r="B7" s="178" t="s">
        <v>111</v>
      </c>
      <c r="C7" s="178">
        <v>4</v>
      </c>
      <c r="D7" s="179">
        <v>1</v>
      </c>
      <c r="E7" s="1"/>
      <c r="F7" s="1"/>
      <c r="G7" s="181">
        <f t="shared" si="0"/>
        <v>0</v>
      </c>
    </row>
    <row r="8" spans="1:7" ht="17" customHeight="1" x14ac:dyDescent="0.2">
      <c r="A8" s="8" t="s">
        <v>114</v>
      </c>
      <c r="B8" s="178" t="s">
        <v>115</v>
      </c>
      <c r="C8" s="178">
        <v>5</v>
      </c>
      <c r="D8" s="179">
        <v>1</v>
      </c>
      <c r="E8" s="1"/>
      <c r="F8" s="1"/>
      <c r="G8" s="181">
        <f t="shared" si="0"/>
        <v>0</v>
      </c>
    </row>
    <row r="9" spans="1:7" ht="17" customHeight="1" x14ac:dyDescent="0.2">
      <c r="A9" s="8" t="s">
        <v>116</v>
      </c>
      <c r="B9" s="178" t="s">
        <v>135</v>
      </c>
      <c r="C9" s="178">
        <v>6</v>
      </c>
      <c r="D9" s="179">
        <v>1</v>
      </c>
      <c r="E9" s="1"/>
      <c r="F9" s="1"/>
      <c r="G9" s="181">
        <f t="shared" si="0"/>
        <v>0</v>
      </c>
    </row>
    <row r="10" spans="1:7" ht="17" customHeight="1" x14ac:dyDescent="0.2">
      <c r="A10" s="8" t="s">
        <v>117</v>
      </c>
      <c r="B10" s="178" t="s">
        <v>118</v>
      </c>
      <c r="C10" s="178">
        <v>7</v>
      </c>
      <c r="D10" s="179">
        <v>1</v>
      </c>
      <c r="E10" s="1"/>
      <c r="F10" s="1"/>
      <c r="G10" s="181">
        <f t="shared" si="0"/>
        <v>0</v>
      </c>
    </row>
    <row r="11" spans="1:7" ht="17" customHeight="1" x14ac:dyDescent="0.2">
      <c r="A11" s="8" t="s">
        <v>119</v>
      </c>
      <c r="B11" s="178" t="s">
        <v>120</v>
      </c>
      <c r="C11" s="178">
        <v>8</v>
      </c>
      <c r="D11" s="179">
        <v>1</v>
      </c>
      <c r="E11" s="1"/>
      <c r="F11" s="1"/>
      <c r="G11" s="181">
        <f t="shared" si="0"/>
        <v>0</v>
      </c>
    </row>
    <row r="12" spans="1:7" ht="17" customHeight="1" x14ac:dyDescent="0.2">
      <c r="A12" s="8" t="s">
        <v>122</v>
      </c>
      <c r="B12" s="178" t="s">
        <v>164</v>
      </c>
      <c r="C12" s="178">
        <v>9</v>
      </c>
      <c r="D12" s="179">
        <v>10</v>
      </c>
      <c r="E12" s="1"/>
      <c r="F12" s="1"/>
      <c r="G12" s="181">
        <f t="shared" si="0"/>
        <v>0</v>
      </c>
    </row>
    <row r="13" spans="1:7" ht="17" customHeight="1" x14ac:dyDescent="0.2">
      <c r="A13" s="8" t="s">
        <v>121</v>
      </c>
      <c r="B13" s="178" t="s">
        <v>128</v>
      </c>
      <c r="C13" s="178">
        <v>10</v>
      </c>
      <c r="D13" s="179">
        <v>1</v>
      </c>
      <c r="E13" s="1"/>
      <c r="F13" s="1"/>
      <c r="G13" s="181">
        <f t="shared" si="0"/>
        <v>0</v>
      </c>
    </row>
    <row r="14" spans="1:7" ht="17" customHeight="1" x14ac:dyDescent="0.2">
      <c r="A14" s="8" t="s">
        <v>124</v>
      </c>
      <c r="B14" s="178" t="s">
        <v>123</v>
      </c>
      <c r="C14" s="178">
        <v>11</v>
      </c>
      <c r="D14" s="179">
        <v>1</v>
      </c>
      <c r="E14" s="1"/>
      <c r="F14" s="1"/>
      <c r="G14" s="181">
        <f t="shared" si="0"/>
        <v>0</v>
      </c>
    </row>
    <row r="15" spans="1:7" ht="17" customHeight="1" x14ac:dyDescent="0.2">
      <c r="A15" s="8" t="s">
        <v>112</v>
      </c>
      <c r="B15" s="178" t="s">
        <v>123</v>
      </c>
      <c r="C15" s="178">
        <v>12</v>
      </c>
      <c r="D15" s="179">
        <v>1</v>
      </c>
      <c r="E15" s="1"/>
      <c r="F15" s="1"/>
      <c r="G15" s="181">
        <f t="shared" si="0"/>
        <v>0</v>
      </c>
    </row>
    <row r="16" spans="1:7" ht="17" customHeight="1" x14ac:dyDescent="0.2">
      <c r="A16" s="8" t="s">
        <v>130</v>
      </c>
      <c r="B16" s="178" t="s">
        <v>123</v>
      </c>
      <c r="C16" s="178">
        <v>13</v>
      </c>
      <c r="D16" s="179">
        <v>1</v>
      </c>
      <c r="E16" s="1"/>
      <c r="F16" s="1"/>
      <c r="G16" s="181">
        <f t="shared" si="0"/>
        <v>0</v>
      </c>
    </row>
    <row r="17" spans="1:7" ht="17" customHeight="1" x14ac:dyDescent="0.2">
      <c r="A17" s="8" t="s">
        <v>126</v>
      </c>
      <c r="B17" s="178" t="s">
        <v>129</v>
      </c>
      <c r="C17" s="178">
        <v>14</v>
      </c>
      <c r="D17" s="179">
        <v>1</v>
      </c>
      <c r="E17" s="1"/>
      <c r="F17" s="1"/>
      <c r="G17" s="181">
        <f t="shared" si="0"/>
        <v>0</v>
      </c>
    </row>
    <row r="18" spans="1:7" ht="17" customHeight="1" x14ac:dyDescent="0.2">
      <c r="A18" s="8" t="s">
        <v>131</v>
      </c>
      <c r="B18" s="178" t="s">
        <v>127</v>
      </c>
      <c r="C18" s="178">
        <v>15</v>
      </c>
      <c r="D18" s="179">
        <v>1</v>
      </c>
      <c r="E18" s="1"/>
      <c r="F18" s="1"/>
      <c r="G18" s="181">
        <f t="shared" si="0"/>
        <v>0</v>
      </c>
    </row>
    <row r="19" spans="1:7" ht="17" customHeight="1" x14ac:dyDescent="0.2">
      <c r="A19" s="8" t="s">
        <v>107</v>
      </c>
      <c r="B19" s="178" t="s">
        <v>132</v>
      </c>
      <c r="C19" s="178">
        <v>16</v>
      </c>
      <c r="D19" s="179">
        <v>1</v>
      </c>
      <c r="E19" s="1"/>
      <c r="F19" s="1"/>
      <c r="G19" s="181">
        <f t="shared" si="0"/>
        <v>0</v>
      </c>
    </row>
    <row r="20" spans="1:7" ht="17" customHeight="1" x14ac:dyDescent="0.2">
      <c r="A20" s="8" t="s">
        <v>133</v>
      </c>
      <c r="B20" s="178" t="s">
        <v>123</v>
      </c>
      <c r="C20" s="178">
        <v>17</v>
      </c>
      <c r="D20" s="179">
        <v>1</v>
      </c>
      <c r="E20" s="1"/>
      <c r="F20" s="1"/>
      <c r="G20" s="181">
        <f t="shared" si="0"/>
        <v>0</v>
      </c>
    </row>
    <row r="21" spans="1:7" ht="33" customHeight="1" x14ac:dyDescent="0.2">
      <c r="A21" s="8" t="s">
        <v>125</v>
      </c>
      <c r="B21" s="178" t="s">
        <v>134</v>
      </c>
      <c r="C21" s="178" t="s">
        <v>48</v>
      </c>
      <c r="D21" s="180">
        <v>1</v>
      </c>
      <c r="E21" s="1"/>
      <c r="F21" s="1"/>
      <c r="G21" s="181">
        <f t="shared" si="0"/>
        <v>0</v>
      </c>
    </row>
    <row r="22" spans="1:7" ht="17" customHeight="1" x14ac:dyDescent="0.2">
      <c r="G22" s="9">
        <f>SUM(G4:G21)</f>
        <v>0</v>
      </c>
    </row>
  </sheetData>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5FDE3FD1CDA4FBE0D5A2E7A7EB5E9" ma:contentTypeVersion="22" ma:contentTypeDescription="Crear nuevo documento." ma:contentTypeScope="" ma:versionID="94a29680a79c699adb296551f010159f">
  <xsd:schema xmlns:xsd="http://www.w3.org/2001/XMLSchema" xmlns:xs="http://www.w3.org/2001/XMLSchema" xmlns:p="http://schemas.microsoft.com/office/2006/metadata/properties" xmlns:ns2="a3fbda17-2513-4755-8cda-8a8184eafa63" xmlns:ns3="6fa18099-9c1f-4650-a0fa-ac750f848284" targetNamespace="http://schemas.microsoft.com/office/2006/metadata/properties" ma:root="true" ma:fieldsID="dd90bbaeb269cb435166c145a9a5fb3f" ns2:_="" ns3:_="">
    <xsd:import namespace="a3fbda17-2513-4755-8cda-8a8184eafa63"/>
    <xsd:import namespace="6fa18099-9c1f-4650-a0fa-ac750f8482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NUMERO"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bda17-2513-4755-8cda-8a8184eafa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UMERO" ma:index="19" nillable="true" ma:displayName="NUMERO" ma:format="Dropdown" ma:internalName="NUMERO" ma:percentage="FALSE">
      <xsd:simpleType>
        <xsd:restriction base="dms:Number"/>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a18099-9c1f-4650-a0fa-ac750f84828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e82dd316-e567-4a7c-a0b6-fa00a108ff8b}" ma:internalName="TaxCatchAll" ma:showField="CatchAllData" ma:web="6fa18099-9c1f-4650-a0fa-ac750f8482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a3fbda17-2513-4755-8cda-8a8184eafa63" xsi:nil="true"/>
    <lcf76f155ced4ddcb4097134ff3c332f xmlns="a3fbda17-2513-4755-8cda-8a8184eafa63">
      <Terms xmlns="http://schemas.microsoft.com/office/infopath/2007/PartnerControls"/>
    </lcf76f155ced4ddcb4097134ff3c332f>
    <TaxCatchAll xmlns="6fa18099-9c1f-4650-a0fa-ac750f848284" xsi:nil="true"/>
  </documentManagement>
</p:properties>
</file>

<file path=customXml/itemProps1.xml><?xml version="1.0" encoding="utf-8"?>
<ds:datastoreItem xmlns:ds="http://schemas.openxmlformats.org/officeDocument/2006/customXml" ds:itemID="{C3FEAB21-554F-4CA7-8BB1-CDA8AFA6B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bda17-2513-4755-8cda-8a8184eafa63"/>
    <ds:schemaRef ds:uri="6fa18099-9c1f-4650-a0fa-ac750f848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5CA648-1D49-49F1-B4D3-9E05EB5E1D6C}">
  <ds:schemaRefs>
    <ds:schemaRef ds:uri="http://schemas.microsoft.com/sharepoint/v3/contenttype/forms"/>
  </ds:schemaRefs>
</ds:datastoreItem>
</file>

<file path=customXml/itemProps3.xml><?xml version="1.0" encoding="utf-8"?>
<ds:datastoreItem xmlns:ds="http://schemas.openxmlformats.org/officeDocument/2006/customXml" ds:itemID="{6957C36B-4E8D-4C0C-8BE9-33E8A3B29AE8}">
  <ds:schemaRef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6fa18099-9c1f-4650-a0fa-ac750f848284"/>
    <ds:schemaRef ds:uri="http://purl.org/dc/terms/"/>
    <ds:schemaRef ds:uri="http://schemas.openxmlformats.org/package/2006/metadata/core-properties"/>
    <ds:schemaRef ds:uri="a3fbda17-2513-4755-8cda-8a8184eafa6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INTRUCCIONES</vt:lpstr>
      <vt:lpstr>Presupuesto detallado</vt:lpstr>
      <vt:lpstr>Hoja1</vt:lpstr>
      <vt:lpstr>PRECIOS UNITARIOS KITS</vt:lpstr>
      <vt:lpstr>'Presupuesto detallado'!Área_de_impresión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Rocio Barbosa</dc:creator>
  <cp:keywords/>
  <dc:description/>
  <cp:lastModifiedBy>Henry Alexander Venegas Barbosa</cp:lastModifiedBy>
  <cp:revision/>
  <dcterms:created xsi:type="dcterms:W3CDTF">2023-02-09T13:59:05Z</dcterms:created>
  <dcterms:modified xsi:type="dcterms:W3CDTF">2025-04-07T21:10:55Z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0x010100CA65FDE3FD1CDA4FBE0D5A2E7A7EB5E9</vt:lpwstr>
  </property>
  <property fmtid="{D5CDD505-2E9C-101B-9397-08002B2CF9AE}" pid="3" name="MediaServiceImageTags">
    <vt:lpwstr/>
  </property>
</Properties>
</file>