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2"/>
  <workbookPr defaultThemeVersion="166925"/>
  <mc:AlternateContent xmlns:mc="http://schemas.openxmlformats.org/markup-compatibility/2006">
    <mc:Choice Requires="x15">
      <x15ac:absPath xmlns:x15ac="http://schemas.microsoft.com/office/spreadsheetml/2010/11/ac" url="https://mineducaciongovco.sharepoint.com/sites/PlaneacinSubPermanencia/Documentos compartidos/0. 2025- Subdireccion de Permanencia/01.CONTRATOS/01 Operacion/Adicion 1400/SRPA/Convocatoria/Anexos/"/>
    </mc:Choice>
  </mc:AlternateContent>
  <xr:revisionPtr revIDLastSave="1186" documentId="13_ncr:1_{922A9048-9D24-4B03-ABB2-9E4DF42CF0AE}" xr6:coauthVersionLast="47" xr6:coauthVersionMax="47" xr10:uidLastSave="{8E4FFD68-9DFB-478E-9D3A-7936E10168BA}"/>
  <bookViews>
    <workbookView xWindow="20370" yWindow="-120" windowWidth="24240" windowHeight="13140" firstSheet="2" activeTab="2" xr2:uid="{DA50701F-360C-4020-A43B-A2FE78D7E34F}"/>
  </bookViews>
  <sheets>
    <sheet name="Mapa_Pedagógico" sheetId="1" r:id="rId1"/>
    <sheet name="Focalización" sheetId="2" r:id="rId2"/>
    <sheet name="PlanTrabajo" sheetId="5" r:id="rId3"/>
  </sheets>
  <definedNames>
    <definedName name="_xlnm._FilterDatabase" localSheetId="1" hidden="1">Focalización!$A$1:$L$1</definedName>
    <definedName name="_xlnm._FilterDatabase" localSheetId="2" hidden="1">PlanTrabajo!$A$8:$IS$57</definedName>
    <definedName name="hoy" localSheetId="2">TODAY()</definedName>
    <definedName name="Inicio_del_proyecto" localSheetId="2">PlanTrabajo!$E$3</definedName>
    <definedName name="Inicio_del_proyecto">#REF!</definedName>
    <definedName name="Semana_para_mostrar" localSheetId="2">PlanTrabajo!$E$4</definedName>
    <definedName name="Semana_para_mostrar">#REF!</definedName>
    <definedName name="task_end" localSheetId="2">PlanTrabajo!$F1</definedName>
    <definedName name="task_progress" localSheetId="2">PlanTrabajo!$D1</definedName>
    <definedName name="task_start" localSheetId="2">PlanTrabajo!$E1</definedName>
    <definedName name="_xlnm.Print_Titles" localSheetId="2">PlanTrabajo!$4:$6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5" l="1"/>
  <c r="E40" i="5"/>
  <c r="E9" i="5"/>
  <c r="E24" i="5"/>
  <c r="C25" i="2"/>
  <c r="J22" i="2"/>
  <c r="I30" i="2"/>
  <c r="J18" i="2"/>
  <c r="J14" i="2"/>
  <c r="J10" i="2"/>
  <c r="J5" i="2"/>
  <c r="J2" i="2"/>
  <c r="N22" i="2"/>
  <c r="N18" i="2"/>
  <c r="N14" i="2"/>
  <c r="N10" i="2"/>
  <c r="N5" i="2"/>
  <c r="N2" i="2"/>
  <c r="N25" i="2" s="1"/>
  <c r="G25" i="2"/>
  <c r="K22" i="2"/>
  <c r="L22" i="2" s="1"/>
  <c r="K10" i="2"/>
  <c r="L10" i="2" s="1"/>
  <c r="D25" i="2"/>
  <c r="F25" i="2"/>
  <c r="E25" i="2"/>
  <c r="K14" i="2"/>
  <c r="L14" i="2" s="1"/>
  <c r="H57" i="5"/>
  <c r="H56" i="5"/>
  <c r="H47" i="5"/>
  <c r="H43" i="5"/>
  <c r="F39" i="5"/>
  <c r="H39" i="5" s="1"/>
  <c r="H38" i="5"/>
  <c r="H26" i="5"/>
  <c r="F9" i="5"/>
  <c r="E12" i="5" s="1"/>
  <c r="F12" i="5" s="1"/>
  <c r="E49" i="5" s="1"/>
  <c r="H8" i="5"/>
  <c r="H7" i="5"/>
  <c r="I5" i="5"/>
  <c r="F24" i="5" l="1"/>
  <c r="H24" i="5" s="1"/>
  <c r="K2" i="2"/>
  <c r="L2" i="2" s="1"/>
  <c r="J25" i="2"/>
  <c r="J26" i="2" s="1"/>
  <c r="H25" i="2"/>
  <c r="K18" i="2"/>
  <c r="L18" i="2" s="1"/>
  <c r="K5" i="2"/>
  <c r="L5" i="2" s="1"/>
  <c r="H12" i="5"/>
  <c r="I6" i="5"/>
  <c r="J5" i="5"/>
  <c r="E27" i="5"/>
  <c r="F27" i="5" s="1"/>
  <c r="H9" i="5"/>
  <c r="E10" i="5"/>
  <c r="E52" i="5"/>
  <c r="F52" i="5" s="1"/>
  <c r="E15" i="5"/>
  <c r="E28" i="5" l="1"/>
  <c r="F40" i="5"/>
  <c r="E41" i="5" s="1"/>
  <c r="F41" i="5" s="1"/>
  <c r="J6" i="5"/>
  <c r="K5" i="5"/>
  <c r="F15" i="5"/>
  <c r="E30" i="5"/>
  <c r="F30" i="5" s="1"/>
  <c r="E31" i="5" s="1"/>
  <c r="F31" i="5" s="1"/>
  <c r="H52" i="5"/>
  <c r="F10" i="5"/>
  <c r="H30" i="5" l="1"/>
  <c r="H40" i="5"/>
  <c r="E16" i="5"/>
  <c r="H15" i="5"/>
  <c r="E11" i="5"/>
  <c r="E13" i="5"/>
  <c r="H27" i="5"/>
  <c r="F16" i="5"/>
  <c r="E17" i="5" s="1"/>
  <c r="H10" i="5"/>
  <c r="K6" i="5"/>
  <c r="L5" i="5"/>
  <c r="F17" i="5" l="1"/>
  <c r="E18" i="5" s="1"/>
  <c r="F18" i="5" s="1"/>
  <c r="E19" i="5" s="1"/>
  <c r="E34" i="5"/>
  <c r="F28" i="5"/>
  <c r="E29" i="5" s="1"/>
  <c r="F29" i="5" s="1"/>
  <c r="H29" i="5" s="1"/>
  <c r="E14" i="5"/>
  <c r="F13" i="5"/>
  <c r="H13" i="5" s="1"/>
  <c r="F11" i="5"/>
  <c r="H11" i="5" s="1"/>
  <c r="H16" i="5"/>
  <c r="L6" i="5"/>
  <c r="I4" i="5"/>
  <c r="M5" i="5"/>
  <c r="H28" i="5" l="1"/>
  <c r="E50" i="5"/>
  <c r="H17" i="5"/>
  <c r="F34" i="5"/>
  <c r="E35" i="5" s="1"/>
  <c r="F35" i="5" s="1"/>
  <c r="H35" i="5" s="1"/>
  <c r="F19" i="5"/>
  <c r="E20" i="5" s="1"/>
  <c r="H31" i="5"/>
  <c r="H34" i="5"/>
  <c r="H18" i="5"/>
  <c r="F14" i="5"/>
  <c r="E48" i="5" s="1"/>
  <c r="N5" i="5"/>
  <c r="M6" i="5"/>
  <c r="E42" i="5" l="1"/>
  <c r="E44" i="5"/>
  <c r="E36" i="5"/>
  <c r="F36" i="5" s="1"/>
  <c r="E37" i="5" s="1"/>
  <c r="F37" i="5" s="1"/>
  <c r="F42" i="5"/>
  <c r="F20" i="5"/>
  <c r="H19" i="5"/>
  <c r="H36" i="5"/>
  <c r="O5" i="5"/>
  <c r="N6" i="5"/>
  <c r="H14" i="5"/>
  <c r="F48" i="5"/>
  <c r="H48" i="5" s="1"/>
  <c r="E45" i="5" l="1"/>
  <c r="F45" i="5" s="1"/>
  <c r="F44" i="5"/>
  <c r="E21" i="5"/>
  <c r="E32" i="5"/>
  <c r="F32" i="5" s="1"/>
  <c r="H20" i="5"/>
  <c r="F49" i="5"/>
  <c r="P5" i="5"/>
  <c r="O6" i="5"/>
  <c r="H45" i="5" l="1"/>
  <c r="E46" i="5"/>
  <c r="F21" i="5"/>
  <c r="H21" i="5"/>
  <c r="H49" i="5"/>
  <c r="F50" i="5"/>
  <c r="Q5" i="5"/>
  <c r="P4" i="5"/>
  <c r="P6" i="5"/>
  <c r="F46" i="5" l="1"/>
  <c r="H46" i="5"/>
  <c r="E23" i="5"/>
  <c r="F23" i="5" s="1"/>
  <c r="E22" i="5"/>
  <c r="E33" i="5"/>
  <c r="F33" i="5" s="1"/>
  <c r="Q6" i="5"/>
  <c r="R5" i="5"/>
  <c r="H50" i="5"/>
  <c r="E53" i="5" l="1"/>
  <c r="E51" i="5"/>
  <c r="F51" i="5" s="1"/>
  <c r="H51" i="5"/>
  <c r="E55" i="5"/>
  <c r="F55" i="5" s="1"/>
  <c r="B4" i="5" s="1"/>
  <c r="F22" i="5"/>
  <c r="H22" i="5"/>
  <c r="H23" i="5"/>
  <c r="H33" i="5"/>
  <c r="H32" i="5"/>
  <c r="R6" i="5"/>
  <c r="S5" i="5"/>
  <c r="F53" i="5" l="1"/>
  <c r="E54" i="5" s="1"/>
  <c r="F54" i="5" s="1"/>
  <c r="H54" i="5" s="1"/>
  <c r="H53" i="5"/>
  <c r="H44" i="5"/>
  <c r="S6" i="5"/>
  <c r="T5" i="5"/>
  <c r="H55" i="5"/>
  <c r="T6" i="5" l="1"/>
  <c r="U5" i="5"/>
  <c r="U6" i="5" l="1"/>
  <c r="V5" i="5"/>
  <c r="V6" i="5" l="1"/>
  <c r="W5" i="5"/>
  <c r="W6" i="5" l="1"/>
  <c r="X5" i="5"/>
  <c r="W4" i="5"/>
  <c r="X6" i="5" l="1"/>
  <c r="Y5" i="5"/>
  <c r="Z5" i="5" l="1"/>
  <c r="Y6" i="5"/>
  <c r="AA5" i="5" l="1"/>
  <c r="Z6" i="5"/>
  <c r="AB5" i="5" l="1"/>
  <c r="AA6" i="5"/>
  <c r="AC5" i="5" l="1"/>
  <c r="AB6" i="5"/>
  <c r="AC6" i="5" l="1"/>
  <c r="AD5" i="5"/>
  <c r="AD6" i="5" l="1"/>
  <c r="AE5" i="5"/>
  <c r="AD4" i="5"/>
  <c r="AE6" i="5" l="1"/>
  <c r="AF5" i="5"/>
  <c r="AF6" i="5" l="1"/>
  <c r="AG5" i="5"/>
  <c r="AG6" i="5" l="1"/>
  <c r="AH5" i="5"/>
  <c r="AH6" i="5" l="1"/>
  <c r="AI5" i="5"/>
  <c r="AI6" i="5" l="1"/>
  <c r="AJ5" i="5"/>
  <c r="AJ6" i="5" l="1"/>
  <c r="AK5" i="5"/>
  <c r="AK4" i="5" l="1"/>
  <c r="AL5" i="5"/>
  <c r="AK6" i="5"/>
  <c r="AM5" i="5" l="1"/>
  <c r="AL6" i="5"/>
  <c r="AN5" i="5" l="1"/>
  <c r="AM6" i="5"/>
  <c r="AO5" i="5" l="1"/>
  <c r="AN6" i="5"/>
  <c r="AO6" i="5" l="1"/>
  <c r="AP5" i="5"/>
  <c r="AP6" i="5" l="1"/>
  <c r="AQ5" i="5"/>
  <c r="AQ6" i="5" l="1"/>
  <c r="AR5" i="5"/>
  <c r="AR4" i="5" l="1"/>
  <c r="AR6" i="5"/>
  <c r="AS5" i="5"/>
  <c r="AS6" i="5" l="1"/>
  <c r="AT5" i="5"/>
  <c r="AT6" i="5" l="1"/>
  <c r="AU5" i="5"/>
  <c r="AU6" i="5" l="1"/>
  <c r="AV5" i="5"/>
  <c r="AV6" i="5" l="1"/>
  <c r="AW5" i="5"/>
  <c r="AX5" i="5" l="1"/>
  <c r="AW6" i="5"/>
  <c r="AY5" i="5" l="1"/>
  <c r="AX6" i="5"/>
  <c r="AZ5" i="5" l="1"/>
  <c r="AY4" i="5"/>
  <c r="AY6" i="5"/>
  <c r="BA5" i="5" l="1"/>
  <c r="AZ6" i="5"/>
  <c r="BA6" i="5" l="1"/>
  <c r="BB5" i="5"/>
  <c r="BB6" i="5" l="1"/>
  <c r="BC5" i="5"/>
  <c r="BC6" i="5" l="1"/>
  <c r="BD5" i="5"/>
  <c r="BD6" i="5" l="1"/>
  <c r="BE5" i="5"/>
  <c r="BE6" i="5" l="1"/>
  <c r="BF5" i="5"/>
  <c r="BF4" i="5" l="1"/>
  <c r="BF6" i="5"/>
  <c r="BG5" i="5"/>
  <c r="BG6" i="5" l="1"/>
  <c r="BH5" i="5"/>
  <c r="BH6" i="5" l="1"/>
  <c r="BI5" i="5"/>
  <c r="BJ5" i="5" l="1"/>
  <c r="BI6" i="5"/>
  <c r="BK5" i="5" l="1"/>
  <c r="BJ6" i="5"/>
  <c r="BL5" i="5" l="1"/>
  <c r="BK6" i="5"/>
  <c r="BM5" i="5" l="1"/>
  <c r="BL6" i="5"/>
  <c r="BM6" i="5" l="1"/>
  <c r="BN5" i="5"/>
  <c r="BM4" i="5"/>
  <c r="BN6" i="5" l="1"/>
  <c r="BO5" i="5"/>
  <c r="BO6" i="5" l="1"/>
  <c r="BP5" i="5"/>
  <c r="BP6" i="5" l="1"/>
  <c r="BQ5" i="5"/>
  <c r="BQ6" i="5" l="1"/>
  <c r="BR5" i="5"/>
  <c r="BR6" i="5" l="1"/>
  <c r="BS5" i="5"/>
  <c r="BS6" i="5" l="1"/>
  <c r="BT5" i="5"/>
  <c r="BT6" i="5" l="1"/>
  <c r="BT4" i="5"/>
  <c r="BU5" i="5"/>
  <c r="BV5" i="5" l="1"/>
  <c r="BU6" i="5"/>
  <c r="BW5" i="5" l="1"/>
  <c r="BV6" i="5"/>
  <c r="BX5" i="5" l="1"/>
  <c r="BW6" i="5"/>
  <c r="BY5" i="5" l="1"/>
  <c r="BX6" i="5"/>
  <c r="BY6" i="5" l="1"/>
  <c r="BZ5" i="5"/>
  <c r="BZ6" i="5" l="1"/>
  <c r="CA5" i="5"/>
  <c r="CA6" i="5" l="1"/>
  <c r="CB5" i="5"/>
  <c r="CA4" i="5"/>
  <c r="CB6" i="5" l="1"/>
  <c r="CC5" i="5"/>
  <c r="CC6" i="5" l="1"/>
  <c r="CD5" i="5"/>
  <c r="CD6" i="5" l="1"/>
  <c r="CE5" i="5"/>
  <c r="CE6" i="5" l="1"/>
  <c r="CF5" i="5"/>
  <c r="CF6" i="5" l="1"/>
  <c r="CG5" i="5"/>
  <c r="CH5" i="5" l="1"/>
  <c r="CG6" i="5"/>
  <c r="CI5" i="5" l="1"/>
  <c r="CH4" i="5"/>
  <c r="CH6" i="5"/>
  <c r="CJ5" i="5" l="1"/>
  <c r="CI6" i="5"/>
  <c r="CK5" i="5" l="1"/>
  <c r="CJ6" i="5"/>
  <c r="CK6" i="5" l="1"/>
  <c r="CL5" i="5"/>
  <c r="CL6" i="5" l="1"/>
  <c r="CM5" i="5"/>
  <c r="CM6" i="5" l="1"/>
  <c r="CN5" i="5"/>
  <c r="CN6" i="5" l="1"/>
  <c r="CO5" i="5"/>
  <c r="CO6" i="5" l="1"/>
  <c r="CP5" i="5"/>
  <c r="CO4" i="5"/>
  <c r="CP6" i="5" l="1"/>
  <c r="CQ5" i="5"/>
  <c r="CQ6" i="5" l="1"/>
  <c r="CR5" i="5"/>
  <c r="CR6" i="5" l="1"/>
  <c r="CS5" i="5"/>
  <c r="CT5" i="5" l="1"/>
  <c r="CS6" i="5"/>
  <c r="CU5" i="5" l="1"/>
  <c r="CT6" i="5"/>
  <c r="CV5" i="5" l="1"/>
  <c r="CU6" i="5"/>
  <c r="CW5" i="5" l="1"/>
  <c r="CV4" i="5"/>
  <c r="CV6" i="5"/>
  <c r="CW6" i="5" l="1"/>
  <c r="CX5" i="5"/>
  <c r="CX6" i="5" l="1"/>
  <c r="CY5" i="5"/>
  <c r="CY6" i="5" l="1"/>
  <c r="CZ5" i="5"/>
  <c r="CZ6" i="5" l="1"/>
  <c r="DA5" i="5"/>
  <c r="DA6" i="5" l="1"/>
  <c r="DB5" i="5"/>
  <c r="DB6" i="5" l="1"/>
  <c r="DC5" i="5"/>
  <c r="DC6" i="5" l="1"/>
  <c r="DD5" i="5"/>
  <c r="DC4" i="5"/>
  <c r="DD6" i="5" l="1"/>
  <c r="DE5" i="5"/>
  <c r="DF5" i="5" l="1"/>
  <c r="DE6" i="5"/>
  <c r="DG5" i="5" l="1"/>
  <c r="DF6" i="5"/>
  <c r="DH5" i="5" l="1"/>
  <c r="DG6" i="5"/>
  <c r="DI5" i="5" l="1"/>
  <c r="DH6" i="5"/>
  <c r="DI6" i="5" l="1"/>
  <c r="DJ5" i="5"/>
  <c r="DJ6" i="5" l="1"/>
  <c r="DJ4" i="5"/>
  <c r="DK5" i="5"/>
  <c r="DK6" i="5" l="1"/>
  <c r="DL5" i="5"/>
  <c r="DL6" i="5" l="1"/>
  <c r="DM5" i="5"/>
  <c r="DM6" i="5" l="1"/>
  <c r="DN5" i="5"/>
  <c r="DN6" i="5" l="1"/>
  <c r="DO5" i="5"/>
  <c r="DO6" i="5" l="1"/>
  <c r="DP5" i="5"/>
  <c r="DP6" i="5" l="1"/>
  <c r="DQ5" i="5"/>
  <c r="DR5" i="5" l="1"/>
  <c r="DQ4" i="5"/>
  <c r="DQ6" i="5"/>
  <c r="DS5" i="5" l="1"/>
  <c r="DR6" i="5"/>
  <c r="DT5" i="5" l="1"/>
  <c r="DS6" i="5"/>
  <c r="DU5" i="5" l="1"/>
  <c r="DT6" i="5"/>
  <c r="DU6" i="5" l="1"/>
  <c r="DV5" i="5"/>
  <c r="DV6" i="5" l="1"/>
  <c r="DW5" i="5"/>
  <c r="DW6" i="5" l="1"/>
  <c r="DX5" i="5"/>
  <c r="DX4" i="5" l="1"/>
  <c r="DX6" i="5"/>
  <c r="DY5" i="5"/>
  <c r="DY6" i="5" l="1"/>
  <c r="DZ5" i="5"/>
  <c r="DZ6" i="5" l="1"/>
  <c r="EA5" i="5"/>
  <c r="EA6" i="5" l="1"/>
  <c r="EB5" i="5"/>
  <c r="EB6" i="5" l="1"/>
  <c r="EC5" i="5"/>
  <c r="ED5" i="5" l="1"/>
  <c r="EC6" i="5"/>
  <c r="EE5" i="5" l="1"/>
  <c r="ED6" i="5"/>
  <c r="EF5" i="5" l="1"/>
  <c r="EE4" i="5"/>
  <c r="EE6" i="5"/>
  <c r="EG5" i="5" l="1"/>
  <c r="EF6" i="5"/>
  <c r="EG6" i="5" l="1"/>
  <c r="EH5" i="5"/>
  <c r="EH6" i="5" l="1"/>
  <c r="EI5" i="5"/>
  <c r="EI6" i="5" l="1"/>
  <c r="EJ5" i="5"/>
  <c r="EJ6" i="5" l="1"/>
  <c r="EK5" i="5"/>
  <c r="EK6" i="5" l="1"/>
  <c r="EL5" i="5"/>
  <c r="EL4" i="5" l="1"/>
  <c r="EL6" i="5"/>
  <c r="EM5" i="5"/>
  <c r="EM6" i="5" l="1"/>
  <c r="EN5" i="5"/>
  <c r="EN6" i="5" l="1"/>
  <c r="EO5" i="5"/>
  <c r="EP5" i="5" l="1"/>
  <c r="EO6" i="5"/>
  <c r="EQ5" i="5" l="1"/>
  <c r="EP6" i="5"/>
  <c r="ER5" i="5" l="1"/>
  <c r="EQ6" i="5"/>
  <c r="ES5" i="5" l="1"/>
  <c r="ER6" i="5"/>
  <c r="ES6" i="5" l="1"/>
  <c r="ES4" i="5"/>
  <c r="ET5" i="5"/>
  <c r="ET6" i="5" l="1"/>
  <c r="EU5" i="5"/>
  <c r="EU6" i="5" l="1"/>
  <c r="EV5" i="5"/>
  <c r="EV6" i="5" l="1"/>
  <c r="EW5" i="5"/>
  <c r="EW6" i="5" l="1"/>
  <c r="EX5" i="5"/>
  <c r="EX6" i="5" l="1"/>
  <c r="EY5" i="5"/>
  <c r="EY6" i="5" l="1"/>
  <c r="EZ5" i="5"/>
  <c r="EZ6" i="5" l="1"/>
  <c r="FA5" i="5"/>
  <c r="EZ4" i="5"/>
  <c r="FB5" i="5" l="1"/>
  <c r="FA6" i="5"/>
  <c r="FC5" i="5" l="1"/>
  <c r="FB6" i="5"/>
  <c r="FD5" i="5" l="1"/>
  <c r="FC6" i="5"/>
  <c r="FE5" i="5" l="1"/>
  <c r="FD6" i="5"/>
  <c r="FE6" i="5" l="1"/>
  <c r="FF5" i="5"/>
  <c r="FF6" i="5" l="1"/>
  <c r="FG5" i="5"/>
  <c r="FG6" i="5" l="1"/>
  <c r="FH5" i="5"/>
  <c r="FG4" i="5"/>
  <c r="FH6" i="5" l="1"/>
  <c r="FI5" i="5"/>
  <c r="FI6" i="5" l="1"/>
  <c r="FJ5" i="5"/>
  <c r="FJ6" i="5" l="1"/>
  <c r="FK5" i="5"/>
  <c r="FK6" i="5" l="1"/>
  <c r="FL5" i="5"/>
  <c r="FL6" i="5" l="1"/>
  <c r="FM5" i="5"/>
  <c r="FN5" i="5" l="1"/>
  <c r="FM6" i="5"/>
  <c r="FO5" i="5" l="1"/>
  <c r="FN4" i="5"/>
  <c r="FN6" i="5"/>
  <c r="FP5" i="5" l="1"/>
  <c r="FO6" i="5"/>
  <c r="FQ5" i="5" l="1"/>
  <c r="FP6" i="5"/>
  <c r="FQ6" i="5" l="1"/>
  <c r="FR5" i="5"/>
  <c r="FR6" i="5" l="1"/>
  <c r="FS5" i="5"/>
  <c r="FS6" i="5" l="1"/>
  <c r="FT5" i="5"/>
  <c r="FT6" i="5" l="1"/>
  <c r="FU5" i="5"/>
  <c r="FU6" i="5" l="1"/>
  <c r="FV5" i="5"/>
  <c r="FU4" i="5"/>
  <c r="FV6" i="5" l="1"/>
  <c r="FW5" i="5"/>
  <c r="FW6" i="5" l="1"/>
  <c r="FX5" i="5"/>
  <c r="FX6" i="5" l="1"/>
  <c r="FY5" i="5"/>
  <c r="FZ5" i="5" l="1"/>
  <c r="FY6" i="5"/>
  <c r="GA5" i="5" l="1"/>
  <c r="FZ6" i="5"/>
  <c r="GB5" i="5" l="1"/>
  <c r="GA6" i="5"/>
  <c r="GC5" i="5" l="1"/>
  <c r="GB4" i="5"/>
  <c r="GB6" i="5"/>
  <c r="GC6" i="5" l="1"/>
  <c r="GD5" i="5"/>
  <c r="GD6" i="5" l="1"/>
  <c r="GE5" i="5"/>
  <c r="GE6" i="5" l="1"/>
  <c r="GF5" i="5"/>
  <c r="GF6" i="5" l="1"/>
  <c r="GG5" i="5"/>
  <c r="GG6" i="5" l="1"/>
  <c r="GH5" i="5"/>
  <c r="GH6" i="5" l="1"/>
  <c r="GI5" i="5"/>
  <c r="GI6" i="5" l="1"/>
  <c r="GJ5" i="5"/>
  <c r="GI4" i="5"/>
  <c r="GJ6" i="5" l="1"/>
  <c r="GK5" i="5"/>
  <c r="GL5" i="5" l="1"/>
  <c r="GK6" i="5"/>
  <c r="GM5" i="5" l="1"/>
  <c r="GL6" i="5"/>
  <c r="GN5" i="5" l="1"/>
  <c r="GM6" i="5"/>
  <c r="GO5" i="5" l="1"/>
  <c r="GN6" i="5"/>
  <c r="GO6" i="5" l="1"/>
  <c r="GP5" i="5"/>
  <c r="GP6" i="5" l="1"/>
  <c r="GQ5" i="5"/>
  <c r="GP4" i="5"/>
  <c r="GQ6" i="5" l="1"/>
  <c r="GR5" i="5"/>
  <c r="GR6" i="5" l="1"/>
  <c r="GS5" i="5"/>
  <c r="GS6" i="5" l="1"/>
  <c r="GT5" i="5"/>
  <c r="GT6" i="5" l="1"/>
  <c r="GU5" i="5"/>
  <c r="GU6" i="5" l="1"/>
  <c r="GV5" i="5"/>
  <c r="GV6" i="5" l="1"/>
  <c r="GW5" i="5"/>
  <c r="GW4" i="5" l="1"/>
  <c r="GX5" i="5"/>
  <c r="GW6" i="5"/>
  <c r="GY5" i="5" l="1"/>
  <c r="GX6" i="5"/>
  <c r="GZ5" i="5" l="1"/>
  <c r="GY6" i="5"/>
  <c r="HA5" i="5" l="1"/>
  <c r="GZ6" i="5"/>
  <c r="HA6" i="5" l="1"/>
  <c r="HB5" i="5"/>
  <c r="HB6" i="5" l="1"/>
  <c r="HC5" i="5"/>
  <c r="HC6" i="5" l="1"/>
  <c r="HD5" i="5"/>
  <c r="HD6" i="5" l="1"/>
  <c r="HD4" i="5"/>
  <c r="HE5" i="5"/>
  <c r="HE6" i="5" l="1"/>
  <c r="HF5" i="5"/>
  <c r="HF6" i="5" l="1"/>
  <c r="HG5" i="5"/>
  <c r="HG6" i="5" l="1"/>
  <c r="HH5" i="5"/>
  <c r="HH6" i="5" l="1"/>
  <c r="HI5" i="5"/>
  <c r="HJ5" i="5" l="1"/>
  <c r="HI6" i="5"/>
  <c r="HK5" i="5" l="1"/>
  <c r="HJ6" i="5"/>
  <c r="HL5" i="5" l="1"/>
  <c r="HK4" i="5"/>
  <c r="HK6" i="5"/>
  <c r="HM5" i="5" l="1"/>
  <c r="HL6" i="5"/>
  <c r="HM6" i="5" l="1"/>
  <c r="HN5" i="5"/>
  <c r="HN6" i="5" l="1"/>
  <c r="HO5" i="5"/>
  <c r="HO6" i="5" l="1"/>
  <c r="HP5" i="5"/>
  <c r="HP6" i="5" l="1"/>
  <c r="HQ5" i="5"/>
  <c r="HQ6" i="5" l="1"/>
  <c r="HR5" i="5"/>
  <c r="HR4" i="5" l="1"/>
  <c r="HR6" i="5"/>
  <c r="HS5" i="5"/>
  <c r="HS6" i="5" l="1"/>
  <c r="HT5" i="5"/>
  <c r="HT6" i="5" l="1"/>
  <c r="HU5" i="5"/>
  <c r="HV5" i="5" l="1"/>
  <c r="HU6" i="5"/>
  <c r="HW5" i="5" l="1"/>
  <c r="HV6" i="5"/>
  <c r="HX5" i="5" l="1"/>
  <c r="HW6" i="5"/>
  <c r="HY5" i="5" l="1"/>
  <c r="HX6" i="5"/>
  <c r="HY6" i="5" l="1"/>
  <c r="HY4" i="5"/>
  <c r="HZ5" i="5"/>
  <c r="HZ6" i="5" l="1"/>
  <c r="IA5" i="5"/>
  <c r="IA6" i="5" l="1"/>
  <c r="IB5" i="5"/>
  <c r="IB6" i="5" l="1"/>
  <c r="IC5" i="5"/>
  <c r="IC6" i="5" l="1"/>
  <c r="ID5" i="5"/>
  <c r="ID6" i="5" l="1"/>
  <c r="IE5" i="5"/>
  <c r="IE6" i="5" l="1"/>
  <c r="IF5" i="5"/>
  <c r="IF6" i="5" l="1"/>
  <c r="IG5" i="5"/>
  <c r="IF4" i="5"/>
  <c r="IH5" i="5" l="1"/>
  <c r="IG6" i="5"/>
  <c r="II5" i="5" l="1"/>
  <c r="IH6" i="5"/>
  <c r="IJ5" i="5" l="1"/>
  <c r="II6" i="5"/>
  <c r="IK5" i="5" l="1"/>
  <c r="IJ6" i="5"/>
  <c r="IK6" i="5" l="1"/>
  <c r="IL5" i="5"/>
  <c r="IL6" i="5" l="1"/>
  <c r="IM5" i="5"/>
  <c r="IM6" i="5" l="1"/>
  <c r="IN5" i="5"/>
  <c r="IM4" i="5"/>
  <c r="IN6" i="5" l="1"/>
  <c r="IO5" i="5"/>
  <c r="IO6" i="5" l="1"/>
  <c r="IP5" i="5"/>
  <c r="IP6" i="5" l="1"/>
  <c r="IQ5" i="5"/>
  <c r="IQ6" i="5" l="1"/>
  <c r="IR5" i="5"/>
  <c r="IR6" i="5" l="1"/>
  <c r="IS5" i="5"/>
  <c r="IS6" i="5" s="1"/>
</calcChain>
</file>

<file path=xl/sharedStrings.xml><?xml version="1.0" encoding="utf-8"?>
<sst xmlns="http://schemas.openxmlformats.org/spreadsheetml/2006/main" count="218" uniqueCount="159">
  <si>
    <t>SISTEMA DE RESPONSABILIDAD PENAL ADOLESCENTE
GARANTIA DEL DERECHO A LA EDUCACIÓN
ACCESO Y PERMANENCIA</t>
  </si>
  <si>
    <t>Punto de partida</t>
  </si>
  <si>
    <t>Areas temáticas generales</t>
  </si>
  <si>
    <t>Metodología de la formación</t>
  </si>
  <si>
    <t xml:space="preserve">Identificación de buenas prácticas docentes </t>
  </si>
  <si>
    <t>Sensibilización y motivación</t>
  </si>
  <si>
    <t>Normatividad y contextualización</t>
  </si>
  <si>
    <t>Teórico - práctico: Grupal e individual</t>
  </si>
  <si>
    <t>Estrategias Pedagógicas Flexibles e Inclusivas</t>
  </si>
  <si>
    <t>Gestión de emociones y resolución de conflictos</t>
  </si>
  <si>
    <t>Reflexión crítica y autoevaluación</t>
  </si>
  <si>
    <t>Acompañamiento y construcción de plan de vida</t>
  </si>
  <si>
    <t xml:space="preserve">Vinculación de redes de apoyo emocional para los estudiantes </t>
  </si>
  <si>
    <t>Aprendizaje en entornos colaborativos</t>
  </si>
  <si>
    <t>Promoción de redes de apoyo institucional</t>
  </si>
  <si>
    <t>EVALUACIÓN
ACOMPAÑAMIENTO  - SEGUIMIENTO 
MONITOREO</t>
  </si>
  <si>
    <t>Region</t>
  </si>
  <si>
    <t>Departamento</t>
  </si>
  <si>
    <t>No. ETC</t>
  </si>
  <si>
    <t>No de ETC</t>
  </si>
  <si>
    <t>No de Sedes</t>
  </si>
  <si>
    <t>No. Participantes</t>
  </si>
  <si>
    <t>No de formadores</t>
  </si>
  <si>
    <t>tiempo ten meses  para visitas</t>
  </si>
  <si>
    <t>capacidad visitas por mes formador</t>
  </si>
  <si>
    <t>Total visitas</t>
  </si>
  <si>
    <t>Visitas por mes totales</t>
  </si>
  <si>
    <t>Visidas promedio por formador</t>
  </si>
  <si>
    <t>AMAZONÍA</t>
  </si>
  <si>
    <t>Amazonas</t>
  </si>
  <si>
    <t>Caquetá</t>
  </si>
  <si>
    <t>Putumayo</t>
  </si>
  <si>
    <t>CARIBE</t>
  </si>
  <si>
    <t>Atlántico</t>
  </si>
  <si>
    <t>Cesar</t>
  </si>
  <si>
    <t>La Guajira</t>
  </si>
  <si>
    <t>Córdoba</t>
  </si>
  <si>
    <t>Sucre</t>
  </si>
  <si>
    <t>CENTRAL</t>
  </si>
  <si>
    <t>Boyacá</t>
  </si>
  <si>
    <t>Cundinamarca</t>
  </si>
  <si>
    <t>Huila</t>
  </si>
  <si>
    <t>Tolima</t>
  </si>
  <si>
    <t>EJE CAFETERO Y ANTIOQUIA</t>
  </si>
  <si>
    <t>Antioquia</t>
  </si>
  <si>
    <t>Caldas</t>
  </si>
  <si>
    <t xml:space="preserve">Quindío </t>
  </si>
  <si>
    <t>Risaralda</t>
  </si>
  <si>
    <t>PACÍFICO</t>
  </si>
  <si>
    <t>Cauca</t>
  </si>
  <si>
    <t>Chocó</t>
  </si>
  <si>
    <t>Nariño</t>
  </si>
  <si>
    <t>Valle del Cauca</t>
  </si>
  <si>
    <t>ORINOQUÍA</t>
  </si>
  <si>
    <t>Casanare</t>
  </si>
  <si>
    <t>Arauca</t>
  </si>
  <si>
    <t>SANTANDERES</t>
  </si>
  <si>
    <t xml:space="preserve">Santander </t>
  </si>
  <si>
    <t>Total</t>
  </si>
  <si>
    <t>DEPARTAMENTO</t>
  </si>
  <si>
    <t>No. de sedes</t>
  </si>
  <si>
    <t>No. de docentes</t>
  </si>
  <si>
    <t>AMAZONAS</t>
  </si>
  <si>
    <t>ANTIOQUIA</t>
  </si>
  <si>
    <t>ATLÁNTICO</t>
  </si>
  <si>
    <t>BOYACÁ</t>
  </si>
  <si>
    <t>CALDAS</t>
  </si>
  <si>
    <t>CAQUETÁ</t>
  </si>
  <si>
    <t>CASANARE</t>
  </si>
  <si>
    <t>CAUCA</t>
  </si>
  <si>
    <t>CESAR</t>
  </si>
  <si>
    <t>CHOCÓ</t>
  </si>
  <si>
    <t>CÓRDOBA</t>
  </si>
  <si>
    <t>CUNDINAMARCA</t>
  </si>
  <si>
    <t>HUILA</t>
  </si>
  <si>
    <t>LA GUAJIRA</t>
  </si>
  <si>
    <t>NARIÑO</t>
  </si>
  <si>
    <t>PUTUMAYO</t>
  </si>
  <si>
    <t>QUINDÍO</t>
  </si>
  <si>
    <t>RISARALDA</t>
  </si>
  <si>
    <t>SANTANDER</t>
  </si>
  <si>
    <t>SUCRE</t>
  </si>
  <si>
    <t>TOLIMA</t>
  </si>
  <si>
    <t>VALLE DEL CAUCA</t>
  </si>
  <si>
    <t>Total general</t>
  </si>
  <si>
    <t>Cree una programación para un proyecto en esta hoja de cálculo.
Escriba el título de este proyecto en la celda B1. 
Para obtener información sobre cómo usar esta hoja de cálculo, incluidas las instrucciones para lectores de pantalla y el nombre del autor de este libro, vea la hoja de cálculo Información.
Desplácese hacia abajo por la columna A para escuchar más instrucciones.</t>
  </si>
  <si>
    <t>Fortalecimiento y cualificación del Sistema de Responsabilidad Penal para adolescentes</t>
  </si>
  <si>
    <t>Escriba el nombre de la compañía en la celda B2.</t>
  </si>
  <si>
    <t>Ministerio de Educación Nacional</t>
  </si>
  <si>
    <t>Escriba el nombre del responsable del proyecto en la celda B3. Escriba la fecha de comienzo del proyecto en la celda E3. Inicio del proyecto: la etiqueta se encuentra en la celda C3.</t>
  </si>
  <si>
    <t>Subdirección de Permanencia</t>
  </si>
  <si>
    <t>Inicio del proyecto:</t>
  </si>
  <si>
    <t>La semana que se muestra en la celda E4 representa la semana inicial para mostrar en la programación del proyecto en la celda I4. La fecha de inicio del proyecto se considera la semana 1. Para cambiar semana que se muestra, simplemente escriba un número de semana nuevo en la celda E4.
La fecha de inicio de cada semana, comenzando por la semana mostrada en la celda E4, comienza en la celda I4 y se calcula automáticamente. Hay 8 semanas representadas en esta vista desde la celda I4 hasta la celda BF4.
No debería modificar estas celdas.
La etiqueta de la semana para mostrar se encuentra en la celda C4.</t>
  </si>
  <si>
    <t>Semana para mostrar:</t>
  </si>
  <si>
    <t>Las celdas I5 a BL5 contienen el número de días de la semana representado en el bloque de celdas encima de cada celda de fecha y se calculan automáticamente.
No debería modificar estas celdas.
La fecha actual está rodeada con una línea roja (hex. AD3815) desde la fecha actual en la fila 5 hasta toda la columna de fechas y el fin de la programación del proyecto.</t>
  </si>
  <si>
    <t>Esta fila contiene los encabezados de la programación del proyecto posterior debajo de estos. 
Navegue desde la celda B6 a BL 6 para escuchar el contenido. La primera letra de cada día de la semana de la fecha encima de ese encabezado empieza en la celda I6 y continúa hasta la celda BL6.
Todo el gráficos de escala de tiempo del proyecto está generados automáticamente en función de las fechas de inicio y finalización especificadas, con formatos condicionales.
No modifique el contenido de las celdas en las columnas después de la columna I comenzando por la celda I7.</t>
  </si>
  <si>
    <t>TAREA</t>
  </si>
  <si>
    <t>ASIGNADO A</t>
  </si>
  <si>
    <t>PROGRESO</t>
  </si>
  <si>
    <t>INICIO</t>
  </si>
  <si>
    <t>FIN</t>
  </si>
  <si>
    <t>DÍAS</t>
  </si>
  <si>
    <t xml:space="preserve">No elimine esta fila. Esta fila está oculta para conservar una fórmula que se usa para resaltar el día actual dentro de la programación del proyecto. </t>
  </si>
  <si>
    <t>La celda B8 contiene el título de ejemplo de la Fase 1. 
Escriba un nuevo título en la celda B8.
Escriba un nombre para asignar la fase, si se aplica para el proyecto, en la celda C8.
Escriba el progreso de la fase completa, si se aplica para el proyecto, en la celda D8.
Escriba las fechas de inicio y finalización de la fase completa, si se aplica para el proyecto, en las celdas E8 y F8. 
El gráfico de Gantt rellena automáticamente las fechas adecuadas y aplica un sombreado según el progreso especificado.
Para eliminar la fase y trabajar solo con las tareas, elimine esta fila.</t>
  </si>
  <si>
    <t xml:space="preserve">Alistamiento y preparación </t>
  </si>
  <si>
    <t>Las filas de la 10 a la 13 repiten el patrón de la fila 9. 
Repita las instrucciones de la celda A9 para todas las filas de tareas en esta hoja de cálculo. Sobrescriba los datos de ejemplo.
Un ejemplo de otra fase empieza en la celda A14. 
Continue escribiendo tareas en las celdas de la A10 a la A13 o vaya a la celda A14 para obtener más información.</t>
  </si>
  <si>
    <t>Contratación talento humano</t>
  </si>
  <si>
    <t>OPERADOR/ALIADO</t>
  </si>
  <si>
    <t>Organización Operativa del equipo de trabajo</t>
  </si>
  <si>
    <t>Formación TH</t>
  </si>
  <si>
    <t>Alistamiento inicial de contenidos, instrumentos y rutas de trabajo</t>
  </si>
  <si>
    <t>Establecer contacto con ETC: EE_CAE_CIP focalizados</t>
  </si>
  <si>
    <t>Socialización del proyecto a las ETC y a los directivos docentes de los EE_CAE_CIP focalizados</t>
  </si>
  <si>
    <t xml:space="preserve">Organización operativa y logística de grupo focal espacio de construcción participativa </t>
  </si>
  <si>
    <t>Convocatoria grupo focal</t>
  </si>
  <si>
    <t>Preparacion logistica del evento</t>
  </si>
  <si>
    <t xml:space="preserve">Realización de Evento para construcción participativa </t>
  </si>
  <si>
    <t>Definición de contenidos, instrumentos y rutas de trabajo del modulos de capacitacion por parte de los expertos</t>
  </si>
  <si>
    <t xml:space="preserve">Diseño Primer y segundo  módulo  virtual </t>
  </si>
  <si>
    <t>Cargue de recursos Colombia Aprende - primer modulo</t>
  </si>
  <si>
    <t>Pruebas de implementacion cargues modulos 1 y 2</t>
  </si>
  <si>
    <t>Registro al curso por parte de los participantes</t>
  </si>
  <si>
    <t>Socialización semanal de avances con el equipo MEN</t>
  </si>
  <si>
    <t>Implementación y puesta en marcha de formación</t>
  </si>
  <si>
    <t>La celda a la derecha contiene el título de ejemplo de la Fase 2. 
Puede crear una nueva fase en cualquier momento en la columna B. Esta programación de proyecto no necesita fases. Para quitar la fase, basta con eliminar la fila.
Para crear un bloque de fase nuevo en esta fila, escriba un nuevo título en la celda a la derecha.
Para continuar agregando tareas a la fase anterior, escriba una nueva fila encima de esta y rellene los datos de la tarea como se explica en la celda A9.
Actualice los detalles de la fase en la celda a la derecha como se explica en la celda A8.
Continúe navegando por las celdas de la columna A para obtener más información.
Si no ha agregado nuevas filas en esta hoja de cálculo, verá que se han creado automáticamente 2 bloques de fase de ejemplo adicionales en las celdas B20 y B26. En caso contrario, desplácese por las celdas de la columna A para buscar los bloques adicionales. 
Repita las instrucciones de las celdas A8 y A9 cuando lo necesite.</t>
  </si>
  <si>
    <t>Desarrollo ejes temáticos</t>
  </si>
  <si>
    <t xml:space="preserve">Desarrollo de introduccion y apertura virtual y  primer eje temático virtual por parte de los participantes inscritos </t>
  </si>
  <si>
    <t>Ajustes de recursos de primer eje temático</t>
  </si>
  <si>
    <t>Desarrollo primer  Webinario</t>
  </si>
  <si>
    <t xml:space="preserve">Desarrollo segundo eje temático virtual por parte de los docentes inscritos </t>
  </si>
  <si>
    <t>Ajustes de recursos de segundo eje temático</t>
  </si>
  <si>
    <t>Diseño tercer eje temático virtual</t>
  </si>
  <si>
    <t>Cargue de recursos Colombia Aprende - tercer eje temático</t>
  </si>
  <si>
    <t>Desarrollo tercer eje temático virtual por parte de los docentes inscritos</t>
  </si>
  <si>
    <t>Desarrollo Segundo  Webinario</t>
  </si>
  <si>
    <t>Ajustes de recursos de tercer eje temático</t>
  </si>
  <si>
    <t>Creación Documento de Sistematización del proceso</t>
  </si>
  <si>
    <t>Acompañamiento situado en aula</t>
  </si>
  <si>
    <t>Proyección de plan de trabajo</t>
  </si>
  <si>
    <t>Primera visita</t>
  </si>
  <si>
    <t>Segunda visita</t>
  </si>
  <si>
    <t>Tercera visita</t>
  </si>
  <si>
    <t>Encuentro de socialización de experiencias exitosas</t>
  </si>
  <si>
    <t>Organización operativa y logística</t>
  </si>
  <si>
    <t>Convocatoria</t>
  </si>
  <si>
    <t>Realización</t>
  </si>
  <si>
    <t>Bloque de título fase de ejemplo</t>
  </si>
  <si>
    <t xml:space="preserve">Seguimiento, Visibilización y Cierre </t>
  </si>
  <si>
    <t>Diseño para la organización de la información para la sistematización de la experiencia</t>
  </si>
  <si>
    <t>Informe 1  (20%)</t>
  </si>
  <si>
    <t>Informe 2 (50%)</t>
  </si>
  <si>
    <t>Informe 3 (15%)</t>
  </si>
  <si>
    <t xml:space="preserve">Comités técnicos </t>
  </si>
  <si>
    <t>Convocatoria para la socialización final de resultados a las ETC y a los EE_CAE_CIP focalizados</t>
  </si>
  <si>
    <t>Socialización y retroalimentacion  final de resultados a las ETC y a los EE_CAE_CIP focalizados</t>
  </si>
  <si>
    <t>Cierre del proceso contractual</t>
  </si>
  <si>
    <t>Esta es una fila vacía.</t>
  </si>
  <si>
    <t>Esta fila indica el final de la programación del proyecto. NO escriba nada en esta fila. 
Inserte nuevas filas encima de ésta para continuar creando la programación del proyecto.</t>
  </si>
  <si>
    <t>Inserte nuevas filas ENCIMA de ésta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</si>
</sst>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quot;$&quot;\ * #,##0_-;\-&quot;$&quot;\ * #,##0_-;_-&quot;$&quot;\ * &quot;-&quot;_-;_-@_-"/>
    <numFmt numFmtId="165" formatCode="ddd\,\ m/d/yyyy"/>
    <numFmt numFmtId="166" formatCode="[$-C0A]d\ &quot;de&quot;\ mmmm\ &quot;de&quot;\ yyyy;@"/>
    <numFmt numFmtId="167" formatCode="d"/>
    <numFmt numFmtId="168" formatCode="d\-m\-yy;@"/>
    <numFmt numFmtId="169" formatCode="0.0"/>
    <numFmt numFmtId="170" formatCode="_-&quot;$&quot;\ * #,##0.00_-;\-&quot;$&quot;\ * #,##0.00_-;_-&quot;$&quot;\ * &quot;-&quot;_-;_-@_-"/>
  </numFmts>
  <fonts count="23">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sz val="10"/>
      <name val="Arial"/>
      <family val="2"/>
    </font>
    <font>
      <sz val="11"/>
      <color theme="0"/>
      <name val="Calibri"/>
      <family val="2"/>
      <scheme val="minor"/>
    </font>
    <font>
      <b/>
      <sz val="22"/>
      <color theme="1" tint="0.34998626667073579"/>
      <name val="Calibri Light"/>
      <family val="2"/>
      <scheme val="major"/>
    </font>
    <font>
      <sz val="10"/>
      <name val="Calibri"/>
      <family val="2"/>
      <scheme val="minor"/>
    </font>
    <font>
      <b/>
      <sz val="11"/>
      <name val="Calibri"/>
      <family val="2"/>
      <scheme val="minor"/>
    </font>
    <font>
      <sz val="14"/>
      <color theme="1"/>
      <name val="Calibri"/>
      <family val="2"/>
      <scheme val="minor"/>
    </font>
    <font>
      <u/>
      <sz val="11"/>
      <color indexed="12"/>
      <name val="Arial"/>
      <family val="2"/>
    </font>
    <font>
      <sz val="9"/>
      <name val="Calibri"/>
      <family val="2"/>
      <scheme val="minor"/>
    </font>
    <font>
      <b/>
      <sz val="9"/>
      <color theme="0"/>
      <name val="Calibri"/>
      <family val="2"/>
      <scheme val="minor"/>
    </font>
    <font>
      <sz val="8"/>
      <color theme="0"/>
      <name val="Calibri"/>
      <family val="2"/>
      <scheme val="minor"/>
    </font>
    <font>
      <b/>
      <i/>
      <sz val="11"/>
      <color theme="1"/>
      <name val="Calibri"/>
      <family val="2"/>
      <scheme val="minor"/>
    </font>
    <font>
      <sz val="11"/>
      <name val="Calibri"/>
      <family val="2"/>
      <scheme val="minor"/>
    </font>
    <font>
      <i/>
      <sz val="9"/>
      <color theme="1"/>
      <name val="Calibri"/>
      <family val="2"/>
      <scheme val="minor"/>
    </font>
    <font>
      <sz val="10"/>
      <color theme="1" tint="0.499984740745262"/>
      <name val="Calibri"/>
      <family val="2"/>
      <scheme val="minor"/>
    </font>
    <font>
      <b/>
      <sz val="11"/>
      <color theme="1" tint="0.499984740745262"/>
      <name val="Calibri"/>
      <family val="2"/>
      <scheme val="minor"/>
    </font>
    <font>
      <sz val="10"/>
      <color theme="1" tint="0.499984740745262"/>
      <name val="Arial"/>
      <family val="2"/>
    </font>
    <font>
      <b/>
      <sz val="10"/>
      <name val="Arial"/>
      <family val="2"/>
    </font>
    <font>
      <sz val="11"/>
      <color rgb="FFFF0000"/>
      <name val="Calibri"/>
      <family val="2"/>
      <scheme val="minor"/>
    </font>
  </fonts>
  <fills count="16">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1" tint="0.34998626667073579"/>
        <bgColor theme="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5"/>
        <bgColor indexed="64"/>
      </patternFill>
    </fill>
    <fill>
      <patternFill patternType="solid">
        <fgColor theme="7" tint="0.399975585192419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theme="9" tint="-0.499984740745262"/>
      </left>
      <right style="thin">
        <color indexed="64"/>
      </right>
      <top style="thin">
        <color theme="9" tint="-0.499984740745262"/>
      </top>
      <bottom style="thin">
        <color indexed="64"/>
      </bottom>
      <diagonal/>
    </border>
    <border>
      <left style="thin">
        <color theme="9" tint="-0.499984740745262"/>
      </left>
      <right style="thin">
        <color indexed="64"/>
      </right>
      <top style="thin">
        <color indexed="64"/>
      </top>
      <bottom style="thin">
        <color indexed="64"/>
      </bottom>
      <diagonal/>
    </border>
    <border>
      <left style="thin">
        <color theme="9" tint="-0.499984740745262"/>
      </left>
      <right style="thin">
        <color indexed="64"/>
      </right>
      <top style="thin">
        <color indexed="64"/>
      </top>
      <bottom style="thin">
        <color theme="9" tint="-0.499984740745262"/>
      </bottom>
      <diagonal/>
    </border>
    <border>
      <left style="thin">
        <color indexed="64"/>
      </left>
      <right style="thin">
        <color theme="9" tint="-0.499984740745262"/>
      </right>
      <top style="thin">
        <color theme="9" tint="-0.499984740745262"/>
      </top>
      <bottom style="thin">
        <color theme="9" tint="-0.499984740745262"/>
      </bottom>
      <diagonal/>
    </border>
    <border>
      <left style="thin">
        <color theme="9" tint="-0.499984740745262"/>
      </left>
      <right style="thin">
        <color indexed="64"/>
      </right>
      <top style="thin">
        <color indexed="64"/>
      </top>
      <bottom/>
      <diagonal/>
    </border>
    <border>
      <left style="thin">
        <color rgb="FFC00000"/>
      </left>
      <right style="thin">
        <color rgb="FFC00000"/>
      </right>
      <top style="thin">
        <color rgb="FFC00000"/>
      </top>
      <bottom style="thin">
        <color rgb="FFC00000"/>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style="thin">
        <color rgb="FF7030A0"/>
      </bottom>
      <diagonal/>
    </border>
    <border>
      <left style="thin">
        <color rgb="FF002060"/>
      </left>
      <right style="thin">
        <color rgb="FF002060"/>
      </right>
      <top style="thin">
        <color rgb="FF002060"/>
      </top>
      <bottom style="thin">
        <color rgb="FF002060"/>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theme="0" tint="-0.34998626667073579"/>
      </right>
      <top/>
      <bottom style="medium">
        <color theme="0" tint="-0.14996795556505021"/>
      </bottom>
      <diagonal/>
    </border>
    <border>
      <left/>
      <right style="thin">
        <color theme="0" tint="-0.14993743705557422"/>
      </right>
      <top style="medium">
        <color theme="0" tint="-0.14996795556505021"/>
      </top>
      <bottom style="medium">
        <color theme="0" tint="-0.149967955565050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theme="0" tint="-0.34998626667073579"/>
      </top>
      <bottom/>
      <diagonal/>
    </border>
    <border>
      <left style="medium">
        <color indexed="64"/>
      </left>
      <right style="thin">
        <color theme="0" tint="-0.34998626667073579"/>
      </right>
      <top/>
      <bottom style="medium">
        <color theme="0" tint="-0.14996795556505021"/>
      </bottom>
      <diagonal/>
    </border>
    <border>
      <left style="thin">
        <color theme="0" tint="-0.34998626667073579"/>
      </left>
      <right style="medium">
        <color indexed="64"/>
      </right>
      <top/>
      <bottom style="medium">
        <color theme="0" tint="-0.14996795556505021"/>
      </bottom>
      <diagonal/>
    </border>
    <border>
      <left style="medium">
        <color indexed="64"/>
      </left>
      <right style="thin">
        <color theme="0" tint="-0.14993743705557422"/>
      </right>
      <top style="medium">
        <color theme="0" tint="-0.14996795556505021"/>
      </top>
      <bottom style="medium">
        <color theme="0" tint="-0.14996795556505021"/>
      </bottom>
      <diagonal/>
    </border>
    <border>
      <left style="thin">
        <color theme="0" tint="-0.14993743705557422"/>
      </left>
      <right style="medium">
        <color indexed="64"/>
      </right>
      <top style="medium">
        <color theme="0" tint="-0.14996795556505021"/>
      </top>
      <bottom style="medium">
        <color theme="0" tint="-0.14996795556505021"/>
      </bottom>
      <diagonal/>
    </border>
    <border>
      <left style="medium">
        <color indexed="64"/>
      </left>
      <right style="thin">
        <color theme="0" tint="-0.34998626667073579"/>
      </right>
      <top style="medium">
        <color indexed="64"/>
      </top>
      <bottom/>
      <diagonal/>
    </border>
    <border>
      <left/>
      <right style="thin">
        <color theme="0" tint="-0.34998626667073579"/>
      </right>
      <top style="medium">
        <color indexed="64"/>
      </top>
      <bottom/>
      <diagonal/>
    </border>
    <border>
      <left style="medium">
        <color indexed="64"/>
      </left>
      <right style="thin">
        <color theme="0" tint="-0.14993743705557422"/>
      </right>
      <top style="medium">
        <color theme="0" tint="-0.14996795556505021"/>
      </top>
      <bottom style="medium">
        <color indexed="64"/>
      </bottom>
      <diagonal/>
    </border>
    <border>
      <left style="thin">
        <color theme="0" tint="-0.14993743705557422"/>
      </left>
      <right style="thin">
        <color theme="0" tint="-0.14993743705557422"/>
      </right>
      <top style="medium">
        <color theme="0" tint="-0.14996795556505021"/>
      </top>
      <bottom style="medium">
        <color indexed="64"/>
      </bottom>
      <diagonal/>
    </border>
    <border>
      <left style="thin">
        <color theme="0" tint="-0.14993743705557422"/>
      </left>
      <right style="medium">
        <color indexed="64"/>
      </right>
      <top style="medium">
        <color theme="0" tint="-0.14996795556505021"/>
      </top>
      <bottom style="medium">
        <color indexed="64"/>
      </bottom>
      <diagonal/>
    </border>
  </borders>
  <cellStyleXfs count="14">
    <xf numFmtId="0" fontId="0" fillId="0" borderId="0"/>
    <xf numFmtId="9" fontId="1" fillId="0" borderId="0" applyFont="0" applyFill="0" applyBorder="0" applyAlignment="0" applyProtection="0"/>
    <xf numFmtId="0" fontId="6" fillId="0" borderId="0"/>
    <xf numFmtId="165" fontId="1" fillId="0" borderId="13">
      <alignment horizontal="center" vertical="center"/>
    </xf>
    <xf numFmtId="0" fontId="1" fillId="0" borderId="21" applyFill="0">
      <alignment horizontal="center" vertical="center"/>
    </xf>
    <xf numFmtId="0" fontId="1" fillId="0" borderId="21" applyFill="0">
      <alignment horizontal="left" vertical="center" indent="2"/>
    </xf>
    <xf numFmtId="168" fontId="1" fillId="0" borderId="21" applyFill="0">
      <alignment horizontal="center" vertical="center"/>
    </xf>
    <xf numFmtId="0" fontId="7" fillId="0" borderId="0" applyNumberFormat="0" applyFill="0" applyBorder="0" applyAlignment="0" applyProtection="0"/>
    <xf numFmtId="0" fontId="10" fillId="0" borderId="0" applyNumberFormat="0" applyFill="0" applyAlignment="0" applyProtection="0"/>
    <xf numFmtId="0" fontId="11" fillId="0" borderId="0" applyNumberFormat="0" applyFill="0" applyBorder="0" applyAlignment="0" applyProtection="0">
      <alignment vertical="top"/>
      <protection locked="0"/>
    </xf>
    <xf numFmtId="0" fontId="10" fillId="0" borderId="0" applyNumberFormat="0" applyFill="0" applyProtection="0">
      <alignment vertical="top"/>
    </xf>
    <xf numFmtId="0" fontId="1" fillId="0" borderId="0" applyNumberFormat="0" applyFill="0" applyProtection="0">
      <alignment horizontal="right" indent="1"/>
    </xf>
    <xf numFmtId="164" fontId="1" fillId="0" borderId="0" applyFont="0" applyFill="0" applyBorder="0" applyAlignment="0" applyProtection="0"/>
    <xf numFmtId="43" fontId="1" fillId="0" borderId="0" applyFont="0" applyFill="0" applyBorder="0" applyAlignment="0" applyProtection="0"/>
  </cellStyleXfs>
  <cellXfs count="155">
    <xf numFmtId="0" fontId="0" fillId="0" borderId="0" xfId="0"/>
    <xf numFmtId="0" fontId="0" fillId="0" borderId="0" xfId="0" applyAlignment="1">
      <alignment wrapText="1"/>
    </xf>
    <xf numFmtId="0" fontId="0" fillId="0" borderId="0" xfId="0" applyAlignment="1">
      <alignment horizontal="center"/>
    </xf>
    <xf numFmtId="0" fontId="3" fillId="0" borderId="0" xfId="0" applyFont="1"/>
    <xf numFmtId="0" fontId="3" fillId="0" borderId="0" xfId="0" applyFont="1" applyAlignment="1">
      <alignment horizontal="center" vertical="center" wrapText="1"/>
    </xf>
    <xf numFmtId="0" fontId="4" fillId="0" borderId="0" xfId="0" applyFont="1" applyAlignment="1">
      <alignment horizontal="center"/>
    </xf>
    <xf numFmtId="0" fontId="4" fillId="0" borderId="5" xfId="0" applyFont="1" applyBorder="1" applyAlignment="1">
      <alignment horizontal="center"/>
    </xf>
    <xf numFmtId="0" fontId="4" fillId="0" borderId="7" xfId="0" applyFont="1" applyBorder="1" applyAlignment="1">
      <alignment horizontal="center"/>
    </xf>
    <xf numFmtId="0" fontId="3" fillId="0" borderId="7" xfId="0" applyFont="1" applyBorder="1" applyAlignment="1">
      <alignment horizontal="center"/>
    </xf>
    <xf numFmtId="0" fontId="3" fillId="0" borderId="0" xfId="0" applyFont="1" applyAlignment="1">
      <alignment horizontal="center"/>
    </xf>
    <xf numFmtId="0" fontId="6" fillId="0" borderId="0" xfId="2" applyAlignment="1">
      <alignment wrapText="1"/>
    </xf>
    <xf numFmtId="0" fontId="8" fillId="0" borderId="0" xfId="0" applyFont="1"/>
    <xf numFmtId="0" fontId="6" fillId="0" borderId="0" xfId="2"/>
    <xf numFmtId="0" fontId="0" fillId="0" borderId="13" xfId="0" applyBorder="1" applyAlignment="1">
      <alignment horizontal="center" vertical="center"/>
    </xf>
    <xf numFmtId="0" fontId="0" fillId="0" borderId="17" xfId="0" applyBorder="1"/>
    <xf numFmtId="167" fontId="12" fillId="4" borderId="18" xfId="0" applyNumberFormat="1" applyFont="1" applyFill="1" applyBorder="1" applyAlignment="1">
      <alignment horizontal="center" vertical="center"/>
    </xf>
    <xf numFmtId="167" fontId="12" fillId="4" borderId="0" xfId="0" applyNumberFormat="1" applyFont="1" applyFill="1" applyAlignment="1">
      <alignment horizontal="center" vertical="center"/>
    </xf>
    <xf numFmtId="167" fontId="12" fillId="4" borderId="12" xfId="0" applyNumberFormat="1" applyFont="1" applyFill="1" applyBorder="1" applyAlignment="1">
      <alignment horizontal="center" vertical="center"/>
    </xf>
    <xf numFmtId="0" fontId="13" fillId="5" borderId="15" xfId="0" applyFont="1" applyFill="1" applyBorder="1" applyAlignment="1">
      <alignment horizontal="left" vertical="center" indent="1"/>
    </xf>
    <xf numFmtId="0" fontId="13" fillId="5" borderId="15" xfId="0" applyFont="1" applyFill="1" applyBorder="1" applyAlignment="1">
      <alignment horizontal="center" vertical="center" wrapText="1"/>
    </xf>
    <xf numFmtId="0" fontId="14" fillId="6" borderId="19" xfId="0" applyFont="1" applyFill="1" applyBorder="1" applyAlignment="1">
      <alignment horizontal="center" vertical="center" shrinkToFit="1"/>
    </xf>
    <xf numFmtId="0" fontId="0" fillId="0" borderId="20" xfId="0" applyBorder="1" applyAlignment="1">
      <alignment vertical="center"/>
    </xf>
    <xf numFmtId="0" fontId="15" fillId="7" borderId="21" xfId="0" applyFont="1" applyFill="1" applyBorder="1" applyAlignment="1">
      <alignment horizontal="left" vertical="center" indent="1"/>
    </xf>
    <xf numFmtId="0" fontId="1" fillId="7" borderId="21" xfId="4" applyFill="1">
      <alignment horizontal="center" vertical="center"/>
    </xf>
    <xf numFmtId="9" fontId="16" fillId="7" borderId="21" xfId="1" applyFont="1" applyFill="1" applyBorder="1" applyAlignment="1">
      <alignment horizontal="center" vertical="center"/>
    </xf>
    <xf numFmtId="168" fontId="0" fillId="7" borderId="21" xfId="0" applyNumberFormat="1" applyFill="1" applyBorder="1" applyAlignment="1">
      <alignment horizontal="center" vertical="center"/>
    </xf>
    <xf numFmtId="168" fontId="16" fillId="7" borderId="21" xfId="0" applyNumberFormat="1" applyFont="1" applyFill="1" applyBorder="1" applyAlignment="1">
      <alignment horizontal="center" vertical="center"/>
    </xf>
    <xf numFmtId="0" fontId="16" fillId="0" borderId="21" xfId="0" applyFont="1" applyBorder="1" applyAlignment="1">
      <alignment horizontal="center" vertical="center"/>
    </xf>
    <xf numFmtId="0" fontId="0" fillId="0" borderId="0" xfId="0" applyAlignment="1">
      <alignment vertical="center"/>
    </xf>
    <xf numFmtId="0" fontId="1" fillId="8" borderId="21" xfId="5" applyFill="1">
      <alignment horizontal="left" vertical="center" indent="2"/>
    </xf>
    <xf numFmtId="0" fontId="0" fillId="8" borderId="21" xfId="4" applyFont="1" applyFill="1">
      <alignment horizontal="center" vertical="center"/>
    </xf>
    <xf numFmtId="9" fontId="16" fillId="8" borderId="21" xfId="1" applyFont="1" applyFill="1" applyBorder="1" applyAlignment="1">
      <alignment horizontal="center" vertical="center"/>
    </xf>
    <xf numFmtId="168" fontId="1" fillId="8" borderId="21" xfId="6" applyFill="1">
      <alignment horizontal="center" vertical="center"/>
    </xf>
    <xf numFmtId="0" fontId="0" fillId="0" borderId="20" xfId="0" applyBorder="1" applyAlignment="1">
      <alignment horizontal="right" vertical="center"/>
    </xf>
    <xf numFmtId="0" fontId="1" fillId="8" borderId="21" xfId="5" applyFill="1" applyAlignment="1">
      <alignment horizontal="left" vertical="center" wrapText="1" indent="2"/>
    </xf>
    <xf numFmtId="0" fontId="0" fillId="8" borderId="21" xfId="5" applyFont="1" applyFill="1" applyAlignment="1">
      <alignment horizontal="left" vertical="center" wrapText="1" indent="2"/>
    </xf>
    <xf numFmtId="0" fontId="15" fillId="9" borderId="21" xfId="0" applyFont="1" applyFill="1" applyBorder="1" applyAlignment="1">
      <alignment horizontal="left" vertical="center" indent="1"/>
    </xf>
    <xf numFmtId="0" fontId="1" fillId="9" borderId="21" xfId="4" applyFill="1">
      <alignment horizontal="center" vertical="center"/>
    </xf>
    <xf numFmtId="9" fontId="16" fillId="9" borderId="21" xfId="1" applyFont="1" applyFill="1" applyBorder="1" applyAlignment="1">
      <alignment horizontal="center" vertical="center"/>
    </xf>
    <xf numFmtId="168" fontId="0" fillId="9" borderId="21" xfId="0" applyNumberFormat="1" applyFill="1" applyBorder="1" applyAlignment="1">
      <alignment horizontal="center" vertical="center"/>
    </xf>
    <xf numFmtId="168" fontId="16" fillId="9" borderId="21" xfId="0" applyNumberFormat="1" applyFont="1" applyFill="1" applyBorder="1" applyAlignment="1">
      <alignment horizontal="center" vertical="center"/>
    </xf>
    <xf numFmtId="0" fontId="2" fillId="3" borderId="21" xfId="0" applyFont="1" applyFill="1" applyBorder="1" applyAlignment="1">
      <alignment horizontal="left" vertical="center" indent="1"/>
    </xf>
    <xf numFmtId="0" fontId="1" fillId="3" borderId="21" xfId="4" applyFill="1">
      <alignment horizontal="center" vertical="center"/>
    </xf>
    <xf numFmtId="9" fontId="16" fillId="3" borderId="21" xfId="1" applyFont="1" applyFill="1" applyBorder="1" applyAlignment="1">
      <alignment horizontal="center" vertical="center"/>
    </xf>
    <xf numFmtId="168" fontId="0" fillId="3" borderId="21" xfId="0" applyNumberFormat="1" applyFill="1" applyBorder="1" applyAlignment="1">
      <alignment horizontal="center" vertical="center"/>
    </xf>
    <xf numFmtId="168" fontId="16" fillId="3" borderId="21" xfId="0" applyNumberFormat="1" applyFont="1" applyFill="1" applyBorder="1" applyAlignment="1">
      <alignment horizontal="center" vertical="center"/>
    </xf>
    <xf numFmtId="0" fontId="0" fillId="2" borderId="21" xfId="5" applyFont="1" applyFill="1" applyAlignment="1">
      <alignment horizontal="left" vertical="center" wrapText="1" indent="2"/>
    </xf>
    <xf numFmtId="0" fontId="0" fillId="2" borderId="21" xfId="5" applyFont="1" applyFill="1" applyAlignment="1">
      <alignment horizontal="center" vertical="center" wrapText="1"/>
    </xf>
    <xf numFmtId="9" fontId="16" fillId="2" borderId="21" xfId="1" applyFont="1" applyFill="1" applyBorder="1" applyAlignment="1">
      <alignment horizontal="center" vertical="center"/>
    </xf>
    <xf numFmtId="168" fontId="1" fillId="2" borderId="21" xfId="6" applyFill="1">
      <alignment horizontal="center" vertical="center"/>
    </xf>
    <xf numFmtId="0" fontId="2" fillId="10" borderId="21" xfId="0" applyFont="1" applyFill="1" applyBorder="1" applyAlignment="1">
      <alignment horizontal="left" vertical="center" indent="1"/>
    </xf>
    <xf numFmtId="0" fontId="1" fillId="10" borderId="21" xfId="4" applyFill="1">
      <alignment horizontal="center" vertical="center"/>
    </xf>
    <xf numFmtId="9" fontId="16" fillId="10" borderId="21" xfId="1" applyFont="1" applyFill="1" applyBorder="1" applyAlignment="1">
      <alignment horizontal="center" vertical="center"/>
    </xf>
    <xf numFmtId="168" fontId="0" fillId="10" borderId="21" xfId="0" applyNumberFormat="1" applyFill="1" applyBorder="1" applyAlignment="1">
      <alignment horizontal="center" vertical="center"/>
    </xf>
    <xf numFmtId="168" fontId="16" fillId="10" borderId="21" xfId="0" applyNumberFormat="1" applyFont="1" applyFill="1" applyBorder="1" applyAlignment="1">
      <alignment horizontal="center" vertical="center"/>
    </xf>
    <xf numFmtId="0" fontId="0" fillId="11" borderId="21" xfId="5" applyFont="1" applyFill="1" applyAlignment="1">
      <alignment horizontal="left" vertical="center" wrapText="1" indent="2"/>
    </xf>
    <xf numFmtId="0" fontId="0" fillId="11" borderId="21" xfId="4" applyFont="1" applyFill="1">
      <alignment horizontal="center" vertical="center"/>
    </xf>
    <xf numFmtId="9" fontId="16" fillId="11" borderId="21" xfId="1" applyFont="1" applyFill="1" applyBorder="1" applyAlignment="1">
      <alignment horizontal="center" vertical="center"/>
    </xf>
    <xf numFmtId="168" fontId="1" fillId="11" borderId="21" xfId="6" applyFill="1">
      <alignment horizontal="center" vertical="center"/>
    </xf>
    <xf numFmtId="0" fontId="1" fillId="11" borderId="21" xfId="5" applyFill="1" applyAlignment="1">
      <alignment horizontal="left" vertical="center" wrapText="1" indent="2"/>
    </xf>
    <xf numFmtId="0" fontId="1" fillId="0" borderId="21" xfId="5">
      <alignment horizontal="left" vertical="center" indent="2"/>
    </xf>
    <xf numFmtId="0" fontId="1" fillId="0" borderId="21" xfId="4">
      <alignment horizontal="center" vertical="center"/>
    </xf>
    <xf numFmtId="9" fontId="16" fillId="0" borderId="21" xfId="1" applyFont="1" applyBorder="1" applyAlignment="1">
      <alignment horizontal="center" vertical="center"/>
    </xf>
    <xf numFmtId="168" fontId="1" fillId="0" borderId="21" xfId="6">
      <alignment horizontal="center" vertical="center"/>
    </xf>
    <xf numFmtId="0" fontId="17" fillId="12" borderId="21" xfId="0" applyFont="1" applyFill="1" applyBorder="1" applyAlignment="1">
      <alignment horizontal="left" vertical="center" indent="1"/>
    </xf>
    <xf numFmtId="0" fontId="17" fillId="12" borderId="21" xfId="0" applyFont="1" applyFill="1" applyBorder="1" applyAlignment="1">
      <alignment horizontal="center" vertical="center"/>
    </xf>
    <xf numFmtId="9" fontId="16" fillId="12" borderId="21" xfId="1" applyFont="1" applyFill="1" applyBorder="1" applyAlignment="1">
      <alignment horizontal="center" vertical="center"/>
    </xf>
    <xf numFmtId="168" fontId="18" fillId="12" borderId="21" xfId="0" applyNumberFormat="1" applyFont="1" applyFill="1" applyBorder="1" applyAlignment="1">
      <alignment horizontal="left" vertical="center"/>
    </xf>
    <xf numFmtId="168" fontId="16" fillId="12" borderId="21" xfId="0" applyNumberFormat="1" applyFont="1" applyFill="1" applyBorder="1" applyAlignment="1">
      <alignment horizontal="center" vertical="center"/>
    </xf>
    <xf numFmtId="0" fontId="16" fillId="12" borderId="21" xfId="0" applyFont="1" applyFill="1" applyBorder="1" applyAlignment="1">
      <alignment horizontal="center" vertical="center"/>
    </xf>
    <xf numFmtId="0" fontId="0" fillId="12" borderId="20" xfId="0" applyFill="1" applyBorder="1" applyAlignment="1">
      <alignment vertical="center"/>
    </xf>
    <xf numFmtId="0" fontId="0" fillId="0" borderId="0" xfId="0" applyAlignment="1">
      <alignment horizontal="right" vertical="center"/>
    </xf>
    <xf numFmtId="0" fontId="19" fillId="0" borderId="0" xfId="0" applyFont="1"/>
    <xf numFmtId="0" fontId="6" fillId="0" borderId="0" xfId="0" applyFont="1" applyAlignment="1">
      <alignment horizontal="center"/>
    </xf>
    <xf numFmtId="0" fontId="10" fillId="0" borderId="0" xfId="8"/>
    <xf numFmtId="0" fontId="10" fillId="0" borderId="0" xfId="10">
      <alignment vertical="top"/>
    </xf>
    <xf numFmtId="0" fontId="20" fillId="0" borderId="0" xfId="9" applyFont="1" applyAlignment="1" applyProtection="1"/>
    <xf numFmtId="0" fontId="5" fillId="0" borderId="0" xfId="0" applyFont="1"/>
    <xf numFmtId="170" fontId="5" fillId="0" borderId="0" xfId="0" applyNumberFormat="1" applyFont="1"/>
    <xf numFmtId="164" fontId="5" fillId="0" borderId="0" xfId="0" applyNumberFormat="1" applyFont="1"/>
    <xf numFmtId="169" fontId="5" fillId="0" borderId="0" xfId="0" applyNumberFormat="1" applyFont="1" applyAlignment="1">
      <alignment vertical="center"/>
    </xf>
    <xf numFmtId="0" fontId="21" fillId="0" borderId="23" xfId="0" applyFont="1" applyBorder="1" applyAlignment="1">
      <alignment vertical="center" wrapText="1"/>
    </xf>
    <xf numFmtId="0" fontId="21" fillId="0" borderId="24" xfId="0" applyFont="1" applyBorder="1" applyAlignment="1">
      <alignment vertical="center"/>
    </xf>
    <xf numFmtId="0" fontId="5" fillId="0" borderId="25" xfId="0" applyFont="1" applyBorder="1" applyAlignment="1">
      <alignment vertical="center" wrapText="1"/>
    </xf>
    <xf numFmtId="0" fontId="5" fillId="0" borderId="26" xfId="0" applyFont="1" applyBorder="1" applyAlignment="1">
      <alignment vertical="center"/>
    </xf>
    <xf numFmtId="0" fontId="5" fillId="0" borderId="26" xfId="0" applyFont="1" applyBorder="1" applyAlignment="1">
      <alignment horizontal="right" vertical="center"/>
    </xf>
    <xf numFmtId="0" fontId="21" fillId="0" borderId="25" xfId="0" applyFont="1" applyBorder="1" applyAlignment="1">
      <alignment vertical="center" wrapText="1"/>
    </xf>
    <xf numFmtId="0" fontId="21" fillId="0" borderId="26" xfId="0" applyFont="1" applyBorder="1" applyAlignment="1">
      <alignment vertical="center"/>
    </xf>
    <xf numFmtId="0" fontId="21" fillId="0" borderId="26" xfId="0" applyFont="1" applyBorder="1" applyAlignment="1">
      <alignment horizontal="right"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wrapText="1"/>
    </xf>
    <xf numFmtId="0" fontId="5" fillId="0" borderId="0" xfId="0" applyFont="1" applyAlignment="1">
      <alignment wrapText="1"/>
    </xf>
    <xf numFmtId="0" fontId="5" fillId="0" borderId="22" xfId="0" applyFont="1" applyBorder="1" applyAlignment="1">
      <alignment horizontal="left"/>
    </xf>
    <xf numFmtId="1" fontId="5" fillId="0" borderId="22" xfId="0" applyNumberFormat="1" applyFont="1" applyBorder="1"/>
    <xf numFmtId="169" fontId="5" fillId="0" borderId="0" xfId="0" applyNumberFormat="1" applyFont="1"/>
    <xf numFmtId="0" fontId="21" fillId="0" borderId="24" xfId="0" applyFont="1" applyBorder="1" applyAlignment="1">
      <alignment vertical="center" wrapText="1"/>
    </xf>
    <xf numFmtId="0" fontId="5" fillId="0" borderId="26" xfId="0" applyFont="1" applyBorder="1" applyAlignment="1">
      <alignment vertical="center" wrapText="1"/>
    </xf>
    <xf numFmtId="0" fontId="21" fillId="0" borderId="26" xfId="0" applyFont="1" applyBorder="1" applyAlignment="1">
      <alignment vertical="center" wrapText="1"/>
    </xf>
    <xf numFmtId="0" fontId="21" fillId="0" borderId="1" xfId="0" applyFont="1" applyBorder="1" applyAlignment="1">
      <alignment horizontal="center" vertical="center" wrapText="1"/>
    </xf>
    <xf numFmtId="0" fontId="5" fillId="13" borderId="1" xfId="0" applyFont="1" applyFill="1" applyBorder="1" applyAlignment="1">
      <alignment horizontal="left"/>
    </xf>
    <xf numFmtId="0" fontId="5" fillId="13" borderId="1" xfId="0" applyFont="1" applyFill="1" applyBorder="1"/>
    <xf numFmtId="0" fontId="5" fillId="13" borderId="1" xfId="0" applyFont="1" applyFill="1" applyBorder="1" applyAlignment="1">
      <alignment horizontal="center"/>
    </xf>
    <xf numFmtId="1" fontId="5" fillId="13" borderId="1" xfId="0" applyNumberFormat="1" applyFont="1" applyFill="1" applyBorder="1" applyAlignment="1">
      <alignment horizontal="center"/>
    </xf>
    <xf numFmtId="0" fontId="0" fillId="14" borderId="0" xfId="0" applyFill="1"/>
    <xf numFmtId="0" fontId="14" fillId="6" borderId="27" xfId="0" applyFont="1" applyFill="1" applyBorder="1" applyAlignment="1">
      <alignment horizontal="center" vertical="center" shrinkToFit="1"/>
    </xf>
    <xf numFmtId="0" fontId="0" fillId="0" borderId="28" xfId="0" applyBorder="1" applyAlignment="1">
      <alignment vertical="center"/>
    </xf>
    <xf numFmtId="0" fontId="0" fillId="12" borderId="28" xfId="0" applyFill="1" applyBorder="1" applyAlignment="1">
      <alignment vertical="center"/>
    </xf>
    <xf numFmtId="0" fontId="9" fillId="14" borderId="29" xfId="0" applyFont="1" applyFill="1" applyBorder="1"/>
    <xf numFmtId="0" fontId="0" fillId="14" borderId="30" xfId="0" applyFill="1" applyBorder="1"/>
    <xf numFmtId="0" fontId="0" fillId="14" borderId="31" xfId="0" applyFill="1" applyBorder="1"/>
    <xf numFmtId="0" fontId="5" fillId="14" borderId="32" xfId="9" applyFont="1" applyFill="1" applyBorder="1" applyProtection="1">
      <alignment vertical="top"/>
    </xf>
    <xf numFmtId="0" fontId="0" fillId="14" borderId="33" xfId="0" applyFill="1" applyBorder="1"/>
    <xf numFmtId="0" fontId="0" fillId="14" borderId="32" xfId="0" applyFill="1" applyBorder="1"/>
    <xf numFmtId="167" fontId="12" fillId="4" borderId="32" xfId="0" applyNumberFormat="1" applyFont="1" applyFill="1" applyBorder="1" applyAlignment="1">
      <alignment horizontal="center" vertical="center"/>
    </xf>
    <xf numFmtId="167" fontId="12" fillId="4" borderId="33" xfId="0" applyNumberFormat="1" applyFont="1" applyFill="1" applyBorder="1" applyAlignment="1">
      <alignment horizontal="center" vertical="center"/>
    </xf>
    <xf numFmtId="0" fontId="14" fillId="6" borderId="35" xfId="0" applyFont="1" applyFill="1" applyBorder="1" applyAlignment="1">
      <alignment horizontal="center" vertical="center" shrinkToFit="1"/>
    </xf>
    <xf numFmtId="0" fontId="14" fillId="6" borderId="36" xfId="0" applyFont="1" applyFill="1" applyBorder="1" applyAlignment="1">
      <alignment horizontal="center" vertical="center" shrinkToFit="1"/>
    </xf>
    <xf numFmtId="0" fontId="0" fillId="0" borderId="37" xfId="0" applyBorder="1" applyAlignment="1">
      <alignment vertical="center"/>
    </xf>
    <xf numFmtId="0" fontId="0" fillId="0" borderId="38" xfId="0" applyBorder="1" applyAlignment="1">
      <alignment vertical="center"/>
    </xf>
    <xf numFmtId="0" fontId="0" fillId="12" borderId="37" xfId="0" applyFill="1" applyBorder="1" applyAlignment="1">
      <alignment vertical="center"/>
    </xf>
    <xf numFmtId="0" fontId="0" fillId="12" borderId="38" xfId="0" applyFill="1" applyBorder="1" applyAlignment="1">
      <alignment vertical="center"/>
    </xf>
    <xf numFmtId="0" fontId="0" fillId="0" borderId="32" xfId="0" applyBorder="1"/>
    <xf numFmtId="0" fontId="0" fillId="0" borderId="33" xfId="0" applyBorder="1"/>
    <xf numFmtId="0" fontId="22" fillId="15" borderId="21" xfId="5" applyFont="1" applyFill="1" applyAlignment="1">
      <alignment horizontal="left" vertical="center" wrapText="1" indent="2"/>
    </xf>
    <xf numFmtId="43" fontId="0" fillId="0" borderId="0" xfId="13" applyFont="1"/>
    <xf numFmtId="167" fontId="12" fillId="4" borderId="39" xfId="0" applyNumberFormat="1" applyFont="1" applyFill="1" applyBorder="1" applyAlignment="1">
      <alignment horizontal="center" vertical="center"/>
    </xf>
    <xf numFmtId="167" fontId="12" fillId="4" borderId="30" xfId="0" applyNumberFormat="1" applyFont="1" applyFill="1" applyBorder="1" applyAlignment="1">
      <alignment horizontal="center" vertical="center"/>
    </xf>
    <xf numFmtId="167" fontId="12" fillId="4" borderId="40" xfId="0" applyNumberFormat="1" applyFont="1" applyFill="1" applyBorder="1" applyAlignment="1">
      <alignment horizontal="center" vertical="center"/>
    </xf>
    <xf numFmtId="167" fontId="12" fillId="4" borderId="31" xfId="0" applyNumberFormat="1" applyFont="1" applyFill="1" applyBorder="1" applyAlignment="1">
      <alignment horizontal="center" vertical="center"/>
    </xf>
    <xf numFmtId="0" fontId="0" fillId="12" borderId="41" xfId="0" applyFill="1" applyBorder="1" applyAlignment="1">
      <alignment vertical="center"/>
    </xf>
    <xf numFmtId="0" fontId="0" fillId="12" borderId="42" xfId="0" applyFill="1" applyBorder="1" applyAlignment="1">
      <alignment vertical="center"/>
    </xf>
    <xf numFmtId="0" fontId="0" fillId="12" borderId="43" xfId="0" applyFill="1" applyBorder="1" applyAlignment="1">
      <alignment vertical="center"/>
    </xf>
    <xf numFmtId="0" fontId="4" fillId="0" borderId="11" xfId="0" applyFont="1" applyBorder="1" applyAlignment="1">
      <alignment horizontal="center" wrapText="1"/>
    </xf>
    <xf numFmtId="0" fontId="4" fillId="0" borderId="11" xfId="0" applyFont="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xf>
    <xf numFmtId="0" fontId="4" fillId="0" borderId="9" xfId="0" applyFont="1" applyBorder="1" applyAlignment="1">
      <alignment horizontal="center" vertical="top"/>
    </xf>
    <xf numFmtId="0" fontId="4" fillId="0" borderId="10" xfId="0" applyFont="1" applyBorder="1" applyAlignment="1">
      <alignment horizontal="center" vertical="top"/>
    </xf>
    <xf numFmtId="0" fontId="5" fillId="0" borderId="0" xfId="0" applyFont="1" applyAlignment="1">
      <alignment horizontal="center" vertical="center"/>
    </xf>
    <xf numFmtId="164" fontId="5" fillId="0" borderId="0" xfId="12" applyFont="1" applyAlignment="1">
      <alignment horizontal="center" vertical="center"/>
    </xf>
    <xf numFmtId="169" fontId="5" fillId="0" borderId="0" xfId="0" applyNumberFormat="1" applyFont="1" applyAlignment="1">
      <alignment horizontal="center" vertical="center"/>
    </xf>
    <xf numFmtId="169" fontId="5" fillId="0" borderId="1" xfId="0" applyNumberFormat="1" applyFont="1" applyBorder="1" applyAlignment="1">
      <alignment horizontal="center" vertical="center"/>
    </xf>
    <xf numFmtId="0" fontId="5" fillId="0" borderId="1" xfId="0" applyFont="1" applyBorder="1" applyAlignment="1">
      <alignment horizontal="center" vertical="center"/>
    </xf>
    <xf numFmtId="166" fontId="0" fillId="4" borderId="14" xfId="0" applyNumberFormat="1" applyFill="1" applyBorder="1" applyAlignment="1">
      <alignment horizontal="left" vertical="center" wrapText="1" indent="1"/>
    </xf>
    <xf numFmtId="166" fontId="0" fillId="4" borderId="15" xfId="0" applyNumberFormat="1" applyFill="1" applyBorder="1" applyAlignment="1">
      <alignment horizontal="left" vertical="center" wrapText="1" indent="1"/>
    </xf>
    <xf numFmtId="166" fontId="0" fillId="4" borderId="16" xfId="0" applyNumberFormat="1" applyFill="1" applyBorder="1" applyAlignment="1">
      <alignment horizontal="left" vertical="center" wrapText="1" indent="1"/>
    </xf>
    <xf numFmtId="0" fontId="7" fillId="0" borderId="0" xfId="7" applyAlignment="1">
      <alignment horizontal="left" wrapText="1"/>
    </xf>
    <xf numFmtId="166" fontId="0" fillId="4" borderId="34" xfId="0" applyNumberFormat="1" applyFill="1" applyBorder="1" applyAlignment="1">
      <alignment horizontal="left" vertical="center" wrapText="1" indent="1"/>
    </xf>
    <xf numFmtId="0" fontId="1" fillId="0" borderId="0" xfId="11" applyAlignment="1">
      <alignment horizontal="right" indent="1"/>
    </xf>
    <xf numFmtId="0" fontId="1" fillId="0" borderId="12" xfId="11" applyBorder="1" applyAlignment="1">
      <alignment horizontal="right" indent="1"/>
    </xf>
    <xf numFmtId="165" fontId="1" fillId="0" borderId="13" xfId="3" applyAlignment="1">
      <alignment horizontal="center" vertical="center"/>
    </xf>
  </cellXfs>
  <cellStyles count="14">
    <cellStyle name="Encabezado 1 2" xfId="8" xr:uid="{D7F4EDE2-213D-4F24-AC14-114ED3EA1528}"/>
    <cellStyle name="Fecha" xfId="6" xr:uid="{0C3447E9-5C74-4E97-BD51-E2774C566E9C}"/>
    <cellStyle name="Hipervínculo 2" xfId="9" xr:uid="{1E32228E-C66C-4691-AD84-794B5BAE1256}"/>
    <cellStyle name="Inicio del proyecto" xfId="3" xr:uid="{CC0E727A-DC89-4D33-8CF5-DB71D7D81956}"/>
    <cellStyle name="Millares" xfId="13" builtinId="3"/>
    <cellStyle name="Moneda [0]" xfId="12" builtinId="7"/>
    <cellStyle name="Nombre" xfId="4" xr:uid="{7030E507-CA7D-4075-BDE4-88DB6C3C4332}"/>
    <cellStyle name="Normal" xfId="0" builtinId="0"/>
    <cellStyle name="Porcentaje" xfId="1" builtinId="5"/>
    <cellStyle name="Tarea" xfId="5" xr:uid="{3034BD87-4475-44A2-8F61-52B34A97CE25}"/>
    <cellStyle name="Título 2 2" xfId="10" xr:uid="{E14366AA-155E-4E30-9CDE-069BAA0C714A}"/>
    <cellStyle name="Título 3 2" xfId="11" xr:uid="{25DE39D9-B1F2-4CC6-A283-F1324359A724}"/>
    <cellStyle name="Título 4" xfId="7" xr:uid="{AD94E674-15B9-4295-9DBE-93584DAF8564}"/>
    <cellStyle name="zTextoOculto" xfId="2" xr:uid="{311409EC-2591-4C14-8B2F-1ED73DF66EC2}"/>
  </cellStyles>
  <dxfs count="5">
    <dxf>
      <fill>
        <patternFill>
          <bgColor theme="7"/>
        </patternFill>
      </fill>
      <border>
        <left/>
        <right/>
      </border>
    </dxf>
    <dxf>
      <border>
        <left style="thin">
          <color rgb="FFC00000"/>
        </left>
        <right style="thin">
          <color rgb="FFC00000"/>
        </right>
        <vertical/>
        <horizontal/>
      </border>
    </dxf>
    <dxf>
      <fill>
        <patternFill>
          <bgColor theme="0" tint="-0.34998626667073579"/>
        </patternFill>
      </fill>
    </dxf>
    <dxf>
      <fill>
        <patternFill>
          <bgColor theme="7"/>
        </patternFill>
      </fill>
      <border>
        <left/>
        <right/>
      </border>
    </dxf>
    <dxf>
      <border>
        <left style="thin">
          <color rgb="FFC00000"/>
        </left>
        <right style="thin">
          <color rgb="FFC00000"/>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3438D-68A3-43CC-95A2-158EA232A49C}">
  <dimension ref="A2:E13"/>
  <sheetViews>
    <sheetView zoomScale="157" workbookViewId="0">
      <selection activeCell="C5" sqref="C5:C12"/>
    </sheetView>
  </sheetViews>
  <sheetFormatPr defaultColWidth="11.42578125" defaultRowHeight="12"/>
  <cols>
    <col min="1" max="1" width="19" style="3" customWidth="1"/>
    <col min="2" max="2" width="1.42578125" style="3" customWidth="1"/>
    <col min="3" max="3" width="45" style="3" customWidth="1"/>
    <col min="4" max="4" width="2.140625" style="3" customWidth="1"/>
    <col min="5" max="5" width="38.7109375" style="3" customWidth="1"/>
    <col min="6" max="16384" width="11.42578125" style="3"/>
  </cols>
  <sheetData>
    <row r="2" spans="1:5" ht="36.75" customHeight="1">
      <c r="A2" s="133" t="s">
        <v>0</v>
      </c>
      <c r="B2" s="134"/>
      <c r="C2" s="134"/>
      <c r="D2" s="134"/>
      <c r="E2" s="134"/>
    </row>
    <row r="4" spans="1:5">
      <c r="A4" s="6" t="s">
        <v>1</v>
      </c>
      <c r="B4" s="5"/>
      <c r="C4" s="7" t="s">
        <v>2</v>
      </c>
      <c r="D4" s="5"/>
      <c r="E4" s="140" t="s">
        <v>3</v>
      </c>
    </row>
    <row r="5" spans="1:5">
      <c r="A5" s="135" t="s">
        <v>4</v>
      </c>
      <c r="B5" s="4"/>
      <c r="C5" s="8" t="s">
        <v>5</v>
      </c>
      <c r="D5" s="9"/>
      <c r="E5" s="141"/>
    </row>
    <row r="6" spans="1:5">
      <c r="A6" s="136"/>
      <c r="B6" s="4"/>
      <c r="C6" s="8" t="s">
        <v>6</v>
      </c>
      <c r="D6" s="9"/>
      <c r="E6" s="139" t="s">
        <v>7</v>
      </c>
    </row>
    <row r="7" spans="1:5">
      <c r="A7" s="136"/>
      <c r="B7" s="4"/>
      <c r="C7" s="8" t="s">
        <v>8</v>
      </c>
      <c r="D7" s="9"/>
      <c r="E7" s="139"/>
    </row>
    <row r="8" spans="1:5">
      <c r="A8" s="136"/>
      <c r="B8" s="4"/>
      <c r="C8" s="8" t="s">
        <v>9</v>
      </c>
      <c r="D8" s="9"/>
      <c r="E8" s="139" t="s">
        <v>10</v>
      </c>
    </row>
    <row r="9" spans="1:5">
      <c r="A9" s="136"/>
      <c r="B9" s="4"/>
      <c r="C9" s="8" t="s">
        <v>11</v>
      </c>
      <c r="D9" s="9"/>
      <c r="E9" s="139"/>
    </row>
    <row r="10" spans="1:5">
      <c r="A10" s="137"/>
      <c r="B10" s="4"/>
      <c r="C10" s="8" t="s">
        <v>12</v>
      </c>
      <c r="D10" s="9"/>
      <c r="E10" s="139" t="s">
        <v>13</v>
      </c>
    </row>
    <row r="11" spans="1:5">
      <c r="A11" s="138"/>
      <c r="B11" s="4"/>
      <c r="C11" s="8" t="s">
        <v>14</v>
      </c>
      <c r="D11" s="9"/>
      <c r="E11" s="139"/>
    </row>
    <row r="13" spans="1:5" ht="41.25" customHeight="1">
      <c r="A13" s="133" t="s">
        <v>15</v>
      </c>
      <c r="B13" s="134"/>
      <c r="C13" s="134"/>
      <c r="D13" s="134"/>
      <c r="E13" s="134"/>
    </row>
  </sheetData>
  <mergeCells count="7">
    <mergeCell ref="A2:E2"/>
    <mergeCell ref="A13:E13"/>
    <mergeCell ref="A5:A11"/>
    <mergeCell ref="E6:E7"/>
    <mergeCell ref="E8:E9"/>
    <mergeCell ref="E10:E11"/>
    <mergeCell ref="E4:E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29C6C-DD8B-48B4-82CF-DC71F6FC61CF}">
  <dimension ref="A1:N56"/>
  <sheetViews>
    <sheetView zoomScale="85" zoomScaleNormal="85" workbookViewId="0">
      <selection activeCell="L2" sqref="L2:L4"/>
    </sheetView>
  </sheetViews>
  <sheetFormatPr defaultColWidth="11.42578125" defaultRowHeight="12.75" customHeight="1"/>
  <cols>
    <col min="1" max="1" width="31.85546875" style="77" customWidth="1"/>
    <col min="2" max="2" width="18.42578125" style="77" bestFit="1" customWidth="1"/>
    <col min="3" max="3" width="18.42578125" style="77" customWidth="1"/>
    <col min="4" max="4" width="18.42578125" style="77" hidden="1" customWidth="1"/>
    <col min="5" max="5" width="9" style="77" customWidth="1"/>
    <col min="6" max="6" width="13" style="77" customWidth="1"/>
    <col min="7" max="12" width="9" style="77" customWidth="1"/>
    <col min="13" max="14" width="14.7109375" style="77" hidden="1" customWidth="1"/>
    <col min="15" max="16384" width="11.42578125" style="77"/>
  </cols>
  <sheetData>
    <row r="1" spans="1:14" ht="65.099999999999994" customHeight="1">
      <c r="A1" s="99" t="s">
        <v>16</v>
      </c>
      <c r="B1" s="99" t="s">
        <v>17</v>
      </c>
      <c r="C1" s="99" t="s">
        <v>18</v>
      </c>
      <c r="D1" s="99" t="s">
        <v>19</v>
      </c>
      <c r="E1" s="99" t="s">
        <v>20</v>
      </c>
      <c r="F1" s="99" t="s">
        <v>21</v>
      </c>
      <c r="G1" s="90" t="s">
        <v>22</v>
      </c>
      <c r="H1" s="91" t="s">
        <v>23</v>
      </c>
      <c r="I1" s="91" t="s">
        <v>24</v>
      </c>
      <c r="J1" s="90" t="s">
        <v>25</v>
      </c>
      <c r="K1" s="91" t="s">
        <v>26</v>
      </c>
      <c r="L1" s="91" t="s">
        <v>27</v>
      </c>
      <c r="M1" s="92"/>
      <c r="N1" s="92"/>
    </row>
    <row r="2" spans="1:14">
      <c r="A2" s="89" t="s">
        <v>28</v>
      </c>
      <c r="B2" s="100" t="s">
        <v>29</v>
      </c>
      <c r="C2" s="100">
        <v>1</v>
      </c>
      <c r="D2" s="101">
        <v>1</v>
      </c>
      <c r="E2" s="102">
        <v>1</v>
      </c>
      <c r="F2" s="103">
        <v>5</v>
      </c>
      <c r="G2" s="146">
        <v>1</v>
      </c>
      <c r="H2" s="146">
        <v>3</v>
      </c>
      <c r="I2" s="146">
        <v>4</v>
      </c>
      <c r="J2" s="146">
        <f>+(E2+E3+E4)*3</f>
        <v>15</v>
      </c>
      <c r="K2" s="145">
        <f>+J2/H2</f>
        <v>5</v>
      </c>
      <c r="L2" s="145">
        <f>+K2/G2</f>
        <v>5</v>
      </c>
      <c r="M2" s="144">
        <v>4825000</v>
      </c>
      <c r="N2" s="143">
        <f>G2*H2*M2</f>
        <v>14475000</v>
      </c>
    </row>
    <row r="3" spans="1:14">
      <c r="A3" s="89" t="s">
        <v>28</v>
      </c>
      <c r="B3" s="100" t="s">
        <v>30</v>
      </c>
      <c r="C3" s="100">
        <v>1</v>
      </c>
      <c r="D3" s="101">
        <v>2</v>
      </c>
      <c r="E3" s="102">
        <v>2</v>
      </c>
      <c r="F3" s="103">
        <v>5</v>
      </c>
      <c r="G3" s="146"/>
      <c r="H3" s="146"/>
      <c r="I3" s="146"/>
      <c r="J3" s="146"/>
      <c r="K3" s="145"/>
      <c r="L3" s="145"/>
      <c r="M3" s="144"/>
      <c r="N3" s="143"/>
    </row>
    <row r="4" spans="1:14" ht="14.25" customHeight="1">
      <c r="A4" s="89" t="s">
        <v>28</v>
      </c>
      <c r="B4" s="100" t="s">
        <v>31</v>
      </c>
      <c r="C4" s="100">
        <v>1</v>
      </c>
      <c r="D4" s="101">
        <v>1</v>
      </c>
      <c r="E4" s="102">
        <v>2</v>
      </c>
      <c r="F4" s="103">
        <v>4</v>
      </c>
      <c r="G4" s="146"/>
      <c r="H4" s="146"/>
      <c r="I4" s="146"/>
      <c r="J4" s="146"/>
      <c r="K4" s="145"/>
      <c r="L4" s="145"/>
      <c r="M4" s="144"/>
      <c r="N4" s="143"/>
    </row>
    <row r="5" spans="1:14">
      <c r="A5" s="89" t="s">
        <v>32</v>
      </c>
      <c r="B5" s="100" t="s">
        <v>33</v>
      </c>
      <c r="C5" s="100">
        <v>1</v>
      </c>
      <c r="D5" s="101">
        <v>4</v>
      </c>
      <c r="E5" s="102">
        <v>3</v>
      </c>
      <c r="F5" s="103">
        <v>8</v>
      </c>
      <c r="G5" s="146">
        <v>2</v>
      </c>
      <c r="H5" s="146">
        <v>4</v>
      </c>
      <c r="I5" s="146">
        <v>7</v>
      </c>
      <c r="J5" s="146">
        <f>+(E5+E6+E7+E8+E9)*3</f>
        <v>39</v>
      </c>
      <c r="K5" s="145">
        <f>+J5/H5</f>
        <v>9.75</v>
      </c>
      <c r="L5" s="145">
        <f>+K5/G5</f>
        <v>4.875</v>
      </c>
      <c r="M5" s="144">
        <v>4825000</v>
      </c>
      <c r="N5" s="143">
        <f>G5*H5*M5</f>
        <v>38600000</v>
      </c>
    </row>
    <row r="6" spans="1:14">
      <c r="A6" s="89" t="s">
        <v>32</v>
      </c>
      <c r="B6" s="100" t="s">
        <v>34</v>
      </c>
      <c r="C6" s="100">
        <v>1</v>
      </c>
      <c r="D6" s="101">
        <v>2</v>
      </c>
      <c r="E6" s="102">
        <v>3</v>
      </c>
      <c r="F6" s="103">
        <v>8</v>
      </c>
      <c r="G6" s="146"/>
      <c r="H6" s="146"/>
      <c r="I6" s="146"/>
      <c r="J6" s="146"/>
      <c r="K6" s="145"/>
      <c r="L6" s="145"/>
      <c r="M6" s="144"/>
      <c r="N6" s="143"/>
    </row>
    <row r="7" spans="1:14">
      <c r="A7" s="89" t="s">
        <v>32</v>
      </c>
      <c r="B7" s="100" t="s">
        <v>35</v>
      </c>
      <c r="C7" s="100">
        <v>1</v>
      </c>
      <c r="D7" s="101">
        <v>4</v>
      </c>
      <c r="E7" s="102">
        <v>2</v>
      </c>
      <c r="F7" s="103">
        <v>4</v>
      </c>
      <c r="G7" s="146"/>
      <c r="H7" s="146"/>
      <c r="I7" s="146"/>
      <c r="J7" s="146"/>
      <c r="K7" s="145"/>
      <c r="L7" s="145"/>
      <c r="M7" s="144"/>
      <c r="N7" s="143"/>
    </row>
    <row r="8" spans="1:14">
      <c r="A8" s="89" t="s">
        <v>32</v>
      </c>
      <c r="B8" s="100" t="s">
        <v>36</v>
      </c>
      <c r="C8" s="100">
        <v>2</v>
      </c>
      <c r="D8" s="101">
        <v>4</v>
      </c>
      <c r="E8" s="102">
        <v>2</v>
      </c>
      <c r="F8" s="103">
        <v>13</v>
      </c>
      <c r="G8" s="146"/>
      <c r="H8" s="146"/>
      <c r="I8" s="146"/>
      <c r="J8" s="146"/>
      <c r="K8" s="145"/>
      <c r="L8" s="145"/>
      <c r="M8" s="144"/>
      <c r="N8" s="143"/>
    </row>
    <row r="9" spans="1:14">
      <c r="A9" s="89" t="s">
        <v>32</v>
      </c>
      <c r="B9" s="100" t="s">
        <v>37</v>
      </c>
      <c r="C9" s="100">
        <v>1</v>
      </c>
      <c r="D9" s="101">
        <v>2</v>
      </c>
      <c r="E9" s="102">
        <v>3</v>
      </c>
      <c r="F9" s="103">
        <v>12</v>
      </c>
      <c r="G9" s="146"/>
      <c r="H9" s="146"/>
      <c r="I9" s="146"/>
      <c r="J9" s="146"/>
      <c r="K9" s="145"/>
      <c r="L9" s="145"/>
      <c r="M9" s="144"/>
      <c r="N9" s="143"/>
    </row>
    <row r="10" spans="1:14">
      <c r="A10" s="89" t="s">
        <v>38</v>
      </c>
      <c r="B10" s="100" t="s">
        <v>39</v>
      </c>
      <c r="C10" s="100">
        <v>2</v>
      </c>
      <c r="D10" s="101">
        <v>4</v>
      </c>
      <c r="E10" s="102">
        <v>2</v>
      </c>
      <c r="F10" s="103">
        <v>17</v>
      </c>
      <c r="G10" s="146">
        <v>3</v>
      </c>
      <c r="H10" s="146">
        <v>4</v>
      </c>
      <c r="I10" s="146">
        <v>8</v>
      </c>
      <c r="J10" s="146">
        <f>+(E10+E11+E12+E13)*3</f>
        <v>60</v>
      </c>
      <c r="K10" s="145">
        <f>+J10/H10</f>
        <v>15</v>
      </c>
      <c r="L10" s="145">
        <f>+K10/G10</f>
        <v>5</v>
      </c>
      <c r="M10" s="144">
        <v>4825000</v>
      </c>
      <c r="N10" s="143">
        <f>G10*H10*M10</f>
        <v>57900000</v>
      </c>
    </row>
    <row r="11" spans="1:14">
      <c r="A11" s="89" t="s">
        <v>38</v>
      </c>
      <c r="B11" s="100" t="s">
        <v>40</v>
      </c>
      <c r="C11" s="100">
        <v>1</v>
      </c>
      <c r="D11" s="101">
        <v>9</v>
      </c>
      <c r="E11" s="102">
        <v>9</v>
      </c>
      <c r="F11" s="103">
        <v>18</v>
      </c>
      <c r="G11" s="146"/>
      <c r="H11" s="146"/>
      <c r="I11" s="146"/>
      <c r="J11" s="146"/>
      <c r="K11" s="145"/>
      <c r="L11" s="145"/>
      <c r="M11" s="144"/>
      <c r="N11" s="143"/>
    </row>
    <row r="12" spans="1:14">
      <c r="A12" s="89" t="s">
        <v>38</v>
      </c>
      <c r="B12" s="100" t="s">
        <v>41</v>
      </c>
      <c r="C12" s="100">
        <v>2</v>
      </c>
      <c r="D12" s="101">
        <v>3</v>
      </c>
      <c r="E12" s="102">
        <v>8</v>
      </c>
      <c r="F12" s="103">
        <v>22</v>
      </c>
      <c r="G12" s="146"/>
      <c r="H12" s="146"/>
      <c r="I12" s="146"/>
      <c r="J12" s="146"/>
      <c r="K12" s="145"/>
      <c r="L12" s="145"/>
      <c r="M12" s="144"/>
      <c r="N12" s="143"/>
    </row>
    <row r="13" spans="1:14">
      <c r="A13" s="89" t="s">
        <v>38</v>
      </c>
      <c r="B13" s="100" t="s">
        <v>42</v>
      </c>
      <c r="C13" s="100">
        <v>2</v>
      </c>
      <c r="D13" s="101">
        <v>2</v>
      </c>
      <c r="E13" s="102">
        <v>1</v>
      </c>
      <c r="F13" s="103">
        <v>12</v>
      </c>
      <c r="G13" s="146"/>
      <c r="H13" s="146"/>
      <c r="I13" s="146"/>
      <c r="J13" s="146"/>
      <c r="K13" s="145"/>
      <c r="L13" s="145"/>
      <c r="M13" s="144"/>
      <c r="N13" s="143"/>
    </row>
    <row r="14" spans="1:14">
      <c r="A14" s="89" t="s">
        <v>43</v>
      </c>
      <c r="B14" s="100" t="s">
        <v>44</v>
      </c>
      <c r="C14" s="100">
        <v>4</v>
      </c>
      <c r="D14" s="101">
        <v>10</v>
      </c>
      <c r="E14" s="102">
        <v>10</v>
      </c>
      <c r="F14" s="103">
        <v>84</v>
      </c>
      <c r="G14" s="146">
        <v>5</v>
      </c>
      <c r="H14" s="146">
        <v>4</v>
      </c>
      <c r="I14" s="146">
        <v>8</v>
      </c>
      <c r="J14" s="146">
        <f>+(E14+E15+E16+E17)*3</f>
        <v>99</v>
      </c>
      <c r="K14" s="145">
        <f>+J14/H14</f>
        <v>24.75</v>
      </c>
      <c r="L14" s="145">
        <f>+K14/G14</f>
        <v>4.95</v>
      </c>
      <c r="M14" s="144">
        <v>4825000</v>
      </c>
      <c r="N14" s="143">
        <f>G14*H14*M14</f>
        <v>96500000</v>
      </c>
    </row>
    <row r="15" spans="1:14">
      <c r="A15" s="89" t="s">
        <v>43</v>
      </c>
      <c r="B15" s="100" t="s">
        <v>45</v>
      </c>
      <c r="C15" s="100">
        <v>1</v>
      </c>
      <c r="D15" s="101">
        <v>2</v>
      </c>
      <c r="E15" s="102">
        <v>3</v>
      </c>
      <c r="F15" s="103">
        <v>8</v>
      </c>
      <c r="G15" s="146"/>
      <c r="H15" s="146"/>
      <c r="I15" s="146"/>
      <c r="J15" s="146"/>
      <c r="K15" s="145"/>
      <c r="L15" s="145"/>
      <c r="M15" s="144"/>
      <c r="N15" s="143"/>
    </row>
    <row r="16" spans="1:14">
      <c r="A16" s="89" t="s">
        <v>43</v>
      </c>
      <c r="B16" s="100" t="s">
        <v>46</v>
      </c>
      <c r="C16" s="100">
        <v>2</v>
      </c>
      <c r="D16" s="101">
        <v>2</v>
      </c>
      <c r="E16" s="102">
        <v>11</v>
      </c>
      <c r="F16" s="103">
        <v>34</v>
      </c>
      <c r="G16" s="146"/>
      <c r="H16" s="146"/>
      <c r="I16" s="146"/>
      <c r="J16" s="146"/>
      <c r="K16" s="145"/>
      <c r="L16" s="145"/>
      <c r="M16" s="144"/>
      <c r="N16" s="143"/>
    </row>
    <row r="17" spans="1:14">
      <c r="A17" s="89" t="s">
        <v>43</v>
      </c>
      <c r="B17" s="100" t="s">
        <v>47</v>
      </c>
      <c r="C17" s="100">
        <v>3</v>
      </c>
      <c r="D17" s="101">
        <v>3</v>
      </c>
      <c r="E17" s="102">
        <v>9</v>
      </c>
      <c r="F17" s="103">
        <v>17</v>
      </c>
      <c r="G17" s="146"/>
      <c r="H17" s="146"/>
      <c r="I17" s="146"/>
      <c r="J17" s="146"/>
      <c r="K17" s="145"/>
      <c r="L17" s="145"/>
      <c r="M17" s="144"/>
      <c r="N17" s="143"/>
    </row>
    <row r="18" spans="1:14">
      <c r="A18" s="89" t="s">
        <v>48</v>
      </c>
      <c r="B18" s="100" t="s">
        <v>49</v>
      </c>
      <c r="C18" s="100">
        <v>2</v>
      </c>
      <c r="D18" s="101">
        <v>2</v>
      </c>
      <c r="E18" s="102">
        <v>3</v>
      </c>
      <c r="F18" s="103">
        <v>8</v>
      </c>
      <c r="G18" s="146">
        <v>2</v>
      </c>
      <c r="H18" s="146">
        <v>4</v>
      </c>
      <c r="I18" s="146">
        <v>8</v>
      </c>
      <c r="J18" s="146">
        <f>+(E18+E19+E20+E21)*3</f>
        <v>42</v>
      </c>
      <c r="K18" s="145">
        <f>+J18/H18</f>
        <v>10.5</v>
      </c>
      <c r="L18" s="145">
        <f>+K18/G18</f>
        <v>5.25</v>
      </c>
      <c r="M18" s="144">
        <v>4825000</v>
      </c>
      <c r="N18" s="143">
        <f>G18*H18*M18</f>
        <v>38600000</v>
      </c>
    </row>
    <row r="19" spans="1:14">
      <c r="A19" s="89" t="s">
        <v>48</v>
      </c>
      <c r="B19" s="100" t="s">
        <v>50</v>
      </c>
      <c r="C19" s="100">
        <v>2</v>
      </c>
      <c r="D19" s="101">
        <v>2</v>
      </c>
      <c r="E19" s="102">
        <v>3</v>
      </c>
      <c r="F19" s="103">
        <v>7</v>
      </c>
      <c r="G19" s="146"/>
      <c r="H19" s="146"/>
      <c r="I19" s="146"/>
      <c r="J19" s="146"/>
      <c r="K19" s="145"/>
      <c r="L19" s="145"/>
      <c r="M19" s="144"/>
      <c r="N19" s="143"/>
    </row>
    <row r="20" spans="1:14">
      <c r="A20" s="89" t="s">
        <v>48</v>
      </c>
      <c r="B20" s="100" t="s">
        <v>51</v>
      </c>
      <c r="C20" s="100">
        <v>1</v>
      </c>
      <c r="D20" s="101">
        <v>4</v>
      </c>
      <c r="E20" s="102">
        <v>2</v>
      </c>
      <c r="F20" s="103">
        <v>21</v>
      </c>
      <c r="G20" s="146"/>
      <c r="H20" s="146"/>
      <c r="I20" s="146"/>
      <c r="J20" s="146"/>
      <c r="K20" s="145"/>
      <c r="L20" s="145"/>
      <c r="M20" s="144"/>
      <c r="N20" s="143"/>
    </row>
    <row r="21" spans="1:14">
      <c r="A21" s="89" t="s">
        <v>48</v>
      </c>
      <c r="B21" s="100" t="s">
        <v>52</v>
      </c>
      <c r="C21" s="100">
        <v>4</v>
      </c>
      <c r="D21" s="101">
        <v>9</v>
      </c>
      <c r="E21" s="102">
        <v>6</v>
      </c>
      <c r="F21" s="103">
        <v>65</v>
      </c>
      <c r="G21" s="146"/>
      <c r="H21" s="146"/>
      <c r="I21" s="146"/>
      <c r="J21" s="146"/>
      <c r="K21" s="145"/>
      <c r="L21" s="145"/>
      <c r="M21" s="144"/>
      <c r="N21" s="143"/>
    </row>
    <row r="22" spans="1:14">
      <c r="A22" s="89" t="s">
        <v>53</v>
      </c>
      <c r="B22" s="100" t="s">
        <v>54</v>
      </c>
      <c r="C22" s="100">
        <v>1</v>
      </c>
      <c r="D22" s="101">
        <v>2</v>
      </c>
      <c r="E22" s="102">
        <v>1</v>
      </c>
      <c r="F22" s="103">
        <v>2</v>
      </c>
      <c r="G22" s="146">
        <v>2</v>
      </c>
      <c r="H22" s="146">
        <v>3</v>
      </c>
      <c r="I22" s="146">
        <v>4</v>
      </c>
      <c r="J22" s="146">
        <f>+(E22+E24+E23)*3</f>
        <v>30</v>
      </c>
      <c r="K22" s="146">
        <f>+J22/H22</f>
        <v>10</v>
      </c>
      <c r="L22" s="146">
        <f>+K22/G22</f>
        <v>5</v>
      </c>
      <c r="M22" s="142">
        <v>4825000</v>
      </c>
      <c r="N22" s="142">
        <f>G22*H22*M22</f>
        <v>28950000</v>
      </c>
    </row>
    <row r="23" spans="1:14">
      <c r="A23" s="89" t="s">
        <v>53</v>
      </c>
      <c r="B23" s="100" t="s">
        <v>55</v>
      </c>
      <c r="C23" s="100">
        <v>1</v>
      </c>
      <c r="D23" s="101"/>
      <c r="E23" s="102">
        <v>5</v>
      </c>
      <c r="F23" s="103">
        <v>12</v>
      </c>
      <c r="G23" s="146"/>
      <c r="H23" s="146"/>
      <c r="I23" s="146"/>
      <c r="J23" s="146"/>
      <c r="K23" s="146"/>
      <c r="L23" s="146"/>
      <c r="M23" s="142"/>
      <c r="N23" s="142"/>
    </row>
    <row r="24" spans="1:14">
      <c r="A24" s="89" t="s">
        <v>56</v>
      </c>
      <c r="B24" s="100" t="s">
        <v>57</v>
      </c>
      <c r="C24" s="100">
        <v>5</v>
      </c>
      <c r="D24" s="101">
        <v>6</v>
      </c>
      <c r="E24" s="102">
        <v>4</v>
      </c>
      <c r="F24" s="103">
        <v>14</v>
      </c>
      <c r="G24" s="146"/>
      <c r="H24" s="146"/>
      <c r="I24" s="146"/>
      <c r="J24" s="146"/>
      <c r="K24" s="146"/>
      <c r="L24" s="146"/>
      <c r="M24" s="142"/>
      <c r="N24" s="142"/>
    </row>
    <row r="25" spans="1:14">
      <c r="B25" s="93" t="s">
        <v>58</v>
      </c>
      <c r="C25" s="94">
        <f>SUM(C4:C24)</f>
        <v>40</v>
      </c>
      <c r="D25" s="94">
        <f>SUM(D4:D24)</f>
        <v>77</v>
      </c>
      <c r="E25" s="94">
        <f>SUM(E2:E24)</f>
        <v>95</v>
      </c>
      <c r="F25" s="94">
        <f>SUM(F2:F24)</f>
        <v>400</v>
      </c>
      <c r="G25" s="94">
        <f>SUM(G2:G24)</f>
        <v>15</v>
      </c>
      <c r="H25" s="78">
        <f>N25/M25/G25</f>
        <v>3.8</v>
      </c>
      <c r="I25" s="79"/>
      <c r="J25" s="77">
        <f>SUM(J2:J24)</f>
        <v>285</v>
      </c>
      <c r="K25" s="80"/>
      <c r="M25" s="142">
        <v>4825000</v>
      </c>
      <c r="N25" s="79">
        <f>SUM(N2:N24)</f>
        <v>275025000</v>
      </c>
    </row>
    <row r="26" spans="1:14">
      <c r="H26" s="79"/>
      <c r="J26" s="95">
        <f>J25/G25</f>
        <v>19</v>
      </c>
      <c r="K26" s="80"/>
      <c r="M26" s="142"/>
    </row>
    <row r="27" spans="1:14">
      <c r="K27" s="80"/>
    </row>
    <row r="28" spans="1:14">
      <c r="K28" s="80"/>
    </row>
    <row r="30" spans="1:14">
      <c r="I30" s="77">
        <f>95*3</f>
        <v>285</v>
      </c>
    </row>
    <row r="32" spans="1:14"/>
    <row r="33" spans="2:7">
      <c r="B33" s="81"/>
      <c r="C33" s="96"/>
      <c r="D33" s="82" t="s">
        <v>59</v>
      </c>
      <c r="E33" s="82" t="s">
        <v>60</v>
      </c>
      <c r="F33" s="82" t="s">
        <v>61</v>
      </c>
    </row>
    <row r="34" spans="2:7">
      <c r="B34" s="83">
        <v>1</v>
      </c>
      <c r="C34" s="97"/>
      <c r="D34" s="84" t="s">
        <v>62</v>
      </c>
      <c r="E34" s="85">
        <v>1</v>
      </c>
      <c r="F34" s="85">
        <v>5</v>
      </c>
    </row>
    <row r="35" spans="2:7">
      <c r="B35" s="83">
        <v>2</v>
      </c>
      <c r="C35" s="97"/>
      <c r="D35" s="84" t="s">
        <v>63</v>
      </c>
      <c r="E35" s="85">
        <v>7</v>
      </c>
      <c r="F35" s="85">
        <v>50</v>
      </c>
      <c r="G35" s="77">
        <v>2</v>
      </c>
    </row>
    <row r="36" spans="2:7">
      <c r="B36" s="83">
        <v>3</v>
      </c>
      <c r="C36" s="97"/>
      <c r="D36" s="84" t="s">
        <v>64</v>
      </c>
      <c r="E36" s="85">
        <v>3</v>
      </c>
      <c r="F36" s="85">
        <v>8</v>
      </c>
    </row>
    <row r="37" spans="2:7">
      <c r="B37" s="83">
        <v>4</v>
      </c>
      <c r="C37" s="97"/>
      <c r="D37" s="84" t="s">
        <v>65</v>
      </c>
      <c r="E37" s="85">
        <v>2</v>
      </c>
      <c r="F37" s="85">
        <v>17</v>
      </c>
    </row>
    <row r="38" spans="2:7">
      <c r="B38" s="83">
        <v>5</v>
      </c>
      <c r="C38" s="97"/>
      <c r="D38" s="84" t="s">
        <v>66</v>
      </c>
      <c r="E38" s="85">
        <v>3</v>
      </c>
      <c r="F38" s="85">
        <v>8</v>
      </c>
    </row>
    <row r="39" spans="2:7">
      <c r="B39" s="83">
        <v>6</v>
      </c>
      <c r="C39" s="97"/>
      <c r="D39" s="84" t="s">
        <v>67</v>
      </c>
      <c r="E39" s="85">
        <v>2</v>
      </c>
      <c r="F39" s="85">
        <v>5</v>
      </c>
    </row>
    <row r="40" spans="2:7">
      <c r="B40" s="83">
        <v>7</v>
      </c>
      <c r="C40" s="97"/>
      <c r="D40" s="84" t="s">
        <v>68</v>
      </c>
      <c r="E40" s="85">
        <v>1</v>
      </c>
      <c r="F40" s="85">
        <v>2</v>
      </c>
    </row>
    <row r="41" spans="2:7">
      <c r="B41" s="83">
        <v>8</v>
      </c>
      <c r="C41" s="97"/>
      <c r="D41" s="84" t="s">
        <v>69</v>
      </c>
      <c r="E41" s="85">
        <v>3</v>
      </c>
      <c r="F41" s="85">
        <v>8</v>
      </c>
    </row>
    <row r="42" spans="2:7">
      <c r="B42" s="83">
        <v>9</v>
      </c>
      <c r="C42" s="97"/>
      <c r="D42" s="84" t="s">
        <v>70</v>
      </c>
      <c r="E42" s="85">
        <v>3</v>
      </c>
      <c r="F42" s="85">
        <v>8</v>
      </c>
    </row>
    <row r="43" spans="2:7">
      <c r="B43" s="83">
        <v>10</v>
      </c>
      <c r="C43" s="97"/>
      <c r="D43" s="84" t="s">
        <v>71</v>
      </c>
      <c r="E43" s="85">
        <v>3</v>
      </c>
      <c r="F43" s="85">
        <v>7</v>
      </c>
    </row>
    <row r="44" spans="2:7">
      <c r="B44" s="83">
        <v>11</v>
      </c>
      <c r="C44" s="97"/>
      <c r="D44" s="84" t="s">
        <v>72</v>
      </c>
      <c r="E44" s="85">
        <v>2</v>
      </c>
      <c r="F44" s="85">
        <v>13</v>
      </c>
    </row>
    <row r="45" spans="2:7">
      <c r="B45" s="83">
        <v>12</v>
      </c>
      <c r="C45" s="97"/>
      <c r="D45" s="84" t="s">
        <v>73</v>
      </c>
      <c r="E45" s="85">
        <v>9</v>
      </c>
      <c r="F45" s="85">
        <v>18</v>
      </c>
    </row>
    <row r="46" spans="2:7">
      <c r="B46" s="83">
        <v>13</v>
      </c>
      <c r="C46" s="97"/>
      <c r="D46" s="84" t="s">
        <v>74</v>
      </c>
      <c r="E46" s="85">
        <v>8</v>
      </c>
      <c r="F46" s="85">
        <v>22</v>
      </c>
    </row>
    <row r="47" spans="2:7">
      <c r="B47" s="83">
        <v>14</v>
      </c>
      <c r="C47" s="97"/>
      <c r="D47" s="84" t="s">
        <v>75</v>
      </c>
      <c r="E47" s="85">
        <v>2</v>
      </c>
      <c r="F47" s="85">
        <v>4</v>
      </c>
    </row>
    <row r="48" spans="2:7">
      <c r="B48" s="83">
        <v>15</v>
      </c>
      <c r="C48" s="97"/>
      <c r="D48" s="84" t="s">
        <v>76</v>
      </c>
      <c r="E48" s="85">
        <v>2</v>
      </c>
      <c r="F48" s="85">
        <v>21</v>
      </c>
    </row>
    <row r="49" spans="2:6">
      <c r="B49" s="83">
        <v>16</v>
      </c>
      <c r="C49" s="97"/>
      <c r="D49" s="84" t="s">
        <v>77</v>
      </c>
      <c r="E49" s="85">
        <v>2</v>
      </c>
      <c r="F49" s="85">
        <v>4</v>
      </c>
    </row>
    <row r="50" spans="2:6">
      <c r="B50" s="83">
        <v>17</v>
      </c>
      <c r="C50" s="97"/>
      <c r="D50" s="84" t="s">
        <v>78</v>
      </c>
      <c r="E50" s="85">
        <v>11</v>
      </c>
      <c r="F50" s="85">
        <v>34</v>
      </c>
    </row>
    <row r="51" spans="2:6">
      <c r="B51" s="83">
        <v>18</v>
      </c>
      <c r="C51" s="97"/>
      <c r="D51" s="84" t="s">
        <v>79</v>
      </c>
      <c r="E51" s="85">
        <v>9</v>
      </c>
      <c r="F51" s="85">
        <v>17</v>
      </c>
    </row>
    <row r="52" spans="2:6">
      <c r="B52" s="83">
        <v>19</v>
      </c>
      <c r="C52" s="97"/>
      <c r="D52" s="84" t="s">
        <v>80</v>
      </c>
      <c r="E52" s="85">
        <v>1</v>
      </c>
      <c r="F52" s="85">
        <v>5</v>
      </c>
    </row>
    <row r="53" spans="2:6">
      <c r="B53" s="83">
        <v>20</v>
      </c>
      <c r="C53" s="97"/>
      <c r="D53" s="84" t="s">
        <v>81</v>
      </c>
      <c r="E53" s="85">
        <v>3</v>
      </c>
      <c r="F53" s="85">
        <v>12</v>
      </c>
    </row>
    <row r="54" spans="2:6">
      <c r="B54" s="83">
        <v>21</v>
      </c>
      <c r="C54" s="97"/>
      <c r="D54" s="84" t="s">
        <v>82</v>
      </c>
      <c r="E54" s="85">
        <v>2</v>
      </c>
      <c r="F54" s="85">
        <v>5</v>
      </c>
    </row>
    <row r="55" spans="2:6">
      <c r="B55" s="83">
        <v>22</v>
      </c>
      <c r="C55" s="97"/>
      <c r="D55" s="84" t="s">
        <v>83</v>
      </c>
      <c r="E55" s="85">
        <v>6</v>
      </c>
      <c r="F55" s="85">
        <v>27</v>
      </c>
    </row>
    <row r="56" spans="2:6">
      <c r="B56" s="86"/>
      <c r="C56" s="98"/>
      <c r="D56" s="87" t="s">
        <v>84</v>
      </c>
      <c r="E56" s="88">
        <v>50</v>
      </c>
      <c r="F56" s="88">
        <v>300</v>
      </c>
    </row>
  </sheetData>
  <autoFilter ref="A1:L1" xr:uid="{F1129C6C-DD8B-48B4-82CF-DC71F6FC61CF}">
    <sortState xmlns:xlrd2="http://schemas.microsoft.com/office/spreadsheetml/2017/richdata2" ref="A2:L35">
      <sortCondition ref="A1"/>
    </sortState>
  </autoFilter>
  <sortState xmlns:xlrd2="http://schemas.microsoft.com/office/spreadsheetml/2017/richdata2" ref="B2:G24">
    <sortCondition descending="1" ref="E2:E24"/>
  </sortState>
  <mergeCells count="49">
    <mergeCell ref="G18:G21"/>
    <mergeCell ref="H18:H21"/>
    <mergeCell ref="I18:I21"/>
    <mergeCell ref="G22:G24"/>
    <mergeCell ref="H22:H24"/>
    <mergeCell ref="J18:J21"/>
    <mergeCell ref="K18:K21"/>
    <mergeCell ref="L18:L21"/>
    <mergeCell ref="I22:I24"/>
    <mergeCell ref="J22:J24"/>
    <mergeCell ref="K22:K24"/>
    <mergeCell ref="L22:L24"/>
    <mergeCell ref="L14:L17"/>
    <mergeCell ref="G14:G17"/>
    <mergeCell ref="H14:H17"/>
    <mergeCell ref="I14:I17"/>
    <mergeCell ref="J14:J17"/>
    <mergeCell ref="K14:K17"/>
    <mergeCell ref="L2:L4"/>
    <mergeCell ref="G2:G4"/>
    <mergeCell ref="H2:H4"/>
    <mergeCell ref="I2:I4"/>
    <mergeCell ref="J2:J4"/>
    <mergeCell ref="K2:K4"/>
    <mergeCell ref="K5:K9"/>
    <mergeCell ref="L5:L9"/>
    <mergeCell ref="G10:G13"/>
    <mergeCell ref="H10:H13"/>
    <mergeCell ref="I10:I13"/>
    <mergeCell ref="J10:J13"/>
    <mergeCell ref="K10:K13"/>
    <mergeCell ref="L10:L13"/>
    <mergeCell ref="G5:G9"/>
    <mergeCell ref="H5:H9"/>
    <mergeCell ref="I5:I9"/>
    <mergeCell ref="J5:J9"/>
    <mergeCell ref="M25:M26"/>
    <mergeCell ref="M22:M24"/>
    <mergeCell ref="N2:N4"/>
    <mergeCell ref="N5:N9"/>
    <mergeCell ref="N10:N13"/>
    <mergeCell ref="N14:N17"/>
    <mergeCell ref="N18:N21"/>
    <mergeCell ref="N22:N24"/>
    <mergeCell ref="M2:M4"/>
    <mergeCell ref="M5:M9"/>
    <mergeCell ref="M10:M13"/>
    <mergeCell ref="M14:M17"/>
    <mergeCell ref="M18:M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11354-68E2-4CF2-B58E-F07ACE8A97E8}">
  <sheetPr>
    <pageSetUpPr fitToPage="1"/>
  </sheetPr>
  <dimension ref="A1:IS60"/>
  <sheetViews>
    <sheetView showGridLines="0" tabSelected="1" showRuler="0" zoomScaleNormal="100" zoomScalePageLayoutView="70" workbookViewId="0">
      <pane ySplit="6" topLeftCell="A7" activePane="bottomLeft" state="frozen"/>
      <selection pane="bottomLeft" activeCell="E3" sqref="E3:F3"/>
    </sheetView>
  </sheetViews>
  <sheetFormatPr defaultColWidth="9.140625" defaultRowHeight="30" customHeight="1"/>
  <cols>
    <col min="1" max="1" width="2.7109375" style="12" customWidth="1"/>
    <col min="2" max="2" width="65.42578125" customWidth="1"/>
    <col min="3" max="3" width="34.42578125" customWidth="1"/>
    <col min="4" max="4" width="10.7109375" customWidth="1"/>
    <col min="5" max="5" width="15.7109375" style="2" customWidth="1"/>
    <col min="6" max="6" width="10.42578125" customWidth="1"/>
    <col min="7" max="7" width="2.7109375" customWidth="1"/>
    <col min="8" max="8" width="6" bestFit="1" customWidth="1"/>
    <col min="9" max="9" width="4.42578125" style="122" customWidth="1"/>
    <col min="10" max="22" width="4.42578125" customWidth="1"/>
    <col min="23" max="36" width="3.85546875" customWidth="1"/>
    <col min="37" max="68" width="4.42578125" customWidth="1"/>
    <col min="69" max="69" width="4.42578125" style="123" customWidth="1"/>
    <col min="70" max="73" width="4.42578125" customWidth="1"/>
    <col min="74" max="74" width="9.7109375" customWidth="1"/>
    <col min="75" max="120" width="4.42578125" customWidth="1"/>
    <col min="121" max="127" width="4.85546875" customWidth="1"/>
    <col min="128" max="128" width="4.42578125" customWidth="1"/>
    <col min="129" max="134" width="3.28515625" customWidth="1"/>
    <col min="135" max="162" width="4.28515625" customWidth="1"/>
    <col min="163" max="182" width="3.28515625" customWidth="1"/>
    <col min="183" max="183" width="6.140625" customWidth="1"/>
    <col min="184" max="189" width="3.28515625" customWidth="1"/>
    <col min="190" max="190" width="6.140625" customWidth="1"/>
    <col min="191" max="196" width="3.28515625" customWidth="1"/>
    <col min="197" max="197" width="6.140625" customWidth="1"/>
    <col min="198" max="203" width="3.28515625" customWidth="1"/>
    <col min="204" max="204" width="6.140625" customWidth="1"/>
    <col min="205" max="210" width="3.28515625" customWidth="1"/>
    <col min="211" max="211" width="6.140625" customWidth="1"/>
    <col min="212" max="217" width="3.28515625" customWidth="1"/>
    <col min="218" max="218" width="6.140625" customWidth="1"/>
    <col min="219" max="224" width="3.28515625" customWidth="1"/>
    <col min="225" max="225" width="6.140625" customWidth="1"/>
    <col min="226" max="231" width="3.28515625" customWidth="1"/>
    <col min="232" max="232" width="6.140625" customWidth="1"/>
    <col min="233" max="235" width="3.28515625" customWidth="1"/>
    <col min="236" max="238" width="3.28515625" hidden="1" customWidth="1"/>
    <col min="239" max="239" width="6.140625" hidden="1" customWidth="1"/>
    <col min="240" max="245" width="3.28515625" hidden="1" customWidth="1"/>
    <col min="246" max="246" width="6.140625" hidden="1" customWidth="1"/>
    <col min="247" max="252" width="3.28515625" hidden="1" customWidth="1"/>
    <col min="253" max="253" width="6.140625" hidden="1" customWidth="1"/>
    <col min="254" max="255" width="0" hidden="1" customWidth="1"/>
  </cols>
  <sheetData>
    <row r="1" spans="1:253" ht="59.45" hidden="1" customHeight="1">
      <c r="A1" s="10" t="s">
        <v>85</v>
      </c>
      <c r="B1" s="150" t="s">
        <v>86</v>
      </c>
      <c r="C1" s="150"/>
      <c r="D1" s="150"/>
      <c r="E1" s="150"/>
      <c r="F1" s="150"/>
      <c r="H1" s="11"/>
      <c r="I1" s="108"/>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10"/>
      <c r="BR1" s="104"/>
      <c r="BS1" s="104"/>
      <c r="BT1" s="104"/>
      <c r="BU1" s="104"/>
    </row>
    <row r="2" spans="1:253" ht="30" hidden="1" customHeight="1">
      <c r="A2" s="12" t="s">
        <v>87</v>
      </c>
      <c r="B2" s="74" t="s">
        <v>88</v>
      </c>
      <c r="I2" s="111"/>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12"/>
      <c r="BR2" s="104"/>
      <c r="BS2" s="104"/>
      <c r="BT2" s="104"/>
      <c r="BU2" s="104"/>
    </row>
    <row r="3" spans="1:253" ht="30" customHeight="1">
      <c r="A3" s="12" t="s">
        <v>89</v>
      </c>
      <c r="B3" s="75" t="s">
        <v>90</v>
      </c>
      <c r="C3" s="152" t="s">
        <v>91</v>
      </c>
      <c r="D3" s="153"/>
      <c r="E3" s="154">
        <v>45854</v>
      </c>
      <c r="F3" s="154"/>
      <c r="I3" s="113"/>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12"/>
    </row>
    <row r="4" spans="1:253" ht="30" customHeight="1" thickBot="1">
      <c r="A4" s="10" t="s">
        <v>92</v>
      </c>
      <c r="B4" s="125">
        <f>(+F55-Inicio_del_proyecto)/30</f>
        <v>7.0666666666666664</v>
      </c>
      <c r="C4" s="152" t="s">
        <v>93</v>
      </c>
      <c r="D4" s="153"/>
      <c r="E4" s="13">
        <v>1</v>
      </c>
      <c r="I4" s="151">
        <f>L5</f>
        <v>45855</v>
      </c>
      <c r="J4" s="148"/>
      <c r="K4" s="148"/>
      <c r="L4" s="148"/>
      <c r="M4" s="148"/>
      <c r="N4" s="148"/>
      <c r="O4" s="149"/>
      <c r="P4" s="147">
        <f>P5</f>
        <v>45859</v>
      </c>
      <c r="Q4" s="148"/>
      <c r="R4" s="148"/>
      <c r="S4" s="148"/>
      <c r="T4" s="148"/>
      <c r="U4" s="148"/>
      <c r="V4" s="149"/>
      <c r="W4" s="147">
        <f>W5</f>
        <v>45866</v>
      </c>
      <c r="X4" s="148"/>
      <c r="Y4" s="148"/>
      <c r="Z4" s="148"/>
      <c r="AA4" s="148"/>
      <c r="AB4" s="148"/>
      <c r="AC4" s="149"/>
      <c r="AD4" s="147">
        <f>AD5</f>
        <v>45873</v>
      </c>
      <c r="AE4" s="148"/>
      <c r="AF4" s="148"/>
      <c r="AG4" s="148"/>
      <c r="AH4" s="148"/>
      <c r="AI4" s="148"/>
      <c r="AJ4" s="149"/>
      <c r="AK4" s="147">
        <f>AK5</f>
        <v>45880</v>
      </c>
      <c r="AL4" s="148"/>
      <c r="AM4" s="148"/>
      <c r="AN4" s="148"/>
      <c r="AO4" s="148"/>
      <c r="AP4" s="148"/>
      <c r="AQ4" s="149"/>
      <c r="AR4" s="147">
        <f>AR5</f>
        <v>45887</v>
      </c>
      <c r="AS4" s="148"/>
      <c r="AT4" s="148"/>
      <c r="AU4" s="148"/>
      <c r="AV4" s="148"/>
      <c r="AW4" s="148"/>
      <c r="AX4" s="149"/>
      <c r="AY4" s="147">
        <f>AY5</f>
        <v>45894</v>
      </c>
      <c r="AZ4" s="148"/>
      <c r="BA4" s="148"/>
      <c r="BB4" s="148"/>
      <c r="BC4" s="148"/>
      <c r="BD4" s="148"/>
      <c r="BE4" s="149"/>
      <c r="BF4" s="147">
        <f>BF5</f>
        <v>45901</v>
      </c>
      <c r="BG4" s="148"/>
      <c r="BH4" s="148"/>
      <c r="BI4" s="148"/>
      <c r="BJ4" s="148"/>
      <c r="BK4" s="148"/>
      <c r="BL4" s="149"/>
      <c r="BM4" s="147">
        <f>BM5</f>
        <v>45908</v>
      </c>
      <c r="BN4" s="148"/>
      <c r="BO4" s="148"/>
      <c r="BP4" s="148"/>
      <c r="BQ4" s="148"/>
      <c r="BR4" s="148"/>
      <c r="BS4" s="149"/>
      <c r="BT4" s="147">
        <f>BT5</f>
        <v>45915</v>
      </c>
      <c r="BU4" s="148"/>
      <c r="BV4" s="148"/>
      <c r="BW4" s="148"/>
      <c r="BX4" s="148"/>
      <c r="BY4" s="148"/>
      <c r="BZ4" s="149"/>
      <c r="CA4" s="147">
        <f>CA5</f>
        <v>45922</v>
      </c>
      <c r="CB4" s="148"/>
      <c r="CC4" s="148"/>
      <c r="CD4" s="148"/>
      <c r="CE4" s="148"/>
      <c r="CF4" s="148"/>
      <c r="CG4" s="149"/>
      <c r="CH4" s="147">
        <f>CH5</f>
        <v>45929</v>
      </c>
      <c r="CI4" s="148"/>
      <c r="CJ4" s="148"/>
      <c r="CK4" s="148"/>
      <c r="CL4" s="148"/>
      <c r="CM4" s="148"/>
      <c r="CN4" s="149"/>
      <c r="CO4" s="147">
        <f>CO5</f>
        <v>45936</v>
      </c>
      <c r="CP4" s="148"/>
      <c r="CQ4" s="148"/>
      <c r="CR4" s="148"/>
      <c r="CS4" s="148"/>
      <c r="CT4" s="148"/>
      <c r="CU4" s="149"/>
      <c r="CV4" s="147">
        <f>CV5</f>
        <v>45943</v>
      </c>
      <c r="CW4" s="148"/>
      <c r="CX4" s="148"/>
      <c r="CY4" s="148"/>
      <c r="CZ4" s="148"/>
      <c r="DA4" s="148"/>
      <c r="DB4" s="149"/>
      <c r="DC4" s="147">
        <f>DC5</f>
        <v>45950</v>
      </c>
      <c r="DD4" s="148"/>
      <c r="DE4" s="148"/>
      <c r="DF4" s="148"/>
      <c r="DG4" s="148"/>
      <c r="DH4" s="148"/>
      <c r="DI4" s="149"/>
      <c r="DJ4" s="147">
        <f>DJ5</f>
        <v>45957</v>
      </c>
      <c r="DK4" s="148"/>
      <c r="DL4" s="148"/>
      <c r="DM4" s="148"/>
      <c r="DN4" s="148"/>
      <c r="DO4" s="148"/>
      <c r="DP4" s="149"/>
      <c r="DQ4" s="147">
        <f>DQ5</f>
        <v>45964</v>
      </c>
      <c r="DR4" s="148"/>
      <c r="DS4" s="148"/>
      <c r="DT4" s="148"/>
      <c r="DU4" s="148"/>
      <c r="DV4" s="148"/>
      <c r="DW4" s="149"/>
      <c r="DX4" s="147">
        <f>DX5</f>
        <v>45971</v>
      </c>
      <c r="DY4" s="148"/>
      <c r="DZ4" s="148"/>
      <c r="EA4" s="148"/>
      <c r="EB4" s="148"/>
      <c r="EC4" s="148"/>
      <c r="ED4" s="149"/>
      <c r="EE4" s="147">
        <f>EE5</f>
        <v>45978</v>
      </c>
      <c r="EF4" s="148"/>
      <c r="EG4" s="148"/>
      <c r="EH4" s="148"/>
      <c r="EI4" s="148"/>
      <c r="EJ4" s="148"/>
      <c r="EK4" s="149"/>
      <c r="EL4" s="147">
        <f>EL5</f>
        <v>45985</v>
      </c>
      <c r="EM4" s="148"/>
      <c r="EN4" s="148"/>
      <c r="EO4" s="148"/>
      <c r="EP4" s="148"/>
      <c r="EQ4" s="148"/>
      <c r="ER4" s="149"/>
      <c r="ES4" s="147">
        <f>ES5</f>
        <v>45992</v>
      </c>
      <c r="ET4" s="148"/>
      <c r="EU4" s="148"/>
      <c r="EV4" s="148"/>
      <c r="EW4" s="148"/>
      <c r="EX4" s="148"/>
      <c r="EY4" s="149"/>
      <c r="EZ4" s="147">
        <f>EZ5</f>
        <v>45999</v>
      </c>
      <c r="FA4" s="148"/>
      <c r="FB4" s="148"/>
      <c r="FC4" s="148"/>
      <c r="FD4" s="148"/>
      <c r="FE4" s="148"/>
      <c r="FF4" s="149"/>
      <c r="FG4" s="147">
        <f>FG5</f>
        <v>46006</v>
      </c>
      <c r="FH4" s="148"/>
      <c r="FI4" s="148"/>
      <c r="FJ4" s="148"/>
      <c r="FK4" s="148"/>
      <c r="FL4" s="148"/>
      <c r="FM4" s="149"/>
      <c r="FN4" s="147">
        <f>FN5</f>
        <v>46013</v>
      </c>
      <c r="FO4" s="148"/>
      <c r="FP4" s="148"/>
      <c r="FQ4" s="148"/>
      <c r="FR4" s="148"/>
      <c r="FS4" s="148"/>
      <c r="FT4" s="149"/>
      <c r="FU4" s="147">
        <f>FU5</f>
        <v>46020</v>
      </c>
      <c r="FV4" s="148"/>
      <c r="FW4" s="148"/>
      <c r="FX4" s="148"/>
      <c r="FY4" s="148"/>
      <c r="FZ4" s="148"/>
      <c r="GA4" s="149"/>
      <c r="GB4" s="147">
        <f>GB5</f>
        <v>46027</v>
      </c>
      <c r="GC4" s="148"/>
      <c r="GD4" s="148"/>
      <c r="GE4" s="148"/>
      <c r="GF4" s="148"/>
      <c r="GG4" s="148"/>
      <c r="GH4" s="149"/>
      <c r="GI4" s="147">
        <f>GI5</f>
        <v>46034</v>
      </c>
      <c r="GJ4" s="148"/>
      <c r="GK4" s="148"/>
      <c r="GL4" s="148"/>
      <c r="GM4" s="148"/>
      <c r="GN4" s="148"/>
      <c r="GO4" s="149"/>
      <c r="GP4" s="147">
        <f>GP5</f>
        <v>46041</v>
      </c>
      <c r="GQ4" s="148"/>
      <c r="GR4" s="148"/>
      <c r="GS4" s="148"/>
      <c r="GT4" s="148"/>
      <c r="GU4" s="148"/>
      <c r="GV4" s="149"/>
      <c r="GW4" s="147">
        <f>GW5</f>
        <v>46048</v>
      </c>
      <c r="GX4" s="148"/>
      <c r="GY4" s="148"/>
      <c r="GZ4" s="148"/>
      <c r="HA4" s="148"/>
      <c r="HB4" s="148"/>
      <c r="HC4" s="149"/>
      <c r="HD4" s="147">
        <f>HD5</f>
        <v>46055</v>
      </c>
      <c r="HE4" s="148"/>
      <c r="HF4" s="148"/>
      <c r="HG4" s="148"/>
      <c r="HH4" s="148"/>
      <c r="HI4" s="148"/>
      <c r="HJ4" s="149"/>
      <c r="HK4" s="147">
        <f>HK5</f>
        <v>46062</v>
      </c>
      <c r="HL4" s="148"/>
      <c r="HM4" s="148"/>
      <c r="HN4" s="148"/>
      <c r="HO4" s="148"/>
      <c r="HP4" s="148"/>
      <c r="HQ4" s="149"/>
      <c r="HR4" s="147">
        <f>HR5</f>
        <v>46069</v>
      </c>
      <c r="HS4" s="148"/>
      <c r="HT4" s="148"/>
      <c r="HU4" s="148"/>
      <c r="HV4" s="148"/>
      <c r="HW4" s="148"/>
      <c r="HX4" s="149"/>
      <c r="HY4" s="147">
        <f>HY5</f>
        <v>46076</v>
      </c>
      <c r="HZ4" s="148"/>
      <c r="IA4" s="148"/>
      <c r="IB4" s="148"/>
      <c r="IC4" s="148"/>
      <c r="ID4" s="148"/>
      <c r="IE4" s="149"/>
      <c r="IF4" s="147">
        <f>IF5</f>
        <v>46083</v>
      </c>
      <c r="IG4" s="148"/>
      <c r="IH4" s="148"/>
      <c r="II4" s="148"/>
      <c r="IJ4" s="148"/>
      <c r="IK4" s="148"/>
      <c r="IL4" s="149"/>
      <c r="IM4" s="147">
        <f>IM5</f>
        <v>46090</v>
      </c>
      <c r="IN4" s="148"/>
      <c r="IO4" s="148"/>
      <c r="IP4" s="148"/>
      <c r="IQ4" s="148"/>
      <c r="IR4" s="148"/>
      <c r="IS4" s="149"/>
    </row>
    <row r="5" spans="1:253" ht="15" customHeight="1">
      <c r="A5" s="10" t="s">
        <v>94</v>
      </c>
      <c r="B5" s="14"/>
      <c r="C5" s="14"/>
      <c r="D5" s="14"/>
      <c r="E5" s="14"/>
      <c r="F5" s="14"/>
      <c r="G5" s="14"/>
      <c r="I5" s="114">
        <f>Inicio_del_proyecto-WEEKDAY(Inicio_del_proyecto,1)+2+7*(Semana_para_mostrar-1)</f>
        <v>45852</v>
      </c>
      <c r="J5" s="16">
        <f>I5+1</f>
        <v>45853</v>
      </c>
      <c r="K5" s="16">
        <f t="shared" ref="K5:AX5" si="0">J5+1</f>
        <v>45854</v>
      </c>
      <c r="L5" s="16">
        <f t="shared" si="0"/>
        <v>45855</v>
      </c>
      <c r="M5" s="16">
        <f t="shared" si="0"/>
        <v>45856</v>
      </c>
      <c r="N5" s="16">
        <f t="shared" si="0"/>
        <v>45857</v>
      </c>
      <c r="O5" s="17">
        <f t="shared" si="0"/>
        <v>45858</v>
      </c>
      <c r="P5" s="15">
        <f>O5+1</f>
        <v>45859</v>
      </c>
      <c r="Q5" s="16">
        <f>P5+1</f>
        <v>45860</v>
      </c>
      <c r="R5" s="16">
        <f t="shared" si="0"/>
        <v>45861</v>
      </c>
      <c r="S5" s="16">
        <f t="shared" si="0"/>
        <v>45862</v>
      </c>
      <c r="T5" s="16">
        <f t="shared" si="0"/>
        <v>45863</v>
      </c>
      <c r="U5" s="16">
        <f t="shared" si="0"/>
        <v>45864</v>
      </c>
      <c r="V5" s="17">
        <f t="shared" si="0"/>
        <v>45865</v>
      </c>
      <c r="W5" s="15">
        <f>V5+1</f>
        <v>45866</v>
      </c>
      <c r="X5" s="16">
        <f>W5+1</f>
        <v>45867</v>
      </c>
      <c r="Y5" s="16">
        <f t="shared" si="0"/>
        <v>45868</v>
      </c>
      <c r="Z5" s="16">
        <f t="shared" si="0"/>
        <v>45869</v>
      </c>
      <c r="AA5" s="16">
        <f t="shared" si="0"/>
        <v>45870</v>
      </c>
      <c r="AB5" s="16">
        <f t="shared" si="0"/>
        <v>45871</v>
      </c>
      <c r="AC5" s="17">
        <f t="shared" si="0"/>
        <v>45872</v>
      </c>
      <c r="AD5" s="15">
        <f>AC5+1</f>
        <v>45873</v>
      </c>
      <c r="AE5" s="16">
        <f>AD5+1</f>
        <v>45874</v>
      </c>
      <c r="AF5" s="16">
        <f t="shared" si="0"/>
        <v>45875</v>
      </c>
      <c r="AG5" s="16">
        <f t="shared" si="0"/>
        <v>45876</v>
      </c>
      <c r="AH5" s="16">
        <f t="shared" si="0"/>
        <v>45877</v>
      </c>
      <c r="AI5" s="16">
        <f t="shared" si="0"/>
        <v>45878</v>
      </c>
      <c r="AJ5" s="17">
        <f t="shared" si="0"/>
        <v>45879</v>
      </c>
      <c r="AK5" s="15">
        <f>AJ5+1</f>
        <v>45880</v>
      </c>
      <c r="AL5" s="16">
        <f>AK5+1</f>
        <v>45881</v>
      </c>
      <c r="AM5" s="16">
        <f t="shared" si="0"/>
        <v>45882</v>
      </c>
      <c r="AN5" s="16">
        <f t="shared" si="0"/>
        <v>45883</v>
      </c>
      <c r="AO5" s="16">
        <f t="shared" si="0"/>
        <v>45884</v>
      </c>
      <c r="AP5" s="16">
        <f t="shared" si="0"/>
        <v>45885</v>
      </c>
      <c r="AQ5" s="17">
        <f t="shared" si="0"/>
        <v>45886</v>
      </c>
      <c r="AR5" s="15">
        <f>AQ5+1</f>
        <v>45887</v>
      </c>
      <c r="AS5" s="16">
        <f>AR5+1</f>
        <v>45888</v>
      </c>
      <c r="AT5" s="16">
        <f t="shared" si="0"/>
        <v>45889</v>
      </c>
      <c r="AU5" s="16">
        <f t="shared" si="0"/>
        <v>45890</v>
      </c>
      <c r="AV5" s="16">
        <f t="shared" si="0"/>
        <v>45891</v>
      </c>
      <c r="AW5" s="16">
        <f t="shared" si="0"/>
        <v>45892</v>
      </c>
      <c r="AX5" s="17">
        <f t="shared" si="0"/>
        <v>45893</v>
      </c>
      <c r="AY5" s="15">
        <f>AX5+1</f>
        <v>45894</v>
      </c>
      <c r="AZ5" s="16">
        <f>AY5+1</f>
        <v>45895</v>
      </c>
      <c r="BA5" s="16">
        <f t="shared" ref="BA5:BE5" si="1">AZ5+1</f>
        <v>45896</v>
      </c>
      <c r="BB5" s="16">
        <f t="shared" si="1"/>
        <v>45897</v>
      </c>
      <c r="BC5" s="16">
        <f t="shared" si="1"/>
        <v>45898</v>
      </c>
      <c r="BD5" s="16">
        <f t="shared" si="1"/>
        <v>45899</v>
      </c>
      <c r="BE5" s="17">
        <f t="shared" si="1"/>
        <v>45900</v>
      </c>
      <c r="BF5" s="15">
        <f>BE5+1</f>
        <v>45901</v>
      </c>
      <c r="BG5" s="16">
        <f>BF5+1</f>
        <v>45902</v>
      </c>
      <c r="BH5" s="16">
        <f t="shared" ref="BH5:BL5" si="2">BG5+1</f>
        <v>45903</v>
      </c>
      <c r="BI5" s="16">
        <f t="shared" si="2"/>
        <v>45904</v>
      </c>
      <c r="BJ5" s="16">
        <f t="shared" si="2"/>
        <v>45905</v>
      </c>
      <c r="BK5" s="16">
        <f t="shared" si="2"/>
        <v>45906</v>
      </c>
      <c r="BL5" s="17">
        <f t="shared" si="2"/>
        <v>45907</v>
      </c>
      <c r="BM5" s="16">
        <f>BL5+1</f>
        <v>45908</v>
      </c>
      <c r="BN5" s="16">
        <f t="shared" ref="BN5:DY5" si="3">BM5+1</f>
        <v>45909</v>
      </c>
      <c r="BO5" s="16">
        <f t="shared" si="3"/>
        <v>45910</v>
      </c>
      <c r="BP5" s="16">
        <f t="shared" si="3"/>
        <v>45911</v>
      </c>
      <c r="BQ5" s="115">
        <f t="shared" si="3"/>
        <v>45912</v>
      </c>
      <c r="BR5" s="126">
        <f t="shared" si="3"/>
        <v>45913</v>
      </c>
      <c r="BS5" s="127">
        <f t="shared" si="3"/>
        <v>45914</v>
      </c>
      <c r="BT5" s="127">
        <f t="shared" si="3"/>
        <v>45915</v>
      </c>
      <c r="BU5" s="127">
        <f t="shared" si="3"/>
        <v>45916</v>
      </c>
      <c r="BV5" s="127">
        <f t="shared" si="3"/>
        <v>45917</v>
      </c>
      <c r="BW5" s="127">
        <f t="shared" si="3"/>
        <v>45918</v>
      </c>
      <c r="BX5" s="128">
        <f t="shared" si="3"/>
        <v>45919</v>
      </c>
      <c r="BY5" s="127">
        <f t="shared" si="3"/>
        <v>45920</v>
      </c>
      <c r="BZ5" s="127">
        <f t="shared" si="3"/>
        <v>45921</v>
      </c>
      <c r="CA5" s="127">
        <f t="shared" si="3"/>
        <v>45922</v>
      </c>
      <c r="CB5" s="127">
        <f t="shared" si="3"/>
        <v>45923</v>
      </c>
      <c r="CC5" s="127">
        <f t="shared" si="3"/>
        <v>45924</v>
      </c>
      <c r="CD5" s="128">
        <f t="shared" si="3"/>
        <v>45925</v>
      </c>
      <c r="CE5" s="127">
        <f t="shared" si="3"/>
        <v>45926</v>
      </c>
      <c r="CF5" s="127">
        <f t="shared" si="3"/>
        <v>45927</v>
      </c>
      <c r="CG5" s="127">
        <f t="shared" si="3"/>
        <v>45928</v>
      </c>
      <c r="CH5" s="127">
        <f t="shared" si="3"/>
        <v>45929</v>
      </c>
      <c r="CI5" s="127">
        <f t="shared" si="3"/>
        <v>45930</v>
      </c>
      <c r="CJ5" s="128">
        <f t="shared" si="3"/>
        <v>45931</v>
      </c>
      <c r="CK5" s="127">
        <f t="shared" si="3"/>
        <v>45932</v>
      </c>
      <c r="CL5" s="127">
        <f t="shared" si="3"/>
        <v>45933</v>
      </c>
      <c r="CM5" s="127">
        <f t="shared" si="3"/>
        <v>45934</v>
      </c>
      <c r="CN5" s="127">
        <f t="shared" si="3"/>
        <v>45935</v>
      </c>
      <c r="CO5" s="127">
        <f t="shared" si="3"/>
        <v>45936</v>
      </c>
      <c r="CP5" s="128">
        <f t="shared" si="3"/>
        <v>45937</v>
      </c>
      <c r="CQ5" s="127">
        <f t="shared" si="3"/>
        <v>45938</v>
      </c>
      <c r="CR5" s="127">
        <f t="shared" si="3"/>
        <v>45939</v>
      </c>
      <c r="CS5" s="127">
        <f t="shared" si="3"/>
        <v>45940</v>
      </c>
      <c r="CT5" s="127">
        <f t="shared" si="3"/>
        <v>45941</v>
      </c>
      <c r="CU5" s="127">
        <f t="shared" si="3"/>
        <v>45942</v>
      </c>
      <c r="CV5" s="128">
        <f t="shared" si="3"/>
        <v>45943</v>
      </c>
      <c r="CW5" s="127">
        <f t="shared" si="3"/>
        <v>45944</v>
      </c>
      <c r="CX5" s="127">
        <f t="shared" si="3"/>
        <v>45945</v>
      </c>
      <c r="CY5" s="127">
        <f t="shared" si="3"/>
        <v>45946</v>
      </c>
      <c r="CZ5" s="127">
        <f t="shared" si="3"/>
        <v>45947</v>
      </c>
      <c r="DA5" s="127">
        <f t="shared" si="3"/>
        <v>45948</v>
      </c>
      <c r="DB5" s="128">
        <f t="shared" si="3"/>
        <v>45949</v>
      </c>
      <c r="DC5" s="127">
        <f t="shared" si="3"/>
        <v>45950</v>
      </c>
      <c r="DD5" s="127">
        <f t="shared" si="3"/>
        <v>45951</v>
      </c>
      <c r="DE5" s="127">
        <f t="shared" si="3"/>
        <v>45952</v>
      </c>
      <c r="DF5" s="127">
        <f t="shared" si="3"/>
        <v>45953</v>
      </c>
      <c r="DG5" s="127">
        <f t="shared" si="3"/>
        <v>45954</v>
      </c>
      <c r="DH5" s="128">
        <f t="shared" si="3"/>
        <v>45955</v>
      </c>
      <c r="DI5" s="127">
        <f t="shared" si="3"/>
        <v>45956</v>
      </c>
      <c r="DJ5" s="127">
        <f t="shared" si="3"/>
        <v>45957</v>
      </c>
      <c r="DK5" s="127">
        <f t="shared" si="3"/>
        <v>45958</v>
      </c>
      <c r="DL5" s="127">
        <f t="shared" si="3"/>
        <v>45959</v>
      </c>
      <c r="DM5" s="127">
        <f t="shared" si="3"/>
        <v>45960</v>
      </c>
      <c r="DN5" s="128">
        <f t="shared" si="3"/>
        <v>45961</v>
      </c>
      <c r="DO5" s="127">
        <f t="shared" si="3"/>
        <v>45962</v>
      </c>
      <c r="DP5" s="127">
        <f t="shared" si="3"/>
        <v>45963</v>
      </c>
      <c r="DQ5" s="127">
        <f t="shared" si="3"/>
        <v>45964</v>
      </c>
      <c r="DR5" s="127">
        <f t="shared" si="3"/>
        <v>45965</v>
      </c>
      <c r="DS5" s="127">
        <f t="shared" si="3"/>
        <v>45966</v>
      </c>
      <c r="DT5" s="128">
        <f t="shared" si="3"/>
        <v>45967</v>
      </c>
      <c r="DU5" s="127">
        <f t="shared" si="3"/>
        <v>45968</v>
      </c>
      <c r="DV5" s="127">
        <f t="shared" si="3"/>
        <v>45969</v>
      </c>
      <c r="DW5" s="127">
        <f t="shared" si="3"/>
        <v>45970</v>
      </c>
      <c r="DX5" s="127">
        <f t="shared" si="3"/>
        <v>45971</v>
      </c>
      <c r="DY5" s="127">
        <f t="shared" si="3"/>
        <v>45972</v>
      </c>
      <c r="DZ5" s="128">
        <f t="shared" ref="DZ5:GK5" si="4">DY5+1</f>
        <v>45973</v>
      </c>
      <c r="EA5" s="127">
        <f t="shared" si="4"/>
        <v>45974</v>
      </c>
      <c r="EB5" s="127">
        <f t="shared" si="4"/>
        <v>45975</v>
      </c>
      <c r="EC5" s="127">
        <f t="shared" si="4"/>
        <v>45976</v>
      </c>
      <c r="ED5" s="127">
        <f t="shared" si="4"/>
        <v>45977</v>
      </c>
      <c r="EE5" s="127">
        <f t="shared" si="4"/>
        <v>45978</v>
      </c>
      <c r="EF5" s="128">
        <f t="shared" si="4"/>
        <v>45979</v>
      </c>
      <c r="EG5" s="127">
        <f t="shared" si="4"/>
        <v>45980</v>
      </c>
      <c r="EH5" s="127">
        <f t="shared" si="4"/>
        <v>45981</v>
      </c>
      <c r="EI5" s="127">
        <f t="shared" si="4"/>
        <v>45982</v>
      </c>
      <c r="EJ5" s="127">
        <f t="shared" si="4"/>
        <v>45983</v>
      </c>
      <c r="EK5" s="127">
        <f t="shared" si="4"/>
        <v>45984</v>
      </c>
      <c r="EL5" s="128">
        <f t="shared" si="4"/>
        <v>45985</v>
      </c>
      <c r="EM5" s="127">
        <f t="shared" si="4"/>
        <v>45986</v>
      </c>
      <c r="EN5" s="127">
        <f t="shared" si="4"/>
        <v>45987</v>
      </c>
      <c r="EO5" s="127">
        <f t="shared" si="4"/>
        <v>45988</v>
      </c>
      <c r="EP5" s="127">
        <f t="shared" si="4"/>
        <v>45989</v>
      </c>
      <c r="EQ5" s="127">
        <f t="shared" si="4"/>
        <v>45990</v>
      </c>
      <c r="ER5" s="128">
        <f t="shared" si="4"/>
        <v>45991</v>
      </c>
      <c r="ES5" s="127">
        <f t="shared" si="4"/>
        <v>45992</v>
      </c>
      <c r="ET5" s="127">
        <f t="shared" si="4"/>
        <v>45993</v>
      </c>
      <c r="EU5" s="127">
        <f t="shared" si="4"/>
        <v>45994</v>
      </c>
      <c r="EV5" s="127">
        <f t="shared" si="4"/>
        <v>45995</v>
      </c>
      <c r="EW5" s="127">
        <f t="shared" si="4"/>
        <v>45996</v>
      </c>
      <c r="EX5" s="128">
        <f t="shared" si="4"/>
        <v>45997</v>
      </c>
      <c r="EY5" s="127">
        <f t="shared" si="4"/>
        <v>45998</v>
      </c>
      <c r="EZ5" s="127">
        <f t="shared" si="4"/>
        <v>45999</v>
      </c>
      <c r="FA5" s="127">
        <f t="shared" si="4"/>
        <v>46000</v>
      </c>
      <c r="FB5" s="127">
        <f t="shared" si="4"/>
        <v>46001</v>
      </c>
      <c r="FC5" s="127">
        <f t="shared" si="4"/>
        <v>46002</v>
      </c>
      <c r="FD5" s="128">
        <f t="shared" si="4"/>
        <v>46003</v>
      </c>
      <c r="FE5" s="127">
        <f t="shared" si="4"/>
        <v>46004</v>
      </c>
      <c r="FF5" s="127">
        <f t="shared" si="4"/>
        <v>46005</v>
      </c>
      <c r="FG5" s="127">
        <f t="shared" si="4"/>
        <v>46006</v>
      </c>
      <c r="FH5" s="127">
        <f t="shared" si="4"/>
        <v>46007</v>
      </c>
      <c r="FI5" s="127">
        <f t="shared" si="4"/>
        <v>46008</v>
      </c>
      <c r="FJ5" s="127">
        <f t="shared" si="4"/>
        <v>46009</v>
      </c>
      <c r="FK5" s="128">
        <f t="shared" si="4"/>
        <v>46010</v>
      </c>
      <c r="FL5" s="127">
        <f t="shared" si="4"/>
        <v>46011</v>
      </c>
      <c r="FM5" s="127">
        <f t="shared" si="4"/>
        <v>46012</v>
      </c>
      <c r="FN5" s="127">
        <f t="shared" si="4"/>
        <v>46013</v>
      </c>
      <c r="FO5" s="127">
        <f t="shared" si="4"/>
        <v>46014</v>
      </c>
      <c r="FP5" s="127">
        <f t="shared" si="4"/>
        <v>46015</v>
      </c>
      <c r="FQ5" s="127">
        <f t="shared" si="4"/>
        <v>46016</v>
      </c>
      <c r="FR5" s="128">
        <f t="shared" si="4"/>
        <v>46017</v>
      </c>
      <c r="FS5" s="127">
        <f t="shared" si="4"/>
        <v>46018</v>
      </c>
      <c r="FT5" s="127">
        <f t="shared" si="4"/>
        <v>46019</v>
      </c>
      <c r="FU5" s="127">
        <f t="shared" si="4"/>
        <v>46020</v>
      </c>
      <c r="FV5" s="127">
        <f t="shared" si="4"/>
        <v>46021</v>
      </c>
      <c r="FW5" s="127">
        <f t="shared" si="4"/>
        <v>46022</v>
      </c>
      <c r="FX5" s="127">
        <f t="shared" si="4"/>
        <v>46023</v>
      </c>
      <c r="FY5" s="128">
        <f t="shared" si="4"/>
        <v>46024</v>
      </c>
      <c r="FZ5" s="127">
        <f t="shared" si="4"/>
        <v>46025</v>
      </c>
      <c r="GA5" s="127">
        <f t="shared" si="4"/>
        <v>46026</v>
      </c>
      <c r="GB5" s="127">
        <f t="shared" si="4"/>
        <v>46027</v>
      </c>
      <c r="GC5" s="127">
        <f t="shared" si="4"/>
        <v>46028</v>
      </c>
      <c r="GD5" s="127">
        <f t="shared" si="4"/>
        <v>46029</v>
      </c>
      <c r="GE5" s="127">
        <f t="shared" si="4"/>
        <v>46030</v>
      </c>
      <c r="GF5" s="128">
        <f t="shared" si="4"/>
        <v>46031</v>
      </c>
      <c r="GG5" s="127">
        <f t="shared" si="4"/>
        <v>46032</v>
      </c>
      <c r="GH5" s="129">
        <f t="shared" si="4"/>
        <v>46033</v>
      </c>
      <c r="GI5" s="16">
        <f t="shared" si="4"/>
        <v>46034</v>
      </c>
      <c r="GJ5" s="16">
        <f t="shared" si="4"/>
        <v>46035</v>
      </c>
      <c r="GK5" s="16">
        <f t="shared" si="4"/>
        <v>46036</v>
      </c>
      <c r="GL5" s="16">
        <f t="shared" ref="GL5:IS5" si="5">GK5+1</f>
        <v>46037</v>
      </c>
      <c r="GM5" s="17">
        <f t="shared" si="5"/>
        <v>46038</v>
      </c>
      <c r="GN5" s="16">
        <f t="shared" si="5"/>
        <v>46039</v>
      </c>
      <c r="GO5" s="16">
        <f t="shared" si="5"/>
        <v>46040</v>
      </c>
      <c r="GP5" s="16">
        <f t="shared" si="5"/>
        <v>46041</v>
      </c>
      <c r="GQ5" s="16">
        <f t="shared" si="5"/>
        <v>46042</v>
      </c>
      <c r="GR5" s="16">
        <f t="shared" si="5"/>
        <v>46043</v>
      </c>
      <c r="GS5" s="16">
        <f t="shared" si="5"/>
        <v>46044</v>
      </c>
      <c r="GT5" s="17">
        <f t="shared" si="5"/>
        <v>46045</v>
      </c>
      <c r="GU5" s="16">
        <f t="shared" si="5"/>
        <v>46046</v>
      </c>
      <c r="GV5" s="16">
        <f t="shared" si="5"/>
        <v>46047</v>
      </c>
      <c r="GW5" s="16">
        <f t="shared" si="5"/>
        <v>46048</v>
      </c>
      <c r="GX5" s="16">
        <f t="shared" si="5"/>
        <v>46049</v>
      </c>
      <c r="GY5" s="16">
        <f t="shared" si="5"/>
        <v>46050</v>
      </c>
      <c r="GZ5" s="16">
        <f t="shared" si="5"/>
        <v>46051</v>
      </c>
      <c r="HA5" s="17">
        <f t="shared" si="5"/>
        <v>46052</v>
      </c>
      <c r="HB5" s="16">
        <f t="shared" si="5"/>
        <v>46053</v>
      </c>
      <c r="HC5" s="16">
        <f t="shared" si="5"/>
        <v>46054</v>
      </c>
      <c r="HD5" s="16">
        <f t="shared" si="5"/>
        <v>46055</v>
      </c>
      <c r="HE5" s="16">
        <f t="shared" si="5"/>
        <v>46056</v>
      </c>
      <c r="HF5" s="16">
        <f t="shared" si="5"/>
        <v>46057</v>
      </c>
      <c r="HG5" s="16">
        <f t="shared" si="5"/>
        <v>46058</v>
      </c>
      <c r="HH5" s="17">
        <f t="shared" si="5"/>
        <v>46059</v>
      </c>
      <c r="HI5" s="16">
        <f t="shared" si="5"/>
        <v>46060</v>
      </c>
      <c r="HJ5" s="16">
        <f t="shared" si="5"/>
        <v>46061</v>
      </c>
      <c r="HK5" s="16">
        <f t="shared" si="5"/>
        <v>46062</v>
      </c>
      <c r="HL5" s="16">
        <f t="shared" si="5"/>
        <v>46063</v>
      </c>
      <c r="HM5" s="16">
        <f t="shared" si="5"/>
        <v>46064</v>
      </c>
      <c r="HN5" s="16">
        <f t="shared" si="5"/>
        <v>46065</v>
      </c>
      <c r="HO5" s="17">
        <f t="shared" si="5"/>
        <v>46066</v>
      </c>
      <c r="HP5" s="16">
        <f t="shared" si="5"/>
        <v>46067</v>
      </c>
      <c r="HQ5" s="16">
        <f t="shared" si="5"/>
        <v>46068</v>
      </c>
      <c r="HR5" s="16">
        <f t="shared" si="5"/>
        <v>46069</v>
      </c>
      <c r="HS5" s="16">
        <f t="shared" si="5"/>
        <v>46070</v>
      </c>
      <c r="HT5" s="16">
        <f t="shared" si="5"/>
        <v>46071</v>
      </c>
      <c r="HU5" s="16">
        <f t="shared" si="5"/>
        <v>46072</v>
      </c>
      <c r="HV5" s="17">
        <f t="shared" si="5"/>
        <v>46073</v>
      </c>
      <c r="HW5" s="16">
        <f t="shared" si="5"/>
        <v>46074</v>
      </c>
      <c r="HX5" s="16">
        <f t="shared" si="5"/>
        <v>46075</v>
      </c>
      <c r="HY5" s="16">
        <f t="shared" si="5"/>
        <v>46076</v>
      </c>
      <c r="HZ5" s="16">
        <f t="shared" si="5"/>
        <v>46077</v>
      </c>
      <c r="IA5" s="16">
        <f t="shared" si="5"/>
        <v>46078</v>
      </c>
      <c r="IB5" s="16">
        <f t="shared" si="5"/>
        <v>46079</v>
      </c>
      <c r="IC5" s="17">
        <f t="shared" si="5"/>
        <v>46080</v>
      </c>
      <c r="ID5" s="16">
        <f t="shared" si="5"/>
        <v>46081</v>
      </c>
      <c r="IE5" s="16">
        <f t="shared" si="5"/>
        <v>46082</v>
      </c>
      <c r="IF5" s="16">
        <f t="shared" si="5"/>
        <v>46083</v>
      </c>
      <c r="IG5" s="16">
        <f t="shared" si="5"/>
        <v>46084</v>
      </c>
      <c r="IH5" s="16">
        <f t="shared" si="5"/>
        <v>46085</v>
      </c>
      <c r="II5" s="16">
        <f t="shared" si="5"/>
        <v>46086</v>
      </c>
      <c r="IJ5" s="17">
        <f t="shared" si="5"/>
        <v>46087</v>
      </c>
      <c r="IK5" s="16">
        <f t="shared" si="5"/>
        <v>46088</v>
      </c>
      <c r="IL5" s="16">
        <f t="shared" si="5"/>
        <v>46089</v>
      </c>
      <c r="IM5" s="16">
        <f t="shared" si="5"/>
        <v>46090</v>
      </c>
      <c r="IN5" s="16">
        <f t="shared" si="5"/>
        <v>46091</v>
      </c>
      <c r="IO5" s="16">
        <f t="shared" si="5"/>
        <v>46092</v>
      </c>
      <c r="IP5" s="16">
        <f t="shared" si="5"/>
        <v>46093</v>
      </c>
      <c r="IQ5" s="17">
        <f t="shared" si="5"/>
        <v>46094</v>
      </c>
      <c r="IR5" s="16">
        <f t="shared" si="5"/>
        <v>46095</v>
      </c>
      <c r="IS5" s="16">
        <f t="shared" si="5"/>
        <v>46096</v>
      </c>
    </row>
    <row r="6" spans="1:253" ht="30" customHeight="1" thickBot="1">
      <c r="A6" s="10" t="s">
        <v>95</v>
      </c>
      <c r="B6" s="18" t="s">
        <v>96</v>
      </c>
      <c r="C6" s="19" t="s">
        <v>97</v>
      </c>
      <c r="D6" s="19" t="s">
        <v>98</v>
      </c>
      <c r="E6" s="19" t="s">
        <v>99</v>
      </c>
      <c r="F6" s="19" t="s">
        <v>100</v>
      </c>
      <c r="G6" s="19"/>
      <c r="H6" s="19" t="s">
        <v>101</v>
      </c>
      <c r="I6" s="116" t="str">
        <f t="shared" ref="I6:BT6" si="6">LEFT(TEXT(I5,"ddd"),1)</f>
        <v>l</v>
      </c>
      <c r="J6" s="20" t="str">
        <f t="shared" si="6"/>
        <v>m</v>
      </c>
      <c r="K6" s="20" t="str">
        <f t="shared" si="6"/>
        <v>m</v>
      </c>
      <c r="L6" s="20" t="str">
        <f t="shared" si="6"/>
        <v>j</v>
      </c>
      <c r="M6" s="20" t="str">
        <f t="shared" si="6"/>
        <v>v</v>
      </c>
      <c r="N6" s="20" t="str">
        <f t="shared" si="6"/>
        <v>s</v>
      </c>
      <c r="O6" s="20" t="str">
        <f t="shared" si="6"/>
        <v>d</v>
      </c>
      <c r="P6" s="20" t="str">
        <f t="shared" si="6"/>
        <v>l</v>
      </c>
      <c r="Q6" s="20" t="str">
        <f t="shared" si="6"/>
        <v>m</v>
      </c>
      <c r="R6" s="20" t="str">
        <f t="shared" si="6"/>
        <v>m</v>
      </c>
      <c r="S6" s="20" t="str">
        <f t="shared" si="6"/>
        <v>j</v>
      </c>
      <c r="T6" s="20" t="str">
        <f t="shared" si="6"/>
        <v>v</v>
      </c>
      <c r="U6" s="20" t="str">
        <f t="shared" si="6"/>
        <v>s</v>
      </c>
      <c r="V6" s="20" t="str">
        <f t="shared" si="6"/>
        <v>d</v>
      </c>
      <c r="W6" s="20" t="str">
        <f t="shared" si="6"/>
        <v>l</v>
      </c>
      <c r="X6" s="20" t="str">
        <f t="shared" si="6"/>
        <v>m</v>
      </c>
      <c r="Y6" s="20" t="str">
        <f t="shared" si="6"/>
        <v>m</v>
      </c>
      <c r="Z6" s="20" t="str">
        <f t="shared" si="6"/>
        <v>j</v>
      </c>
      <c r="AA6" s="20" t="str">
        <f t="shared" si="6"/>
        <v>v</v>
      </c>
      <c r="AB6" s="20" t="str">
        <f t="shared" si="6"/>
        <v>s</v>
      </c>
      <c r="AC6" s="20" t="str">
        <f t="shared" si="6"/>
        <v>d</v>
      </c>
      <c r="AD6" s="20" t="str">
        <f t="shared" si="6"/>
        <v>l</v>
      </c>
      <c r="AE6" s="20" t="str">
        <f t="shared" si="6"/>
        <v>m</v>
      </c>
      <c r="AF6" s="20" t="str">
        <f t="shared" si="6"/>
        <v>m</v>
      </c>
      <c r="AG6" s="20" t="str">
        <f t="shared" si="6"/>
        <v>j</v>
      </c>
      <c r="AH6" s="20" t="str">
        <f t="shared" si="6"/>
        <v>v</v>
      </c>
      <c r="AI6" s="20" t="str">
        <f t="shared" si="6"/>
        <v>s</v>
      </c>
      <c r="AJ6" s="20" t="str">
        <f t="shared" si="6"/>
        <v>d</v>
      </c>
      <c r="AK6" s="20" t="str">
        <f t="shared" si="6"/>
        <v>l</v>
      </c>
      <c r="AL6" s="20" t="str">
        <f t="shared" si="6"/>
        <v>m</v>
      </c>
      <c r="AM6" s="20" t="str">
        <f t="shared" si="6"/>
        <v>m</v>
      </c>
      <c r="AN6" s="20" t="str">
        <f t="shared" si="6"/>
        <v>j</v>
      </c>
      <c r="AO6" s="20" t="str">
        <f t="shared" si="6"/>
        <v>v</v>
      </c>
      <c r="AP6" s="20" t="str">
        <f t="shared" si="6"/>
        <v>s</v>
      </c>
      <c r="AQ6" s="20" t="str">
        <f t="shared" si="6"/>
        <v>d</v>
      </c>
      <c r="AR6" s="20" t="str">
        <f t="shared" si="6"/>
        <v>l</v>
      </c>
      <c r="AS6" s="20" t="str">
        <f t="shared" si="6"/>
        <v>m</v>
      </c>
      <c r="AT6" s="20" t="str">
        <f t="shared" si="6"/>
        <v>m</v>
      </c>
      <c r="AU6" s="20" t="str">
        <f t="shared" si="6"/>
        <v>j</v>
      </c>
      <c r="AV6" s="20" t="str">
        <f t="shared" si="6"/>
        <v>v</v>
      </c>
      <c r="AW6" s="20" t="str">
        <f t="shared" si="6"/>
        <v>s</v>
      </c>
      <c r="AX6" s="20" t="str">
        <f t="shared" si="6"/>
        <v>d</v>
      </c>
      <c r="AY6" s="20" t="str">
        <f t="shared" si="6"/>
        <v>l</v>
      </c>
      <c r="AZ6" s="20" t="str">
        <f t="shared" si="6"/>
        <v>m</v>
      </c>
      <c r="BA6" s="20" t="str">
        <f t="shared" si="6"/>
        <v>m</v>
      </c>
      <c r="BB6" s="20" t="str">
        <f t="shared" si="6"/>
        <v>j</v>
      </c>
      <c r="BC6" s="20" t="str">
        <f t="shared" si="6"/>
        <v>v</v>
      </c>
      <c r="BD6" s="20" t="str">
        <f t="shared" si="6"/>
        <v>s</v>
      </c>
      <c r="BE6" s="20" t="str">
        <f t="shared" si="6"/>
        <v>d</v>
      </c>
      <c r="BF6" s="20" t="str">
        <f t="shared" si="6"/>
        <v>l</v>
      </c>
      <c r="BG6" s="20" t="str">
        <f t="shared" si="6"/>
        <v>m</v>
      </c>
      <c r="BH6" s="20" t="str">
        <f t="shared" si="6"/>
        <v>m</v>
      </c>
      <c r="BI6" s="20" t="str">
        <f t="shared" si="6"/>
        <v>j</v>
      </c>
      <c r="BJ6" s="20" t="str">
        <f t="shared" si="6"/>
        <v>v</v>
      </c>
      <c r="BK6" s="20" t="str">
        <f t="shared" si="6"/>
        <v>s</v>
      </c>
      <c r="BL6" s="20" t="str">
        <f t="shared" si="6"/>
        <v>d</v>
      </c>
      <c r="BM6" s="20" t="str">
        <f t="shared" si="6"/>
        <v>l</v>
      </c>
      <c r="BN6" s="20" t="str">
        <f t="shared" si="6"/>
        <v>m</v>
      </c>
      <c r="BO6" s="20" t="str">
        <f t="shared" si="6"/>
        <v>m</v>
      </c>
      <c r="BP6" s="20" t="str">
        <f t="shared" si="6"/>
        <v>j</v>
      </c>
      <c r="BQ6" s="117" t="str">
        <f t="shared" si="6"/>
        <v>v</v>
      </c>
      <c r="BR6" s="116" t="str">
        <f t="shared" si="6"/>
        <v>s</v>
      </c>
      <c r="BS6" s="20" t="str">
        <f t="shared" si="6"/>
        <v>d</v>
      </c>
      <c r="BT6" s="20" t="str">
        <f t="shared" si="6"/>
        <v>l</v>
      </c>
      <c r="BU6" s="20" t="str">
        <f t="shared" ref="BU6:EF6" si="7">LEFT(TEXT(BU5,"ddd"),1)</f>
        <v>m</v>
      </c>
      <c r="BV6" s="20" t="str">
        <f t="shared" si="7"/>
        <v>m</v>
      </c>
      <c r="BW6" s="20" t="str">
        <f t="shared" si="7"/>
        <v>j</v>
      </c>
      <c r="BX6" s="20" t="str">
        <f t="shared" si="7"/>
        <v>v</v>
      </c>
      <c r="BY6" s="20" t="str">
        <f t="shared" si="7"/>
        <v>s</v>
      </c>
      <c r="BZ6" s="20" t="str">
        <f t="shared" si="7"/>
        <v>d</v>
      </c>
      <c r="CA6" s="20" t="str">
        <f t="shared" si="7"/>
        <v>l</v>
      </c>
      <c r="CB6" s="20" t="str">
        <f t="shared" si="7"/>
        <v>m</v>
      </c>
      <c r="CC6" s="20" t="str">
        <f t="shared" si="7"/>
        <v>m</v>
      </c>
      <c r="CD6" s="20" t="str">
        <f t="shared" si="7"/>
        <v>j</v>
      </c>
      <c r="CE6" s="20" t="str">
        <f t="shared" si="7"/>
        <v>v</v>
      </c>
      <c r="CF6" s="20" t="str">
        <f t="shared" si="7"/>
        <v>s</v>
      </c>
      <c r="CG6" s="20" t="str">
        <f t="shared" si="7"/>
        <v>d</v>
      </c>
      <c r="CH6" s="20" t="str">
        <f t="shared" si="7"/>
        <v>l</v>
      </c>
      <c r="CI6" s="20" t="str">
        <f t="shared" si="7"/>
        <v>m</v>
      </c>
      <c r="CJ6" s="20" t="str">
        <f t="shared" si="7"/>
        <v>m</v>
      </c>
      <c r="CK6" s="20" t="str">
        <f t="shared" si="7"/>
        <v>j</v>
      </c>
      <c r="CL6" s="20" t="str">
        <f t="shared" si="7"/>
        <v>v</v>
      </c>
      <c r="CM6" s="20" t="str">
        <f t="shared" si="7"/>
        <v>s</v>
      </c>
      <c r="CN6" s="20" t="str">
        <f t="shared" si="7"/>
        <v>d</v>
      </c>
      <c r="CO6" s="20" t="str">
        <f t="shared" si="7"/>
        <v>l</v>
      </c>
      <c r="CP6" s="20" t="str">
        <f t="shared" si="7"/>
        <v>m</v>
      </c>
      <c r="CQ6" s="20" t="str">
        <f t="shared" si="7"/>
        <v>m</v>
      </c>
      <c r="CR6" s="20" t="str">
        <f t="shared" si="7"/>
        <v>j</v>
      </c>
      <c r="CS6" s="20" t="str">
        <f t="shared" si="7"/>
        <v>v</v>
      </c>
      <c r="CT6" s="20" t="str">
        <f t="shared" si="7"/>
        <v>s</v>
      </c>
      <c r="CU6" s="20" t="str">
        <f t="shared" si="7"/>
        <v>d</v>
      </c>
      <c r="CV6" s="20" t="str">
        <f t="shared" si="7"/>
        <v>l</v>
      </c>
      <c r="CW6" s="20" t="str">
        <f t="shared" si="7"/>
        <v>m</v>
      </c>
      <c r="CX6" s="20" t="str">
        <f t="shared" si="7"/>
        <v>m</v>
      </c>
      <c r="CY6" s="20" t="str">
        <f t="shared" si="7"/>
        <v>j</v>
      </c>
      <c r="CZ6" s="20" t="str">
        <f t="shared" si="7"/>
        <v>v</v>
      </c>
      <c r="DA6" s="20" t="str">
        <f t="shared" si="7"/>
        <v>s</v>
      </c>
      <c r="DB6" s="20" t="str">
        <f t="shared" si="7"/>
        <v>d</v>
      </c>
      <c r="DC6" s="20" t="str">
        <f t="shared" si="7"/>
        <v>l</v>
      </c>
      <c r="DD6" s="20" t="str">
        <f t="shared" si="7"/>
        <v>m</v>
      </c>
      <c r="DE6" s="20" t="str">
        <f t="shared" si="7"/>
        <v>m</v>
      </c>
      <c r="DF6" s="20" t="str">
        <f t="shared" si="7"/>
        <v>j</v>
      </c>
      <c r="DG6" s="20" t="str">
        <f t="shared" si="7"/>
        <v>v</v>
      </c>
      <c r="DH6" s="20" t="str">
        <f t="shared" si="7"/>
        <v>s</v>
      </c>
      <c r="DI6" s="20" t="str">
        <f t="shared" si="7"/>
        <v>d</v>
      </c>
      <c r="DJ6" s="20" t="str">
        <f t="shared" si="7"/>
        <v>l</v>
      </c>
      <c r="DK6" s="20" t="str">
        <f t="shared" si="7"/>
        <v>m</v>
      </c>
      <c r="DL6" s="20" t="str">
        <f t="shared" si="7"/>
        <v>m</v>
      </c>
      <c r="DM6" s="20" t="str">
        <f t="shared" si="7"/>
        <v>j</v>
      </c>
      <c r="DN6" s="20" t="str">
        <f t="shared" si="7"/>
        <v>v</v>
      </c>
      <c r="DO6" s="20" t="str">
        <f t="shared" si="7"/>
        <v>s</v>
      </c>
      <c r="DP6" s="20" t="str">
        <f t="shared" si="7"/>
        <v>d</v>
      </c>
      <c r="DQ6" s="20" t="str">
        <f t="shared" si="7"/>
        <v>l</v>
      </c>
      <c r="DR6" s="20" t="str">
        <f t="shared" si="7"/>
        <v>m</v>
      </c>
      <c r="DS6" s="20" t="str">
        <f t="shared" si="7"/>
        <v>m</v>
      </c>
      <c r="DT6" s="20" t="str">
        <f t="shared" si="7"/>
        <v>j</v>
      </c>
      <c r="DU6" s="20" t="str">
        <f t="shared" si="7"/>
        <v>v</v>
      </c>
      <c r="DV6" s="20" t="str">
        <f t="shared" si="7"/>
        <v>s</v>
      </c>
      <c r="DW6" s="20" t="str">
        <f t="shared" si="7"/>
        <v>d</v>
      </c>
      <c r="DX6" s="20" t="str">
        <f t="shared" si="7"/>
        <v>l</v>
      </c>
      <c r="DY6" s="20" t="str">
        <f t="shared" si="7"/>
        <v>m</v>
      </c>
      <c r="DZ6" s="20" t="str">
        <f t="shared" si="7"/>
        <v>m</v>
      </c>
      <c r="EA6" s="20" t="str">
        <f t="shared" si="7"/>
        <v>j</v>
      </c>
      <c r="EB6" s="20" t="str">
        <f t="shared" si="7"/>
        <v>v</v>
      </c>
      <c r="EC6" s="20" t="str">
        <f t="shared" si="7"/>
        <v>s</v>
      </c>
      <c r="ED6" s="20" t="str">
        <f t="shared" si="7"/>
        <v>d</v>
      </c>
      <c r="EE6" s="20" t="str">
        <f t="shared" si="7"/>
        <v>l</v>
      </c>
      <c r="EF6" s="20" t="str">
        <f t="shared" si="7"/>
        <v>m</v>
      </c>
      <c r="EG6" s="20" t="str">
        <f t="shared" ref="EG6:GR6" si="8">LEFT(TEXT(EG5,"ddd"),1)</f>
        <v>m</v>
      </c>
      <c r="EH6" s="20" t="str">
        <f t="shared" si="8"/>
        <v>j</v>
      </c>
      <c r="EI6" s="20" t="str">
        <f t="shared" si="8"/>
        <v>v</v>
      </c>
      <c r="EJ6" s="20" t="str">
        <f t="shared" si="8"/>
        <v>s</v>
      </c>
      <c r="EK6" s="20" t="str">
        <f t="shared" si="8"/>
        <v>d</v>
      </c>
      <c r="EL6" s="20" t="str">
        <f t="shared" si="8"/>
        <v>l</v>
      </c>
      <c r="EM6" s="20" t="str">
        <f t="shared" si="8"/>
        <v>m</v>
      </c>
      <c r="EN6" s="20" t="str">
        <f t="shared" si="8"/>
        <v>m</v>
      </c>
      <c r="EO6" s="20" t="str">
        <f t="shared" si="8"/>
        <v>j</v>
      </c>
      <c r="EP6" s="20" t="str">
        <f t="shared" si="8"/>
        <v>v</v>
      </c>
      <c r="EQ6" s="20" t="str">
        <f t="shared" si="8"/>
        <v>s</v>
      </c>
      <c r="ER6" s="20" t="str">
        <f t="shared" si="8"/>
        <v>d</v>
      </c>
      <c r="ES6" s="20" t="str">
        <f t="shared" si="8"/>
        <v>l</v>
      </c>
      <c r="ET6" s="20" t="str">
        <f t="shared" si="8"/>
        <v>m</v>
      </c>
      <c r="EU6" s="20" t="str">
        <f t="shared" si="8"/>
        <v>m</v>
      </c>
      <c r="EV6" s="20" t="str">
        <f t="shared" si="8"/>
        <v>j</v>
      </c>
      <c r="EW6" s="20" t="str">
        <f t="shared" si="8"/>
        <v>v</v>
      </c>
      <c r="EX6" s="20" t="str">
        <f t="shared" si="8"/>
        <v>s</v>
      </c>
      <c r="EY6" s="20" t="str">
        <f t="shared" si="8"/>
        <v>d</v>
      </c>
      <c r="EZ6" s="20" t="str">
        <f t="shared" si="8"/>
        <v>l</v>
      </c>
      <c r="FA6" s="20" t="str">
        <f t="shared" si="8"/>
        <v>m</v>
      </c>
      <c r="FB6" s="20" t="str">
        <f t="shared" si="8"/>
        <v>m</v>
      </c>
      <c r="FC6" s="20" t="str">
        <f t="shared" si="8"/>
        <v>j</v>
      </c>
      <c r="FD6" s="20" t="str">
        <f t="shared" si="8"/>
        <v>v</v>
      </c>
      <c r="FE6" s="20" t="str">
        <f t="shared" si="8"/>
        <v>s</v>
      </c>
      <c r="FF6" s="20" t="str">
        <f t="shared" si="8"/>
        <v>d</v>
      </c>
      <c r="FG6" s="20" t="str">
        <f t="shared" si="8"/>
        <v>l</v>
      </c>
      <c r="FH6" s="20" t="str">
        <f t="shared" si="8"/>
        <v>m</v>
      </c>
      <c r="FI6" s="20" t="str">
        <f t="shared" si="8"/>
        <v>m</v>
      </c>
      <c r="FJ6" s="20" t="str">
        <f t="shared" si="8"/>
        <v>j</v>
      </c>
      <c r="FK6" s="20" t="str">
        <f t="shared" si="8"/>
        <v>v</v>
      </c>
      <c r="FL6" s="20" t="str">
        <f t="shared" si="8"/>
        <v>s</v>
      </c>
      <c r="FM6" s="20" t="str">
        <f t="shared" si="8"/>
        <v>d</v>
      </c>
      <c r="FN6" s="20" t="str">
        <f t="shared" si="8"/>
        <v>l</v>
      </c>
      <c r="FO6" s="20" t="str">
        <f t="shared" si="8"/>
        <v>m</v>
      </c>
      <c r="FP6" s="20" t="str">
        <f t="shared" si="8"/>
        <v>m</v>
      </c>
      <c r="FQ6" s="20" t="str">
        <f t="shared" si="8"/>
        <v>j</v>
      </c>
      <c r="FR6" s="20" t="str">
        <f t="shared" si="8"/>
        <v>v</v>
      </c>
      <c r="FS6" s="20" t="str">
        <f t="shared" si="8"/>
        <v>s</v>
      </c>
      <c r="FT6" s="20" t="str">
        <f t="shared" si="8"/>
        <v>d</v>
      </c>
      <c r="FU6" s="20" t="str">
        <f t="shared" si="8"/>
        <v>l</v>
      </c>
      <c r="FV6" s="20" t="str">
        <f t="shared" si="8"/>
        <v>m</v>
      </c>
      <c r="FW6" s="20" t="str">
        <f t="shared" si="8"/>
        <v>m</v>
      </c>
      <c r="FX6" s="20" t="str">
        <f t="shared" si="8"/>
        <v>j</v>
      </c>
      <c r="FY6" s="20" t="str">
        <f t="shared" si="8"/>
        <v>v</v>
      </c>
      <c r="FZ6" s="20" t="str">
        <f t="shared" si="8"/>
        <v>s</v>
      </c>
      <c r="GA6" s="20" t="str">
        <f t="shared" si="8"/>
        <v>d</v>
      </c>
      <c r="GB6" s="20" t="str">
        <f t="shared" si="8"/>
        <v>l</v>
      </c>
      <c r="GC6" s="20" t="str">
        <f t="shared" si="8"/>
        <v>m</v>
      </c>
      <c r="GD6" s="20" t="str">
        <f t="shared" si="8"/>
        <v>m</v>
      </c>
      <c r="GE6" s="20" t="str">
        <f t="shared" si="8"/>
        <v>j</v>
      </c>
      <c r="GF6" s="20" t="str">
        <f t="shared" si="8"/>
        <v>v</v>
      </c>
      <c r="GG6" s="20" t="str">
        <f t="shared" si="8"/>
        <v>s</v>
      </c>
      <c r="GH6" s="117" t="str">
        <f t="shared" si="8"/>
        <v>d</v>
      </c>
      <c r="GI6" s="105" t="str">
        <f t="shared" si="8"/>
        <v>l</v>
      </c>
      <c r="GJ6" s="20" t="str">
        <f t="shared" si="8"/>
        <v>m</v>
      </c>
      <c r="GK6" s="20" t="str">
        <f t="shared" si="8"/>
        <v>m</v>
      </c>
      <c r="GL6" s="20" t="str">
        <f t="shared" si="8"/>
        <v>j</v>
      </c>
      <c r="GM6" s="20" t="str">
        <f t="shared" si="8"/>
        <v>v</v>
      </c>
      <c r="GN6" s="20" t="str">
        <f t="shared" si="8"/>
        <v>s</v>
      </c>
      <c r="GO6" s="20" t="str">
        <f t="shared" si="8"/>
        <v>d</v>
      </c>
      <c r="GP6" s="20" t="str">
        <f t="shared" si="8"/>
        <v>l</v>
      </c>
      <c r="GQ6" s="20" t="str">
        <f t="shared" si="8"/>
        <v>m</v>
      </c>
      <c r="GR6" s="20" t="str">
        <f t="shared" si="8"/>
        <v>m</v>
      </c>
      <c r="GS6" s="20" t="str">
        <f t="shared" ref="GS6:IS6" si="9">LEFT(TEXT(GS5,"ddd"),1)</f>
        <v>j</v>
      </c>
      <c r="GT6" s="20" t="str">
        <f t="shared" si="9"/>
        <v>v</v>
      </c>
      <c r="GU6" s="20" t="str">
        <f t="shared" si="9"/>
        <v>s</v>
      </c>
      <c r="GV6" s="20" t="str">
        <f t="shared" si="9"/>
        <v>d</v>
      </c>
      <c r="GW6" s="20" t="str">
        <f t="shared" si="9"/>
        <v>l</v>
      </c>
      <c r="GX6" s="20" t="str">
        <f t="shared" si="9"/>
        <v>m</v>
      </c>
      <c r="GY6" s="20" t="str">
        <f t="shared" si="9"/>
        <v>m</v>
      </c>
      <c r="GZ6" s="20" t="str">
        <f t="shared" si="9"/>
        <v>j</v>
      </c>
      <c r="HA6" s="20" t="str">
        <f t="shared" si="9"/>
        <v>v</v>
      </c>
      <c r="HB6" s="20" t="str">
        <f t="shared" si="9"/>
        <v>s</v>
      </c>
      <c r="HC6" s="20" t="str">
        <f t="shared" si="9"/>
        <v>d</v>
      </c>
      <c r="HD6" s="20" t="str">
        <f t="shared" si="9"/>
        <v>l</v>
      </c>
      <c r="HE6" s="20" t="str">
        <f t="shared" si="9"/>
        <v>m</v>
      </c>
      <c r="HF6" s="20" t="str">
        <f t="shared" si="9"/>
        <v>m</v>
      </c>
      <c r="HG6" s="20" t="str">
        <f t="shared" si="9"/>
        <v>j</v>
      </c>
      <c r="HH6" s="20" t="str">
        <f t="shared" si="9"/>
        <v>v</v>
      </c>
      <c r="HI6" s="20" t="str">
        <f t="shared" si="9"/>
        <v>s</v>
      </c>
      <c r="HJ6" s="20" t="str">
        <f t="shared" si="9"/>
        <v>d</v>
      </c>
      <c r="HK6" s="20" t="str">
        <f t="shared" si="9"/>
        <v>l</v>
      </c>
      <c r="HL6" s="20" t="str">
        <f t="shared" si="9"/>
        <v>m</v>
      </c>
      <c r="HM6" s="20" t="str">
        <f t="shared" si="9"/>
        <v>m</v>
      </c>
      <c r="HN6" s="20" t="str">
        <f t="shared" si="9"/>
        <v>j</v>
      </c>
      <c r="HO6" s="20" t="str">
        <f t="shared" si="9"/>
        <v>v</v>
      </c>
      <c r="HP6" s="20" t="str">
        <f t="shared" si="9"/>
        <v>s</v>
      </c>
      <c r="HQ6" s="20" t="str">
        <f t="shared" si="9"/>
        <v>d</v>
      </c>
      <c r="HR6" s="20" t="str">
        <f t="shared" si="9"/>
        <v>l</v>
      </c>
      <c r="HS6" s="20" t="str">
        <f t="shared" si="9"/>
        <v>m</v>
      </c>
      <c r="HT6" s="20" t="str">
        <f t="shared" si="9"/>
        <v>m</v>
      </c>
      <c r="HU6" s="20" t="str">
        <f t="shared" si="9"/>
        <v>j</v>
      </c>
      <c r="HV6" s="20" t="str">
        <f t="shared" si="9"/>
        <v>v</v>
      </c>
      <c r="HW6" s="20" t="str">
        <f t="shared" si="9"/>
        <v>s</v>
      </c>
      <c r="HX6" s="20" t="str">
        <f t="shared" si="9"/>
        <v>d</v>
      </c>
      <c r="HY6" s="20" t="str">
        <f t="shared" si="9"/>
        <v>l</v>
      </c>
      <c r="HZ6" s="20" t="str">
        <f t="shared" si="9"/>
        <v>m</v>
      </c>
      <c r="IA6" s="20" t="str">
        <f t="shared" si="9"/>
        <v>m</v>
      </c>
      <c r="IB6" s="20" t="str">
        <f t="shared" si="9"/>
        <v>j</v>
      </c>
      <c r="IC6" s="20" t="str">
        <f t="shared" si="9"/>
        <v>v</v>
      </c>
      <c r="ID6" s="20" t="str">
        <f t="shared" si="9"/>
        <v>s</v>
      </c>
      <c r="IE6" s="20" t="str">
        <f t="shared" si="9"/>
        <v>d</v>
      </c>
      <c r="IF6" s="20" t="str">
        <f t="shared" si="9"/>
        <v>l</v>
      </c>
      <c r="IG6" s="20" t="str">
        <f t="shared" si="9"/>
        <v>m</v>
      </c>
      <c r="IH6" s="20" t="str">
        <f t="shared" si="9"/>
        <v>m</v>
      </c>
      <c r="II6" s="20" t="str">
        <f t="shared" si="9"/>
        <v>j</v>
      </c>
      <c r="IJ6" s="20" t="str">
        <f t="shared" si="9"/>
        <v>v</v>
      </c>
      <c r="IK6" s="20" t="str">
        <f t="shared" si="9"/>
        <v>s</v>
      </c>
      <c r="IL6" s="20" t="str">
        <f t="shared" si="9"/>
        <v>d</v>
      </c>
      <c r="IM6" s="20" t="str">
        <f t="shared" si="9"/>
        <v>l</v>
      </c>
      <c r="IN6" s="20" t="str">
        <f t="shared" si="9"/>
        <v>m</v>
      </c>
      <c r="IO6" s="20" t="str">
        <f t="shared" si="9"/>
        <v>m</v>
      </c>
      <c r="IP6" s="20" t="str">
        <f t="shared" si="9"/>
        <v>j</v>
      </c>
      <c r="IQ6" s="20" t="str">
        <f t="shared" si="9"/>
        <v>v</v>
      </c>
      <c r="IR6" s="20" t="str">
        <f t="shared" si="9"/>
        <v>s</v>
      </c>
      <c r="IS6" s="20" t="str">
        <f t="shared" si="9"/>
        <v>d</v>
      </c>
    </row>
    <row r="7" spans="1:253" ht="15.75" thickBot="1">
      <c r="A7" s="12" t="s">
        <v>102</v>
      </c>
      <c r="C7" s="1"/>
      <c r="E7"/>
      <c r="H7" t="str">
        <f ca="1">IF(OR(ISBLANK(task_start),ISBLANK(task_end)),"",task_end-task_start+1)</f>
        <v/>
      </c>
      <c r="I7" s="118"/>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119"/>
      <c r="BR7" s="118"/>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119"/>
      <c r="GI7" s="106"/>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row>
    <row r="8" spans="1:253" s="28" customFormat="1" ht="30" customHeight="1" thickBot="1">
      <c r="A8" s="10" t="s">
        <v>103</v>
      </c>
      <c r="B8" s="22" t="s">
        <v>104</v>
      </c>
      <c r="C8" s="23"/>
      <c r="D8" s="24"/>
      <c r="E8" s="25"/>
      <c r="F8" s="26"/>
      <c r="G8" s="27"/>
      <c r="H8" s="27" t="str">
        <f t="shared" ref="H8:H57" ca="1" si="10">IF(OR(ISBLANK(task_start),ISBLANK(task_end)),"",task_end-task_start+1)</f>
        <v/>
      </c>
      <c r="I8" s="118"/>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119"/>
      <c r="BR8" s="118"/>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119"/>
      <c r="GI8" s="106"/>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row>
    <row r="9" spans="1:253" s="28" customFormat="1" ht="30" customHeight="1" thickBot="1">
      <c r="A9" s="10" t="s">
        <v>105</v>
      </c>
      <c r="B9" s="29" t="s">
        <v>106</v>
      </c>
      <c r="C9" s="30" t="s">
        <v>107</v>
      </c>
      <c r="D9" s="31">
        <v>0</v>
      </c>
      <c r="E9" s="32">
        <f>+E3</f>
        <v>45854</v>
      </c>
      <c r="F9" s="32">
        <f>E9+6</f>
        <v>45860</v>
      </c>
      <c r="G9" s="27"/>
      <c r="H9" s="27">
        <f t="shared" ca="1" si="10"/>
        <v>7</v>
      </c>
      <c r="I9" s="118"/>
      <c r="J9" s="21"/>
      <c r="K9" s="21"/>
      <c r="L9" s="21"/>
      <c r="M9" s="21"/>
      <c r="N9" s="21"/>
      <c r="O9" s="21"/>
      <c r="P9" s="21"/>
      <c r="Q9" s="21"/>
      <c r="R9" s="21"/>
      <c r="S9" s="21"/>
      <c r="T9" s="21"/>
      <c r="U9" s="33"/>
      <c r="V9" s="33"/>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119"/>
      <c r="BR9" s="118"/>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119"/>
      <c r="GI9" s="106"/>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row>
    <row r="10" spans="1:253" s="28" customFormat="1" ht="30" customHeight="1" thickBot="1">
      <c r="A10" s="12"/>
      <c r="B10" s="34" t="s">
        <v>108</v>
      </c>
      <c r="C10" s="30" t="s">
        <v>107</v>
      </c>
      <c r="D10" s="31">
        <v>0</v>
      </c>
      <c r="E10" s="32">
        <f>F9</f>
        <v>45860</v>
      </c>
      <c r="F10" s="32">
        <f>E10+2</f>
        <v>45862</v>
      </c>
      <c r="G10" s="27"/>
      <c r="H10" s="27">
        <f t="shared" ca="1" si="10"/>
        <v>3</v>
      </c>
      <c r="I10" s="118"/>
      <c r="J10" s="21"/>
      <c r="K10" s="21"/>
      <c r="L10" s="21"/>
      <c r="M10" s="21"/>
      <c r="N10" s="21"/>
      <c r="O10" s="21"/>
      <c r="P10" s="21"/>
      <c r="Q10" s="21"/>
      <c r="R10" s="21"/>
      <c r="S10" s="21"/>
      <c r="T10" s="21"/>
      <c r="U10" s="21"/>
      <c r="V10" s="21"/>
      <c r="W10" s="21"/>
      <c r="X10" s="21"/>
      <c r="Y10" s="33"/>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119"/>
      <c r="BR10" s="118"/>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119"/>
      <c r="GI10" s="106"/>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row>
    <row r="11" spans="1:253" s="28" customFormat="1" ht="30" customHeight="1">
      <c r="A11" s="12"/>
      <c r="B11" s="34" t="s">
        <v>109</v>
      </c>
      <c r="C11" s="30" t="s">
        <v>107</v>
      </c>
      <c r="D11" s="31">
        <v>0</v>
      </c>
      <c r="E11" s="32">
        <f>F10</f>
        <v>45862</v>
      </c>
      <c r="F11" s="32">
        <f>E11+4</f>
        <v>45866</v>
      </c>
      <c r="G11" s="27"/>
      <c r="H11" s="27">
        <f t="shared" ca="1" si="10"/>
        <v>5</v>
      </c>
      <c r="I11" s="118"/>
      <c r="J11" s="21"/>
      <c r="K11" s="21"/>
      <c r="L11" s="21"/>
      <c r="M11" s="21"/>
      <c r="N11" s="21"/>
      <c r="O11" s="21"/>
      <c r="P11" s="21"/>
      <c r="Q11" s="21"/>
      <c r="R11" s="21"/>
      <c r="S11" s="21"/>
      <c r="T11" s="21"/>
      <c r="U11" s="21"/>
      <c r="V11" s="21"/>
      <c r="W11" s="21"/>
      <c r="X11" s="21"/>
      <c r="Y11" s="33"/>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119"/>
      <c r="BR11" s="118"/>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119"/>
      <c r="GI11" s="106"/>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row>
    <row r="12" spans="1:253" s="28" customFormat="1" ht="30" customHeight="1" thickBot="1">
      <c r="A12" s="12"/>
      <c r="B12" s="35" t="s">
        <v>110</v>
      </c>
      <c r="C12" s="30" t="s">
        <v>107</v>
      </c>
      <c r="D12" s="31">
        <v>0</v>
      </c>
      <c r="E12" s="32">
        <f>F9</f>
        <v>45860</v>
      </c>
      <c r="F12" s="32">
        <f>E12+8</f>
        <v>45868</v>
      </c>
      <c r="G12" s="27"/>
      <c r="H12" s="27">
        <f t="shared" ca="1" si="10"/>
        <v>9</v>
      </c>
      <c r="I12" s="118"/>
      <c r="J12" s="21"/>
      <c r="K12" s="21"/>
      <c r="L12" s="21"/>
      <c r="M12" s="21"/>
      <c r="N12" s="21"/>
      <c r="O12" s="21"/>
      <c r="P12" s="21"/>
      <c r="Q12" s="21"/>
      <c r="R12" s="21"/>
      <c r="S12" s="21"/>
      <c r="T12" s="21"/>
      <c r="U12" s="21"/>
      <c r="V12" s="21"/>
      <c r="W12" s="21"/>
      <c r="X12" s="21"/>
      <c r="Y12" s="33"/>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119"/>
      <c r="BR12" s="118"/>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119"/>
      <c r="GI12" s="106"/>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row>
    <row r="13" spans="1:253" s="28" customFormat="1" ht="30" customHeight="1" thickBot="1">
      <c r="A13" s="12"/>
      <c r="B13" s="34" t="s">
        <v>111</v>
      </c>
      <c r="C13" s="30" t="s">
        <v>107</v>
      </c>
      <c r="D13" s="31">
        <v>0</v>
      </c>
      <c r="E13" s="32">
        <f>F10</f>
        <v>45862</v>
      </c>
      <c r="F13" s="32">
        <f>E13+4</f>
        <v>45866</v>
      </c>
      <c r="G13" s="27"/>
      <c r="H13" s="27">
        <f t="shared" ca="1" si="10"/>
        <v>5</v>
      </c>
      <c r="I13" s="118"/>
      <c r="J13" s="21"/>
      <c r="K13" s="21"/>
      <c r="L13" s="21"/>
      <c r="M13" s="21"/>
      <c r="N13" s="21"/>
      <c r="O13" s="21"/>
      <c r="P13" s="21"/>
      <c r="Q13" s="21"/>
      <c r="R13" s="21"/>
      <c r="S13" s="21"/>
      <c r="T13" s="21"/>
      <c r="U13" s="21"/>
      <c r="V13" s="21"/>
      <c r="W13" s="21"/>
      <c r="X13" s="21"/>
      <c r="Y13" s="33"/>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119"/>
      <c r="BR13" s="118"/>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119"/>
      <c r="GI13" s="106"/>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row>
    <row r="14" spans="1:253" s="28" customFormat="1" ht="30" customHeight="1" thickBot="1">
      <c r="A14" s="12"/>
      <c r="B14" s="34" t="s">
        <v>112</v>
      </c>
      <c r="C14" s="30" t="s">
        <v>107</v>
      </c>
      <c r="D14" s="31">
        <v>0</v>
      </c>
      <c r="E14" s="32">
        <f>E13+2</f>
        <v>45864</v>
      </c>
      <c r="F14" s="32">
        <f>E14+1</f>
        <v>45865</v>
      </c>
      <c r="G14" s="27"/>
      <c r="H14" s="27">
        <f t="shared" ca="1" si="10"/>
        <v>2</v>
      </c>
      <c r="I14" s="118"/>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119"/>
      <c r="BR14" s="118"/>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119"/>
      <c r="GI14" s="106"/>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row>
    <row r="15" spans="1:253" s="28" customFormat="1" ht="30" customHeight="1" thickBot="1">
      <c r="A15" s="12"/>
      <c r="B15" s="34" t="s">
        <v>113</v>
      </c>
      <c r="C15" s="30" t="s">
        <v>107</v>
      </c>
      <c r="D15" s="31">
        <v>0</v>
      </c>
      <c r="E15" s="32">
        <f>F9+1</f>
        <v>45861</v>
      </c>
      <c r="F15" s="32">
        <f>E15+4</f>
        <v>45865</v>
      </c>
      <c r="G15" s="27"/>
      <c r="H15" s="27">
        <f t="shared" ca="1" si="10"/>
        <v>5</v>
      </c>
      <c r="I15" s="118"/>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119"/>
      <c r="BR15" s="118"/>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119"/>
      <c r="GI15" s="106"/>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row>
    <row r="16" spans="1:253" s="28" customFormat="1" ht="30" customHeight="1" thickBot="1">
      <c r="A16" s="12"/>
      <c r="B16" s="34" t="s">
        <v>114</v>
      </c>
      <c r="C16" s="30" t="s">
        <v>107</v>
      </c>
      <c r="D16" s="31">
        <v>0</v>
      </c>
      <c r="E16" s="32">
        <f>F15</f>
        <v>45865</v>
      </c>
      <c r="F16" s="32">
        <f>E16+2</f>
        <v>45867</v>
      </c>
      <c r="G16" s="27"/>
      <c r="H16" s="27">
        <f t="shared" ca="1" si="10"/>
        <v>3</v>
      </c>
      <c r="I16" s="118"/>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119"/>
      <c r="BR16" s="118"/>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119"/>
      <c r="GI16" s="106"/>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row>
    <row r="17" spans="1:253" s="28" customFormat="1" ht="30" customHeight="1" thickBot="1">
      <c r="A17" s="12"/>
      <c r="B17" s="34" t="s">
        <v>115</v>
      </c>
      <c r="C17" s="30" t="s">
        <v>107</v>
      </c>
      <c r="D17" s="31">
        <v>0</v>
      </c>
      <c r="E17" s="32">
        <f>F16</f>
        <v>45867</v>
      </c>
      <c r="F17" s="32">
        <f>E17+8</f>
        <v>45875</v>
      </c>
      <c r="G17" s="27"/>
      <c r="H17" s="27">
        <f t="shared" ca="1" si="10"/>
        <v>9</v>
      </c>
      <c r="I17" s="118"/>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119"/>
      <c r="BR17" s="118"/>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119"/>
      <c r="GI17" s="106"/>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row>
    <row r="18" spans="1:253" s="28" customFormat="1" ht="30" customHeight="1" thickBot="1">
      <c r="A18" s="12"/>
      <c r="B18" s="34" t="s">
        <v>116</v>
      </c>
      <c r="C18" s="30" t="s">
        <v>107</v>
      </c>
      <c r="D18" s="31">
        <v>0</v>
      </c>
      <c r="E18" s="32">
        <f>+F17</f>
        <v>45875</v>
      </c>
      <c r="F18" s="32">
        <f>E18+2</f>
        <v>45877</v>
      </c>
      <c r="G18" s="27"/>
      <c r="H18" s="27">
        <f t="shared" ca="1" si="10"/>
        <v>3</v>
      </c>
      <c r="I18" s="118"/>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119"/>
      <c r="BR18" s="118"/>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119"/>
      <c r="GI18" s="106"/>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row>
    <row r="19" spans="1:253" s="28" customFormat="1" ht="30" customHeight="1" thickBot="1">
      <c r="A19" s="12"/>
      <c r="B19" s="35" t="s">
        <v>117</v>
      </c>
      <c r="C19" s="30" t="s">
        <v>107</v>
      </c>
      <c r="D19" s="31">
        <v>0</v>
      </c>
      <c r="E19" s="32">
        <f>+F18+1</f>
        <v>45878</v>
      </c>
      <c r="F19" s="32">
        <f>E19+30</f>
        <v>45908</v>
      </c>
      <c r="G19" s="27"/>
      <c r="H19" s="27">
        <f t="shared" ca="1" si="10"/>
        <v>31</v>
      </c>
      <c r="I19" s="118"/>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119"/>
      <c r="BR19" s="118"/>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119"/>
      <c r="GI19" s="106"/>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row>
    <row r="20" spans="1:253" s="28" customFormat="1" ht="30" customHeight="1" thickBot="1">
      <c r="A20" s="12"/>
      <c r="B20" s="124" t="s">
        <v>118</v>
      </c>
      <c r="C20" s="30" t="s">
        <v>107</v>
      </c>
      <c r="D20" s="31">
        <v>0</v>
      </c>
      <c r="E20" s="32">
        <f>F19-15</f>
        <v>45893</v>
      </c>
      <c r="F20" s="32">
        <f>E20+15</f>
        <v>45908</v>
      </c>
      <c r="G20" s="27"/>
      <c r="H20" s="27">
        <f t="shared" ca="1" si="10"/>
        <v>16</v>
      </c>
      <c r="I20" s="118"/>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119"/>
      <c r="BR20" s="118"/>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119"/>
      <c r="GI20" s="106"/>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row>
    <row r="21" spans="1:253" s="28" customFormat="1" ht="30" customHeight="1" thickBot="1">
      <c r="A21" s="12"/>
      <c r="B21" s="35" t="s">
        <v>119</v>
      </c>
      <c r="C21" s="30" t="s">
        <v>107</v>
      </c>
      <c r="D21" s="31">
        <v>0</v>
      </c>
      <c r="E21" s="32">
        <f>F20+1</f>
        <v>45909</v>
      </c>
      <c r="F21" s="32">
        <f>E21+3</f>
        <v>45912</v>
      </c>
      <c r="G21" s="27"/>
      <c r="H21" s="27">
        <f t="shared" ca="1" si="10"/>
        <v>4</v>
      </c>
      <c r="I21" s="118"/>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119"/>
      <c r="BR21" s="118"/>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119"/>
      <c r="GI21" s="106"/>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row>
    <row r="22" spans="1:253" s="28" customFormat="1" ht="30" customHeight="1" thickBot="1">
      <c r="A22" s="12"/>
      <c r="B22" s="35" t="s">
        <v>120</v>
      </c>
      <c r="C22" s="30" t="s">
        <v>107</v>
      </c>
      <c r="D22" s="31">
        <v>0</v>
      </c>
      <c r="E22" s="32">
        <f>+F21</f>
        <v>45912</v>
      </c>
      <c r="F22" s="32">
        <f>E22+2</f>
        <v>45914</v>
      </c>
      <c r="G22" s="27"/>
      <c r="H22" s="27">
        <f t="shared" ca="1" si="10"/>
        <v>3</v>
      </c>
      <c r="I22" s="118"/>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119"/>
      <c r="BR22" s="118"/>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119"/>
      <c r="GI22" s="106"/>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row>
    <row r="23" spans="1:253" s="28" customFormat="1" ht="30" customHeight="1" thickBot="1">
      <c r="A23" s="12"/>
      <c r="B23" s="35" t="s">
        <v>121</v>
      </c>
      <c r="C23" s="30" t="s">
        <v>107</v>
      </c>
      <c r="D23" s="31">
        <v>0</v>
      </c>
      <c r="E23" s="32">
        <f>+F21</f>
        <v>45912</v>
      </c>
      <c r="F23" s="32">
        <f>E23+2</f>
        <v>45914</v>
      </c>
      <c r="G23" s="27"/>
      <c r="H23" s="27">
        <f t="shared" ca="1" si="10"/>
        <v>3</v>
      </c>
      <c r="I23" s="118"/>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119"/>
      <c r="BR23" s="118"/>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119"/>
      <c r="GI23" s="106"/>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row>
    <row r="24" spans="1:253" s="28" customFormat="1" ht="30" customHeight="1" thickBot="1">
      <c r="A24" s="12"/>
      <c r="B24" s="35" t="s">
        <v>122</v>
      </c>
      <c r="C24" s="30" t="s">
        <v>107</v>
      </c>
      <c r="D24" s="31">
        <v>0</v>
      </c>
      <c r="E24" s="32">
        <f>E9+4</f>
        <v>45858</v>
      </c>
      <c r="F24" s="32">
        <f>E24+56</f>
        <v>45914</v>
      </c>
      <c r="G24" s="27"/>
      <c r="H24" s="27">
        <f t="shared" ca="1" si="10"/>
        <v>57</v>
      </c>
      <c r="I24" s="118"/>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119"/>
      <c r="BR24" s="118"/>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119"/>
      <c r="GI24" s="106"/>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row>
    <row r="25" spans="1:253" s="28" customFormat="1" ht="30" customHeight="1" thickBot="1">
      <c r="A25" s="12"/>
      <c r="B25" s="36" t="s">
        <v>123</v>
      </c>
      <c r="C25" s="37"/>
      <c r="D25" s="38"/>
      <c r="E25" s="39"/>
      <c r="F25" s="40"/>
      <c r="G25" s="27"/>
      <c r="H25" s="27"/>
      <c r="I25" s="118"/>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119"/>
      <c r="BR25" s="118"/>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119"/>
      <c r="GI25" s="106"/>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row>
    <row r="26" spans="1:253" s="28" customFormat="1" ht="30" customHeight="1" thickBot="1">
      <c r="A26" s="10" t="s">
        <v>124</v>
      </c>
      <c r="B26" s="41" t="s">
        <v>125</v>
      </c>
      <c r="C26" s="42"/>
      <c r="D26" s="43"/>
      <c r="E26" s="44"/>
      <c r="F26" s="45"/>
      <c r="G26" s="27"/>
      <c r="H26" s="27" t="str">
        <f t="shared" ca="1" si="10"/>
        <v/>
      </c>
      <c r="I26" s="118"/>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119"/>
      <c r="BR26" s="118"/>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119"/>
      <c r="GI26" s="106"/>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row>
    <row r="27" spans="1:253" s="28" customFormat="1" ht="45.75" customHeight="1" thickBot="1">
      <c r="A27" s="10"/>
      <c r="B27" s="46" t="s">
        <v>126</v>
      </c>
      <c r="C27" s="47" t="s">
        <v>107</v>
      </c>
      <c r="D27" s="48">
        <v>0</v>
      </c>
      <c r="E27" s="49">
        <f>F24+1</f>
        <v>45915</v>
      </c>
      <c r="F27" s="49">
        <f>E27+15</f>
        <v>45930</v>
      </c>
      <c r="G27" s="27"/>
      <c r="H27" s="27">
        <f t="shared" ca="1" si="10"/>
        <v>16</v>
      </c>
      <c r="I27" s="118"/>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119"/>
      <c r="BR27" s="118"/>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119"/>
      <c r="GI27" s="106"/>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row>
    <row r="28" spans="1:253" s="28" customFormat="1" ht="45.75" customHeight="1" thickBot="1">
      <c r="A28" s="10"/>
      <c r="B28" s="46" t="s">
        <v>127</v>
      </c>
      <c r="C28" s="47" t="s">
        <v>107</v>
      </c>
      <c r="D28" s="48">
        <v>0</v>
      </c>
      <c r="E28" s="49">
        <f>+F27-5</f>
        <v>45925</v>
      </c>
      <c r="F28" s="49">
        <f t="shared" ref="F28" si="11">E28+7</f>
        <v>45932</v>
      </c>
      <c r="G28" s="27"/>
      <c r="H28" s="27">
        <f t="shared" ca="1" si="10"/>
        <v>8</v>
      </c>
      <c r="I28" s="118"/>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119"/>
      <c r="BR28" s="118"/>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119"/>
      <c r="GI28" s="106"/>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row>
    <row r="29" spans="1:253" s="28" customFormat="1" ht="45.75" customHeight="1">
      <c r="A29" s="10"/>
      <c r="B29" s="46" t="s">
        <v>128</v>
      </c>
      <c r="C29" s="47" t="s">
        <v>107</v>
      </c>
      <c r="D29" s="48">
        <v>0</v>
      </c>
      <c r="E29" s="49">
        <f>F28+1</f>
        <v>45933</v>
      </c>
      <c r="F29" s="49">
        <f>E29</f>
        <v>45933</v>
      </c>
      <c r="G29" s="27"/>
      <c r="H29" s="27">
        <f t="shared" ca="1" si="10"/>
        <v>1</v>
      </c>
      <c r="I29" s="118"/>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119"/>
      <c r="BR29" s="118"/>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119"/>
      <c r="GI29" s="106"/>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row>
    <row r="30" spans="1:253" s="28" customFormat="1" ht="53.25" customHeight="1" thickBot="1">
      <c r="A30" s="10"/>
      <c r="B30" s="46" t="s">
        <v>129</v>
      </c>
      <c r="C30" s="47" t="s">
        <v>107</v>
      </c>
      <c r="D30" s="48">
        <v>0</v>
      </c>
      <c r="E30" s="49">
        <f>F27+1</f>
        <v>45931</v>
      </c>
      <c r="F30" s="49">
        <f>E30+34</f>
        <v>45965</v>
      </c>
      <c r="G30" s="27"/>
      <c r="H30" s="27">
        <f t="shared" ca="1" si="10"/>
        <v>35</v>
      </c>
      <c r="I30" s="118"/>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119"/>
      <c r="BR30" s="118"/>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119"/>
      <c r="GI30" s="106"/>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row>
    <row r="31" spans="1:253" s="28" customFormat="1" ht="53.25" customHeight="1" thickBot="1">
      <c r="A31" s="10"/>
      <c r="B31" s="46" t="s">
        <v>130</v>
      </c>
      <c r="C31" s="47" t="s">
        <v>107</v>
      </c>
      <c r="D31" s="48">
        <v>0</v>
      </c>
      <c r="E31" s="49">
        <f>+F30-10</f>
        <v>45955</v>
      </c>
      <c r="F31" s="49">
        <f>E31+12</f>
        <v>45967</v>
      </c>
      <c r="G31" s="27"/>
      <c r="H31" s="27">
        <f t="shared" ca="1" si="10"/>
        <v>13</v>
      </c>
      <c r="I31" s="118"/>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119"/>
      <c r="BR31" s="118"/>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119"/>
      <c r="GI31" s="106"/>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row>
    <row r="32" spans="1:253" s="28" customFormat="1" ht="28.5" customHeight="1" thickBot="1">
      <c r="A32" s="10"/>
      <c r="B32" s="46" t="s">
        <v>131</v>
      </c>
      <c r="C32" s="47" t="s">
        <v>107</v>
      </c>
      <c r="D32" s="48">
        <v>0</v>
      </c>
      <c r="E32" s="49">
        <f>+F20+1</f>
        <v>45909</v>
      </c>
      <c r="F32" s="49">
        <f>E32+25</f>
        <v>45934</v>
      </c>
      <c r="G32" s="27"/>
      <c r="H32" s="27">
        <f t="shared" ca="1" si="10"/>
        <v>26</v>
      </c>
      <c r="I32" s="118"/>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119"/>
      <c r="BR32" s="118"/>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119"/>
      <c r="GI32" s="106"/>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row>
    <row r="33" spans="1:253" s="28" customFormat="1" ht="53.25" customHeight="1" thickBot="1">
      <c r="A33" s="10"/>
      <c r="B33" s="46" t="s">
        <v>132</v>
      </c>
      <c r="C33" s="47" t="s">
        <v>107</v>
      </c>
      <c r="D33" s="48">
        <v>0</v>
      </c>
      <c r="E33" s="49">
        <f>+F32</f>
        <v>45934</v>
      </c>
      <c r="F33" s="49">
        <f>E33+3</f>
        <v>45937</v>
      </c>
      <c r="G33" s="27"/>
      <c r="H33" s="27">
        <f t="shared" ca="1" si="10"/>
        <v>4</v>
      </c>
      <c r="I33" s="118"/>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119"/>
      <c r="BR33" s="118"/>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119"/>
      <c r="GI33" s="106"/>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row>
    <row r="34" spans="1:253" s="28" customFormat="1" ht="42" customHeight="1" thickBot="1">
      <c r="A34" s="10"/>
      <c r="B34" s="46" t="s">
        <v>133</v>
      </c>
      <c r="C34" s="47" t="s">
        <v>107</v>
      </c>
      <c r="D34" s="48">
        <v>0</v>
      </c>
      <c r="E34" s="49">
        <f>F30+1</f>
        <v>45966</v>
      </c>
      <c r="F34" s="49">
        <f>E34+48</f>
        <v>46014</v>
      </c>
      <c r="G34" s="27"/>
      <c r="H34" s="27">
        <f t="shared" ca="1" si="10"/>
        <v>49</v>
      </c>
      <c r="I34" s="118"/>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119"/>
      <c r="BR34" s="118"/>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119"/>
      <c r="GI34" s="106"/>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row>
    <row r="35" spans="1:253" s="28" customFormat="1" ht="42" customHeight="1">
      <c r="A35" s="10"/>
      <c r="B35" s="46" t="s">
        <v>134</v>
      </c>
      <c r="C35" s="47" t="s">
        <v>107</v>
      </c>
      <c r="D35" s="48">
        <v>0</v>
      </c>
      <c r="E35" s="49">
        <f>F34-20</f>
        <v>45994</v>
      </c>
      <c r="F35" s="49">
        <f>E35</f>
        <v>45994</v>
      </c>
      <c r="G35" s="27"/>
      <c r="H35" s="27">
        <f t="shared" ca="1" si="10"/>
        <v>1</v>
      </c>
      <c r="I35" s="118"/>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119"/>
      <c r="BR35" s="118"/>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119"/>
      <c r="GI35" s="106"/>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row>
    <row r="36" spans="1:253" s="28" customFormat="1" ht="42" customHeight="1" thickBot="1">
      <c r="A36" s="10"/>
      <c r="B36" s="46" t="s">
        <v>135</v>
      </c>
      <c r="C36" s="47" t="s">
        <v>107</v>
      </c>
      <c r="D36" s="48">
        <v>0</v>
      </c>
      <c r="E36" s="49">
        <f>+F34-15</f>
        <v>45999</v>
      </c>
      <c r="F36" s="49">
        <f>E36+20</f>
        <v>46019</v>
      </c>
      <c r="G36" s="27"/>
      <c r="H36" s="27">
        <f t="shared" ca="1" si="10"/>
        <v>21</v>
      </c>
      <c r="I36" s="118"/>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119"/>
      <c r="BR36" s="118"/>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119"/>
      <c r="GI36" s="106"/>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row>
    <row r="37" spans="1:253" s="28" customFormat="1" ht="15.75" thickBot="1">
      <c r="A37" s="12"/>
      <c r="B37" s="46" t="s">
        <v>136</v>
      </c>
      <c r="C37" s="47" t="s">
        <v>107</v>
      </c>
      <c r="D37" s="48">
        <v>0</v>
      </c>
      <c r="E37" s="49">
        <f>+F36-15</f>
        <v>46004</v>
      </c>
      <c r="F37" s="49">
        <f>E37+20</f>
        <v>46024</v>
      </c>
      <c r="G37" s="27"/>
      <c r="H37" s="27"/>
      <c r="I37" s="118"/>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119"/>
      <c r="BR37" s="118"/>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119"/>
      <c r="GI37" s="106"/>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c r="IR37" s="21"/>
      <c r="IS37" s="21"/>
    </row>
    <row r="38" spans="1:253" s="28" customFormat="1" ht="30" customHeight="1" thickBot="1">
      <c r="A38" s="10" t="s">
        <v>124</v>
      </c>
      <c r="B38" s="41" t="s">
        <v>137</v>
      </c>
      <c r="C38" s="42"/>
      <c r="D38" s="43"/>
      <c r="E38" s="44"/>
      <c r="F38" s="45"/>
      <c r="G38" s="27"/>
      <c r="H38" s="27" t="str">
        <f t="shared" ca="1" si="10"/>
        <v/>
      </c>
      <c r="I38" s="118"/>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119"/>
      <c r="BR38" s="118"/>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119"/>
      <c r="GI38" s="106"/>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row>
    <row r="39" spans="1:253" s="28" customFormat="1" ht="15.75" thickBot="1">
      <c r="A39" s="10"/>
      <c r="B39" s="46" t="s">
        <v>138</v>
      </c>
      <c r="C39" s="47" t="s">
        <v>107</v>
      </c>
      <c r="D39" s="48">
        <v>0</v>
      </c>
      <c r="E39" s="49">
        <f>+E19</f>
        <v>45878</v>
      </c>
      <c r="F39" s="49">
        <f>E39+2</f>
        <v>45880</v>
      </c>
      <c r="G39" s="27"/>
      <c r="H39" s="27">
        <f t="shared" ca="1" si="10"/>
        <v>3</v>
      </c>
      <c r="I39" s="118"/>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119"/>
      <c r="BR39" s="118"/>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119"/>
      <c r="GI39" s="106"/>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row>
    <row r="40" spans="1:253" s="28" customFormat="1" ht="15.75" thickBot="1">
      <c r="A40" s="12"/>
      <c r="B40" s="46" t="s">
        <v>139</v>
      </c>
      <c r="C40" s="47" t="s">
        <v>107</v>
      </c>
      <c r="D40" s="48">
        <v>0</v>
      </c>
      <c r="E40" s="49">
        <f>+F27+2</f>
        <v>45932</v>
      </c>
      <c r="F40" s="49">
        <f>E40+30</f>
        <v>45962</v>
      </c>
      <c r="G40" s="27"/>
      <c r="H40" s="27">
        <f t="shared" ca="1" si="10"/>
        <v>31</v>
      </c>
      <c r="I40" s="118"/>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119"/>
      <c r="BR40" s="118"/>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119"/>
      <c r="GI40" s="106"/>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row>
    <row r="41" spans="1:253" s="28" customFormat="1" ht="15.75" thickBot="1">
      <c r="A41" s="12"/>
      <c r="B41" s="46" t="s">
        <v>140</v>
      </c>
      <c r="C41" s="47" t="s">
        <v>107</v>
      </c>
      <c r="D41" s="48">
        <v>0</v>
      </c>
      <c r="E41" s="49">
        <f>+F40+1</f>
        <v>45963</v>
      </c>
      <c r="F41" s="49">
        <f>E41+30</f>
        <v>45993</v>
      </c>
      <c r="G41" s="27"/>
      <c r="H41" s="27">
        <v>30</v>
      </c>
      <c r="I41" s="118"/>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119"/>
      <c r="BR41" s="118"/>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119"/>
      <c r="GI41" s="106"/>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c r="IQ41" s="21"/>
      <c r="IR41" s="21"/>
      <c r="IS41" s="21"/>
    </row>
    <row r="42" spans="1:253" s="28" customFormat="1" ht="15.75" thickBot="1">
      <c r="A42" s="12"/>
      <c r="B42" s="46" t="s">
        <v>141</v>
      </c>
      <c r="C42" s="47" t="s">
        <v>107</v>
      </c>
      <c r="D42" s="48">
        <v>0</v>
      </c>
      <c r="E42" s="49">
        <f>+F34-20</f>
        <v>45994</v>
      </c>
      <c r="F42" s="49">
        <f>E42+30</f>
        <v>46024</v>
      </c>
      <c r="G42" s="27"/>
      <c r="H42" s="27">
        <v>30</v>
      </c>
      <c r="I42" s="118"/>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119"/>
      <c r="BR42" s="118"/>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119"/>
      <c r="GI42" s="106"/>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c r="IO42" s="21"/>
      <c r="IP42" s="21"/>
      <c r="IQ42" s="21"/>
      <c r="IR42" s="21"/>
      <c r="IS42" s="21"/>
    </row>
    <row r="43" spans="1:253" s="28" customFormat="1" ht="30" customHeight="1" thickBot="1">
      <c r="A43" s="10" t="s">
        <v>124</v>
      </c>
      <c r="B43" s="41" t="s">
        <v>142</v>
      </c>
      <c r="C43" s="42"/>
      <c r="D43" s="43"/>
      <c r="E43" s="44"/>
      <c r="F43" s="45"/>
      <c r="G43" s="27"/>
      <c r="H43" s="27" t="str">
        <f t="shared" ca="1" si="10"/>
        <v/>
      </c>
      <c r="I43" s="118"/>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119"/>
      <c r="BR43" s="118"/>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119"/>
      <c r="GI43" s="106"/>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c r="IQ43" s="21"/>
      <c r="IR43" s="21"/>
      <c r="IS43" s="21"/>
    </row>
    <row r="44" spans="1:253" s="28" customFormat="1" ht="15.75" thickBot="1">
      <c r="A44" s="12"/>
      <c r="B44" s="46" t="s">
        <v>143</v>
      </c>
      <c r="C44" s="47" t="s">
        <v>107</v>
      </c>
      <c r="D44" s="48">
        <v>0</v>
      </c>
      <c r="E44" s="49">
        <f>+F34-15</f>
        <v>45999</v>
      </c>
      <c r="F44" s="49">
        <f>E44+15</f>
        <v>46014</v>
      </c>
      <c r="G44" s="27"/>
      <c r="H44" s="27">
        <f t="shared" ca="1" si="10"/>
        <v>16</v>
      </c>
      <c r="I44" s="118"/>
      <c r="J44" s="21"/>
      <c r="K44" s="21"/>
      <c r="L44" s="21"/>
      <c r="M44" s="21"/>
      <c r="N44" s="21"/>
      <c r="O44" s="21"/>
      <c r="P44" s="21"/>
      <c r="Q44" s="21"/>
      <c r="R44" s="21"/>
      <c r="S44" s="21"/>
      <c r="T44" s="21"/>
      <c r="U44" s="33"/>
      <c r="V44" s="33"/>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119"/>
      <c r="BR44" s="118"/>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119"/>
      <c r="GI44" s="106"/>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row>
    <row r="45" spans="1:253" s="28" customFormat="1" ht="15.75" thickBot="1">
      <c r="A45" s="12"/>
      <c r="B45" s="46" t="s">
        <v>144</v>
      </c>
      <c r="C45" s="47" t="s">
        <v>107</v>
      </c>
      <c r="D45" s="48">
        <v>0</v>
      </c>
      <c r="E45" s="49">
        <f>+E44</f>
        <v>45999</v>
      </c>
      <c r="F45" s="49">
        <f>E45+15</f>
        <v>46014</v>
      </c>
      <c r="G45" s="27"/>
      <c r="H45" s="27">
        <f t="shared" ca="1" si="10"/>
        <v>16</v>
      </c>
      <c r="I45" s="118"/>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119"/>
      <c r="BR45" s="118"/>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119"/>
      <c r="GI45" s="106"/>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row>
    <row r="46" spans="1:253" s="28" customFormat="1" ht="15.75" thickBot="1">
      <c r="A46" s="12"/>
      <c r="B46" s="46" t="s">
        <v>145</v>
      </c>
      <c r="C46" s="47" t="s">
        <v>107</v>
      </c>
      <c r="D46" s="48">
        <v>0</v>
      </c>
      <c r="E46" s="49">
        <f>+F45+15</f>
        <v>46029</v>
      </c>
      <c r="F46" s="49">
        <f>E46+4</f>
        <v>46033</v>
      </c>
      <c r="G46" s="27"/>
      <c r="H46" s="27">
        <f t="shared" ca="1" si="10"/>
        <v>5</v>
      </c>
      <c r="I46" s="118"/>
      <c r="J46" s="21"/>
      <c r="K46" s="21"/>
      <c r="L46" s="21"/>
      <c r="M46" s="21"/>
      <c r="N46" s="21"/>
      <c r="O46" s="21"/>
      <c r="P46" s="21"/>
      <c r="Q46" s="21"/>
      <c r="R46" s="21"/>
      <c r="S46" s="21"/>
      <c r="T46" s="21"/>
      <c r="U46" s="21"/>
      <c r="V46" s="21"/>
      <c r="W46" s="21"/>
      <c r="X46" s="21"/>
      <c r="Y46" s="33"/>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119"/>
      <c r="BR46" s="118"/>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119"/>
      <c r="GI46" s="106"/>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c r="HO46" s="21"/>
      <c r="HP46" s="21"/>
      <c r="HQ46" s="21"/>
      <c r="HR46" s="21"/>
      <c r="HS46" s="21"/>
      <c r="HT46" s="21"/>
      <c r="HU46" s="21"/>
      <c r="HV46" s="21"/>
      <c r="HW46" s="21"/>
      <c r="HX46" s="21"/>
      <c r="HY46" s="21"/>
      <c r="HZ46" s="21"/>
      <c r="IA46" s="21"/>
      <c r="IB46" s="21"/>
      <c r="IC46" s="21"/>
      <c r="ID46" s="21"/>
      <c r="IE46" s="21"/>
      <c r="IF46" s="21"/>
      <c r="IG46" s="21"/>
      <c r="IH46" s="21"/>
      <c r="II46" s="21"/>
      <c r="IJ46" s="21"/>
      <c r="IK46" s="21"/>
      <c r="IL46" s="21"/>
      <c r="IM46" s="21"/>
      <c r="IN46" s="21"/>
      <c r="IO46" s="21"/>
      <c r="IP46" s="21"/>
      <c r="IQ46" s="21"/>
      <c r="IR46" s="21"/>
      <c r="IS46" s="21"/>
    </row>
    <row r="47" spans="1:253" s="28" customFormat="1" ht="30" customHeight="1" thickBot="1">
      <c r="A47" s="12" t="s">
        <v>146</v>
      </c>
      <c r="B47" s="50" t="s">
        <v>147</v>
      </c>
      <c r="C47" s="51"/>
      <c r="D47" s="52"/>
      <c r="E47" s="53"/>
      <c r="F47" s="54"/>
      <c r="G47" s="27"/>
      <c r="H47" s="27" t="str">
        <f t="shared" ca="1" si="10"/>
        <v/>
      </c>
      <c r="I47" s="118"/>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119"/>
      <c r="BR47" s="118"/>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119"/>
      <c r="GI47" s="106"/>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c r="HO47" s="21"/>
      <c r="HP47" s="21"/>
      <c r="HQ47" s="21"/>
      <c r="HR47" s="21"/>
      <c r="HS47" s="21"/>
      <c r="HT47" s="21"/>
      <c r="HU47" s="21"/>
      <c r="HV47" s="21"/>
      <c r="HW47" s="21"/>
      <c r="HX47" s="21"/>
      <c r="HY47" s="21"/>
      <c r="HZ47" s="21"/>
      <c r="IA47" s="21"/>
      <c r="IB47" s="21"/>
      <c r="IC47" s="21"/>
      <c r="ID47" s="21"/>
      <c r="IE47" s="21"/>
      <c r="IF47" s="21"/>
      <c r="IG47" s="21"/>
      <c r="IH47" s="21"/>
      <c r="II47" s="21"/>
      <c r="IJ47" s="21"/>
      <c r="IK47" s="21"/>
      <c r="IL47" s="21"/>
      <c r="IM47" s="21"/>
      <c r="IN47" s="21"/>
      <c r="IO47" s="21"/>
      <c r="IP47" s="21"/>
      <c r="IQ47" s="21"/>
      <c r="IR47" s="21"/>
      <c r="IS47" s="21"/>
    </row>
    <row r="48" spans="1:253" s="28" customFormat="1" ht="30" customHeight="1" thickBot="1">
      <c r="A48" s="12"/>
      <c r="B48" s="55" t="s">
        <v>148</v>
      </c>
      <c r="C48" s="56" t="s">
        <v>107</v>
      </c>
      <c r="D48" s="57">
        <v>0</v>
      </c>
      <c r="E48" s="58">
        <f>F14+15</f>
        <v>45880</v>
      </c>
      <c r="F48" s="58">
        <f>E48+15</f>
        <v>45895</v>
      </c>
      <c r="G48" s="27"/>
      <c r="H48" s="27">
        <f t="shared" ca="1" si="10"/>
        <v>16</v>
      </c>
      <c r="I48" s="118"/>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119"/>
      <c r="BR48" s="118"/>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119"/>
      <c r="GI48" s="106"/>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c r="HO48" s="21"/>
      <c r="HP48" s="21"/>
      <c r="HQ48" s="21"/>
      <c r="HR48" s="21"/>
      <c r="HS48" s="21"/>
      <c r="HT48" s="21"/>
      <c r="HU48" s="21"/>
      <c r="HV48" s="21"/>
      <c r="HW48" s="21"/>
      <c r="HX48" s="21"/>
      <c r="HY48" s="21"/>
      <c r="HZ48" s="21"/>
      <c r="IA48" s="21"/>
      <c r="IB48" s="21"/>
      <c r="IC48" s="21"/>
      <c r="ID48" s="21"/>
      <c r="IE48" s="21"/>
      <c r="IF48" s="21"/>
      <c r="IG48" s="21"/>
      <c r="IH48" s="21"/>
      <c r="II48" s="21"/>
      <c r="IJ48" s="21"/>
      <c r="IK48" s="21"/>
      <c r="IL48" s="21"/>
      <c r="IM48" s="21"/>
      <c r="IN48" s="21"/>
      <c r="IO48" s="21"/>
      <c r="IP48" s="21"/>
      <c r="IQ48" s="21"/>
      <c r="IR48" s="21"/>
      <c r="IS48" s="21"/>
    </row>
    <row r="49" spans="1:253" s="28" customFormat="1" ht="30" customHeight="1" thickBot="1">
      <c r="A49" s="12"/>
      <c r="B49" s="55" t="s">
        <v>149</v>
      </c>
      <c r="C49" s="56" t="s">
        <v>107</v>
      </c>
      <c r="D49" s="57">
        <v>0</v>
      </c>
      <c r="E49" s="58">
        <f>+F12</f>
        <v>45868</v>
      </c>
      <c r="F49" s="58">
        <f>E49+3</f>
        <v>45871</v>
      </c>
      <c r="G49" s="27"/>
      <c r="H49" s="27">
        <f t="shared" ca="1" si="10"/>
        <v>4</v>
      </c>
      <c r="I49" s="118"/>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119"/>
      <c r="BR49" s="118"/>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119"/>
      <c r="GI49" s="106"/>
      <c r="GJ49" s="21"/>
      <c r="GK49" s="21"/>
      <c r="GL49" s="21"/>
      <c r="GM49" s="21"/>
      <c r="GN49" s="21"/>
      <c r="GO49" s="21"/>
      <c r="GP49" s="21"/>
      <c r="GQ49" s="21"/>
      <c r="GR49" s="21"/>
      <c r="GS49" s="21"/>
      <c r="GT49" s="21"/>
      <c r="GU49" s="21"/>
      <c r="GV49" s="21"/>
      <c r="GW49" s="21"/>
      <c r="GX49" s="21"/>
      <c r="GY49" s="21"/>
      <c r="GZ49" s="21"/>
      <c r="HA49" s="21"/>
      <c r="HB49" s="21"/>
      <c r="HC49" s="21"/>
      <c r="HD49" s="21"/>
      <c r="HE49" s="21"/>
      <c r="HF49" s="21"/>
      <c r="HG49" s="21"/>
      <c r="HH49" s="21"/>
      <c r="HI49" s="21"/>
      <c r="HJ49" s="21"/>
      <c r="HK49" s="21"/>
      <c r="HL49" s="21"/>
      <c r="HM49" s="21"/>
      <c r="HN49" s="21"/>
      <c r="HO49" s="21"/>
      <c r="HP49" s="21"/>
      <c r="HQ49" s="21"/>
      <c r="HR49" s="21"/>
      <c r="HS49" s="21"/>
      <c r="HT49" s="21"/>
      <c r="HU49" s="21"/>
      <c r="HV49" s="21"/>
      <c r="HW49" s="21"/>
      <c r="HX49" s="21"/>
      <c r="HY49" s="21"/>
      <c r="HZ49" s="21"/>
      <c r="IA49" s="21"/>
      <c r="IB49" s="21"/>
      <c r="IC49" s="21"/>
      <c r="ID49" s="21"/>
      <c r="IE49" s="21"/>
      <c r="IF49" s="21"/>
      <c r="IG49" s="21"/>
      <c r="IH49" s="21"/>
      <c r="II49" s="21"/>
      <c r="IJ49" s="21"/>
      <c r="IK49" s="21"/>
      <c r="IL49" s="21"/>
      <c r="IM49" s="21"/>
      <c r="IN49" s="21"/>
      <c r="IO49" s="21"/>
      <c r="IP49" s="21"/>
      <c r="IQ49" s="21"/>
      <c r="IR49" s="21"/>
      <c r="IS49" s="21"/>
    </row>
    <row r="50" spans="1:253" s="28" customFormat="1" ht="30" customHeight="1" thickBot="1">
      <c r="A50" s="12"/>
      <c r="B50" s="55" t="s">
        <v>150</v>
      </c>
      <c r="C50" s="56" t="s">
        <v>107</v>
      </c>
      <c r="D50" s="57">
        <v>0</v>
      </c>
      <c r="E50" s="58">
        <f>+F28</f>
        <v>45932</v>
      </c>
      <c r="F50" s="58">
        <f>E50+3</f>
        <v>45935</v>
      </c>
      <c r="G50" s="27"/>
      <c r="H50" s="27">
        <f t="shared" ca="1" si="10"/>
        <v>4</v>
      </c>
      <c r="I50" s="118"/>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119"/>
      <c r="BR50" s="118"/>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119"/>
      <c r="GI50" s="106"/>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c r="ID50" s="21"/>
      <c r="IE50" s="21"/>
      <c r="IF50" s="21"/>
      <c r="IG50" s="21"/>
      <c r="IH50" s="21"/>
      <c r="II50" s="21"/>
      <c r="IJ50" s="21"/>
      <c r="IK50" s="21"/>
      <c r="IL50" s="21"/>
      <c r="IM50" s="21"/>
      <c r="IN50" s="21"/>
      <c r="IO50" s="21"/>
      <c r="IP50" s="21"/>
      <c r="IQ50" s="21"/>
      <c r="IR50" s="21"/>
      <c r="IS50" s="21"/>
    </row>
    <row r="51" spans="1:253" s="28" customFormat="1" ht="30" customHeight="1" thickBot="1">
      <c r="A51" s="12"/>
      <c r="B51" s="55" t="s">
        <v>151</v>
      </c>
      <c r="C51" s="56" t="s">
        <v>107</v>
      </c>
      <c r="D51" s="57">
        <v>0</v>
      </c>
      <c r="E51" s="58">
        <f>+F46</f>
        <v>46033</v>
      </c>
      <c r="F51" s="58">
        <f>E51+3</f>
        <v>46036</v>
      </c>
      <c r="G51" s="27"/>
      <c r="H51" s="27">
        <f t="shared" ca="1" si="10"/>
        <v>4</v>
      </c>
      <c r="I51" s="118"/>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119"/>
      <c r="BR51" s="118"/>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c r="FV51" s="21"/>
      <c r="FW51" s="21"/>
      <c r="FX51" s="21"/>
      <c r="FY51" s="21"/>
      <c r="FZ51" s="21"/>
      <c r="GA51" s="21"/>
      <c r="GB51" s="21"/>
      <c r="GC51" s="21"/>
      <c r="GD51" s="21"/>
      <c r="GE51" s="21"/>
      <c r="GF51" s="21"/>
      <c r="GG51" s="21"/>
      <c r="GH51" s="119"/>
      <c r="GI51" s="106"/>
      <c r="GJ51" s="21"/>
      <c r="GK51" s="21"/>
      <c r="GL51" s="21"/>
      <c r="GM51" s="21"/>
      <c r="GN51" s="21"/>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c r="HO51" s="21"/>
      <c r="HP51" s="21"/>
      <c r="HQ51" s="21"/>
      <c r="HR51" s="21"/>
      <c r="HS51" s="21"/>
      <c r="HT51" s="21"/>
      <c r="HU51" s="21"/>
      <c r="HV51" s="21"/>
      <c r="HW51" s="21"/>
      <c r="HX51" s="21"/>
      <c r="HY51" s="21"/>
      <c r="HZ51" s="21"/>
      <c r="IA51" s="21"/>
      <c r="IB51" s="21"/>
      <c r="IC51" s="21"/>
      <c r="ID51" s="21"/>
      <c r="IE51" s="21"/>
      <c r="IF51" s="21"/>
      <c r="IG51" s="21"/>
      <c r="IH51" s="21"/>
      <c r="II51" s="21"/>
      <c r="IJ51" s="21"/>
      <c r="IK51" s="21"/>
      <c r="IL51" s="21"/>
      <c r="IM51" s="21"/>
      <c r="IN51" s="21"/>
      <c r="IO51" s="21"/>
      <c r="IP51" s="21"/>
      <c r="IQ51" s="21"/>
      <c r="IR51" s="21"/>
      <c r="IS51" s="21"/>
    </row>
    <row r="52" spans="1:253" s="28" customFormat="1" ht="30" customHeight="1" thickBot="1">
      <c r="A52" s="12"/>
      <c r="B52" s="55" t="s">
        <v>152</v>
      </c>
      <c r="C52" s="56" t="s">
        <v>107</v>
      </c>
      <c r="D52" s="57">
        <v>0</v>
      </c>
      <c r="E52" s="58">
        <f>F9</f>
        <v>45860</v>
      </c>
      <c r="F52" s="58">
        <f>E52+195</f>
        <v>46055</v>
      </c>
      <c r="G52" s="27"/>
      <c r="H52" s="27">
        <f t="shared" ca="1" si="10"/>
        <v>196</v>
      </c>
      <c r="I52" s="118"/>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119"/>
      <c r="BR52" s="118"/>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c r="FL52" s="21"/>
      <c r="FM52" s="21"/>
      <c r="FN52" s="21"/>
      <c r="FO52" s="21"/>
      <c r="FP52" s="21"/>
      <c r="FQ52" s="21"/>
      <c r="FR52" s="21"/>
      <c r="FS52" s="21"/>
      <c r="FT52" s="21"/>
      <c r="FU52" s="21"/>
      <c r="FV52" s="21"/>
      <c r="FW52" s="21"/>
      <c r="FX52" s="21"/>
      <c r="FY52" s="21"/>
      <c r="FZ52" s="21"/>
      <c r="GA52" s="21"/>
      <c r="GB52" s="21"/>
      <c r="GC52" s="21"/>
      <c r="GD52" s="21"/>
      <c r="GE52" s="21"/>
      <c r="GF52" s="21"/>
      <c r="GG52" s="21"/>
      <c r="GH52" s="119"/>
      <c r="GI52" s="106"/>
      <c r="GJ52" s="21"/>
      <c r="GK52" s="21"/>
      <c r="GL52" s="21"/>
      <c r="GM52" s="21"/>
      <c r="GN52" s="21"/>
      <c r="GO52" s="21"/>
      <c r="GP52" s="21"/>
      <c r="GQ52" s="21"/>
      <c r="GR52" s="21"/>
      <c r="GS52" s="21"/>
      <c r="GT52" s="21"/>
      <c r="GU52" s="21"/>
      <c r="GV52" s="21"/>
      <c r="GW52" s="21"/>
      <c r="GX52" s="21"/>
      <c r="GY52" s="21"/>
      <c r="GZ52" s="21"/>
      <c r="HA52" s="21"/>
      <c r="HB52" s="21"/>
      <c r="HC52" s="21"/>
      <c r="HD52" s="21"/>
      <c r="HE52" s="21"/>
      <c r="HF52" s="21"/>
      <c r="HG52" s="21"/>
      <c r="HH52" s="21"/>
      <c r="HI52" s="21"/>
      <c r="HJ52" s="21"/>
      <c r="HK52" s="21"/>
      <c r="HL52" s="21"/>
      <c r="HM52" s="21"/>
      <c r="HN52" s="21"/>
      <c r="HO52" s="21"/>
      <c r="HP52" s="21"/>
      <c r="HQ52" s="21"/>
      <c r="HR52" s="21"/>
      <c r="HS52" s="21"/>
      <c r="HT52" s="21"/>
      <c r="HU52" s="21"/>
      <c r="HV52" s="21"/>
      <c r="HW52" s="21"/>
      <c r="HX52" s="21"/>
      <c r="HY52" s="21"/>
      <c r="HZ52" s="21"/>
      <c r="IA52" s="21"/>
      <c r="IB52" s="21"/>
      <c r="IC52" s="21"/>
      <c r="ID52" s="21"/>
      <c r="IE52" s="21"/>
      <c r="IF52" s="21"/>
      <c r="IG52" s="21"/>
      <c r="IH52" s="21"/>
      <c r="II52" s="21"/>
      <c r="IJ52" s="21"/>
      <c r="IK52" s="21"/>
      <c r="IL52" s="21"/>
      <c r="IM52" s="21"/>
      <c r="IN52" s="21"/>
      <c r="IO52" s="21"/>
      <c r="IP52" s="21"/>
      <c r="IQ52" s="21"/>
      <c r="IR52" s="21"/>
      <c r="IS52" s="21"/>
    </row>
    <row r="53" spans="1:253" s="28" customFormat="1" ht="30" customHeight="1" thickBot="1">
      <c r="A53" s="12"/>
      <c r="B53" s="59" t="s">
        <v>153</v>
      </c>
      <c r="C53" s="56" t="s">
        <v>107</v>
      </c>
      <c r="D53" s="57">
        <v>0</v>
      </c>
      <c r="E53" s="58">
        <f>+F46+1</f>
        <v>46034</v>
      </c>
      <c r="F53" s="58">
        <f>E53+4</f>
        <v>46038</v>
      </c>
      <c r="G53" s="27"/>
      <c r="H53" s="27">
        <f t="shared" ca="1" si="10"/>
        <v>5</v>
      </c>
      <c r="I53" s="118"/>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119"/>
      <c r="BR53" s="118"/>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c r="FL53" s="21"/>
      <c r="FM53" s="21"/>
      <c r="FN53" s="21"/>
      <c r="FO53" s="21"/>
      <c r="FP53" s="21"/>
      <c r="FQ53" s="21"/>
      <c r="FR53" s="21"/>
      <c r="FS53" s="21"/>
      <c r="FT53" s="21"/>
      <c r="FU53" s="21"/>
      <c r="FV53" s="21"/>
      <c r="FW53" s="21"/>
      <c r="FX53" s="21"/>
      <c r="FY53" s="21"/>
      <c r="FZ53" s="21"/>
      <c r="GA53" s="21"/>
      <c r="GB53" s="21"/>
      <c r="GC53" s="21"/>
      <c r="GD53" s="21"/>
      <c r="GE53" s="21"/>
      <c r="GF53" s="21"/>
      <c r="GG53" s="21"/>
      <c r="GH53" s="119"/>
      <c r="GI53" s="106"/>
      <c r="GJ53" s="21"/>
      <c r="GK53" s="21"/>
      <c r="GL53" s="21"/>
      <c r="GM53" s="21"/>
      <c r="GN53" s="21"/>
      <c r="GO53" s="21"/>
      <c r="GP53" s="21"/>
      <c r="GQ53" s="21"/>
      <c r="GR53" s="21"/>
      <c r="GS53" s="21"/>
      <c r="GT53" s="21"/>
      <c r="GU53" s="21"/>
      <c r="GV53" s="21"/>
      <c r="GW53" s="21"/>
      <c r="GX53" s="21"/>
      <c r="GY53" s="21"/>
      <c r="GZ53" s="21"/>
      <c r="HA53" s="21"/>
      <c r="HB53" s="21"/>
      <c r="HC53" s="21"/>
      <c r="HD53" s="21"/>
      <c r="HE53" s="21"/>
      <c r="HF53" s="21"/>
      <c r="HG53" s="21"/>
      <c r="HH53" s="21"/>
      <c r="HI53" s="21"/>
      <c r="HJ53" s="21"/>
      <c r="HK53" s="21"/>
      <c r="HL53" s="21"/>
      <c r="HM53" s="21"/>
      <c r="HN53" s="21"/>
      <c r="HO53" s="21"/>
      <c r="HP53" s="21"/>
      <c r="HQ53" s="21"/>
      <c r="HR53" s="21"/>
      <c r="HS53" s="21"/>
      <c r="HT53" s="21"/>
      <c r="HU53" s="21"/>
      <c r="HV53" s="21"/>
      <c r="HW53" s="21"/>
      <c r="HX53" s="21"/>
      <c r="HY53" s="21"/>
      <c r="HZ53" s="21"/>
      <c r="IA53" s="21"/>
      <c r="IB53" s="21"/>
      <c r="IC53" s="21"/>
      <c r="ID53" s="21"/>
      <c r="IE53" s="21"/>
      <c r="IF53" s="21"/>
      <c r="IG53" s="21"/>
      <c r="IH53" s="21"/>
      <c r="II53" s="21"/>
      <c r="IJ53" s="21"/>
      <c r="IK53" s="21"/>
      <c r="IL53" s="21"/>
      <c r="IM53" s="21"/>
      <c r="IN53" s="21"/>
      <c r="IO53" s="21"/>
      <c r="IP53" s="21"/>
      <c r="IQ53" s="21"/>
      <c r="IR53" s="21"/>
      <c r="IS53" s="21"/>
    </row>
    <row r="54" spans="1:253" s="28" customFormat="1" ht="30" customHeight="1" thickBot="1">
      <c r="A54" s="12"/>
      <c r="B54" s="59" t="s">
        <v>154</v>
      </c>
      <c r="C54" s="56" t="s">
        <v>107</v>
      </c>
      <c r="D54" s="57">
        <v>0</v>
      </c>
      <c r="E54" s="58">
        <f>F53</f>
        <v>46038</v>
      </c>
      <c r="F54" s="58">
        <f>E54+7</f>
        <v>46045</v>
      </c>
      <c r="G54" s="27"/>
      <c r="H54" s="27">
        <f t="shared" ca="1" si="10"/>
        <v>8</v>
      </c>
      <c r="I54" s="118"/>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119"/>
      <c r="BR54" s="118"/>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L54" s="21"/>
      <c r="DM54" s="21"/>
      <c r="DN54" s="21"/>
      <c r="DO54" s="21"/>
      <c r="DP54" s="21"/>
      <c r="DQ54" s="21"/>
      <c r="DR54" s="21"/>
      <c r="DS54" s="21"/>
      <c r="DT54" s="21"/>
      <c r="DU54" s="21"/>
      <c r="DV54" s="21"/>
      <c r="DW54" s="21"/>
      <c r="DX54" s="21"/>
      <c r="DY54" s="21"/>
      <c r="DZ54" s="21"/>
      <c r="EA54" s="21"/>
      <c r="EB54" s="21"/>
      <c r="EC54" s="21"/>
      <c r="ED54" s="21"/>
      <c r="EE54" s="21"/>
      <c r="EF54" s="21"/>
      <c r="EG54" s="21"/>
      <c r="EH54" s="21"/>
      <c r="EI54" s="21"/>
      <c r="EJ54" s="21"/>
      <c r="EK54" s="21"/>
      <c r="EL54" s="21"/>
      <c r="EM54" s="21"/>
      <c r="EN54" s="21"/>
      <c r="EO54" s="21"/>
      <c r="EP54" s="21"/>
      <c r="EQ54" s="21"/>
      <c r="ER54" s="21"/>
      <c r="ES54" s="21"/>
      <c r="ET54" s="21"/>
      <c r="EU54" s="21"/>
      <c r="EV54" s="21"/>
      <c r="EW54" s="21"/>
      <c r="EX54" s="21"/>
      <c r="EY54" s="21"/>
      <c r="EZ54" s="21"/>
      <c r="FA54" s="21"/>
      <c r="FB54" s="21"/>
      <c r="FC54" s="21"/>
      <c r="FD54" s="21"/>
      <c r="FE54" s="21"/>
      <c r="FF54" s="21"/>
      <c r="FG54" s="21"/>
      <c r="FH54" s="21"/>
      <c r="FI54" s="21"/>
      <c r="FJ54" s="21"/>
      <c r="FK54" s="21"/>
      <c r="FL54" s="21"/>
      <c r="FM54" s="21"/>
      <c r="FN54" s="21"/>
      <c r="FO54" s="21"/>
      <c r="FP54" s="21"/>
      <c r="FQ54" s="21"/>
      <c r="FR54" s="21"/>
      <c r="FS54" s="21"/>
      <c r="FT54" s="21"/>
      <c r="FU54" s="21"/>
      <c r="FV54" s="21"/>
      <c r="FW54" s="21"/>
      <c r="FX54" s="21"/>
      <c r="FY54" s="21"/>
      <c r="FZ54" s="21"/>
      <c r="GA54" s="21"/>
      <c r="GB54" s="21"/>
      <c r="GC54" s="21"/>
      <c r="GD54" s="21"/>
      <c r="GE54" s="21"/>
      <c r="GF54" s="21"/>
      <c r="GG54" s="21"/>
      <c r="GH54" s="119"/>
      <c r="GI54" s="106"/>
      <c r="GJ54" s="21"/>
      <c r="GK54" s="21"/>
      <c r="GL54" s="21"/>
      <c r="GM54" s="21"/>
      <c r="GN54" s="21"/>
      <c r="GO54" s="21"/>
      <c r="GP54" s="21"/>
      <c r="GQ54" s="21"/>
      <c r="GR54" s="21"/>
      <c r="GS54" s="21"/>
      <c r="GT54" s="21"/>
      <c r="GU54" s="21"/>
      <c r="GV54" s="21"/>
      <c r="GW54" s="21"/>
      <c r="GX54" s="21"/>
      <c r="GY54" s="21"/>
      <c r="GZ54" s="21"/>
      <c r="HA54" s="21"/>
      <c r="HB54" s="21"/>
      <c r="HC54" s="21"/>
      <c r="HD54" s="21"/>
      <c r="HE54" s="21"/>
      <c r="HF54" s="21"/>
      <c r="HG54" s="21"/>
      <c r="HH54" s="21"/>
      <c r="HI54" s="21"/>
      <c r="HJ54" s="21"/>
      <c r="HK54" s="21"/>
      <c r="HL54" s="21"/>
      <c r="HM54" s="21"/>
      <c r="HN54" s="21"/>
      <c r="HO54" s="21"/>
      <c r="HP54" s="21"/>
      <c r="HQ54" s="21"/>
      <c r="HR54" s="21"/>
      <c r="HS54" s="21"/>
      <c r="HT54" s="21"/>
      <c r="HU54" s="21"/>
      <c r="HV54" s="21"/>
      <c r="HW54" s="21"/>
      <c r="HX54" s="21"/>
      <c r="HY54" s="21"/>
      <c r="HZ54" s="21"/>
      <c r="IA54" s="21"/>
      <c r="IB54" s="21"/>
      <c r="IC54" s="21"/>
      <c r="ID54" s="21"/>
      <c r="IE54" s="21"/>
      <c r="IF54" s="21"/>
      <c r="IG54" s="21"/>
      <c r="IH54" s="21"/>
      <c r="II54" s="21"/>
      <c r="IJ54" s="21"/>
      <c r="IK54" s="21"/>
      <c r="IL54" s="21"/>
      <c r="IM54" s="21"/>
      <c r="IN54" s="21"/>
      <c r="IO54" s="21"/>
      <c r="IP54" s="21"/>
      <c r="IQ54" s="21"/>
      <c r="IR54" s="21"/>
      <c r="IS54" s="21"/>
    </row>
    <row r="55" spans="1:253" s="28" customFormat="1" ht="30" customHeight="1" thickBot="1">
      <c r="A55" s="12"/>
      <c r="B55" s="59" t="s">
        <v>155</v>
      </c>
      <c r="C55" s="56" t="s">
        <v>107</v>
      </c>
      <c r="D55" s="57">
        <v>0</v>
      </c>
      <c r="E55" s="58">
        <f>+F51</f>
        <v>46036</v>
      </c>
      <c r="F55" s="58">
        <f>E55+30</f>
        <v>46066</v>
      </c>
      <c r="G55" s="27"/>
      <c r="H55" s="27">
        <f t="shared" ca="1" si="10"/>
        <v>31</v>
      </c>
      <c r="I55" s="118"/>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119"/>
      <c r="BR55" s="118"/>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21"/>
      <c r="DA55" s="21"/>
      <c r="DB55" s="21"/>
      <c r="DC55" s="21"/>
      <c r="DD55" s="21"/>
      <c r="DE55" s="21"/>
      <c r="DF55" s="21"/>
      <c r="DG55" s="21"/>
      <c r="DH55" s="21"/>
      <c r="DI55" s="21"/>
      <c r="DJ55" s="21"/>
      <c r="DK55" s="21"/>
      <c r="DL55" s="21"/>
      <c r="DM55" s="21"/>
      <c r="DN55" s="21"/>
      <c r="DO55" s="21"/>
      <c r="DP55" s="21"/>
      <c r="DQ55" s="21"/>
      <c r="DR55" s="21"/>
      <c r="DS55" s="21"/>
      <c r="DT55" s="21"/>
      <c r="DU55" s="21"/>
      <c r="DV55" s="21"/>
      <c r="DW55" s="21"/>
      <c r="DX55" s="21"/>
      <c r="DY55" s="21"/>
      <c r="DZ55" s="21"/>
      <c r="EA55" s="21"/>
      <c r="EB55" s="21"/>
      <c r="EC55" s="21"/>
      <c r="ED55" s="21"/>
      <c r="EE55" s="21"/>
      <c r="EF55" s="21"/>
      <c r="EG55" s="21"/>
      <c r="EH55" s="21"/>
      <c r="EI55" s="21"/>
      <c r="EJ55" s="21"/>
      <c r="EK55" s="21"/>
      <c r="EL55" s="21"/>
      <c r="EM55" s="21"/>
      <c r="EN55" s="21"/>
      <c r="EO55" s="21"/>
      <c r="EP55" s="21"/>
      <c r="EQ55" s="21"/>
      <c r="ER55" s="21"/>
      <c r="ES55" s="21"/>
      <c r="ET55" s="21"/>
      <c r="EU55" s="21"/>
      <c r="EV55" s="21"/>
      <c r="EW55" s="21"/>
      <c r="EX55" s="21"/>
      <c r="EY55" s="21"/>
      <c r="EZ55" s="21"/>
      <c r="FA55" s="21"/>
      <c r="FB55" s="21"/>
      <c r="FC55" s="21"/>
      <c r="FD55" s="21"/>
      <c r="FE55" s="21"/>
      <c r="FF55" s="21"/>
      <c r="FG55" s="21"/>
      <c r="FH55" s="21"/>
      <c r="FI55" s="21"/>
      <c r="FJ55" s="21"/>
      <c r="FK55" s="21"/>
      <c r="FL55" s="21"/>
      <c r="FM55" s="21"/>
      <c r="FN55" s="21"/>
      <c r="FO55" s="21"/>
      <c r="FP55" s="21"/>
      <c r="FQ55" s="21"/>
      <c r="FR55" s="21"/>
      <c r="FS55" s="21"/>
      <c r="FT55" s="21"/>
      <c r="FU55" s="21"/>
      <c r="FV55" s="21"/>
      <c r="FW55" s="21"/>
      <c r="FX55" s="21"/>
      <c r="FY55" s="21"/>
      <c r="FZ55" s="21"/>
      <c r="GA55" s="21"/>
      <c r="GB55" s="21"/>
      <c r="GC55" s="21"/>
      <c r="GD55" s="21"/>
      <c r="GE55" s="21"/>
      <c r="GF55" s="21"/>
      <c r="GG55" s="21"/>
      <c r="GH55" s="119"/>
      <c r="GI55" s="106"/>
      <c r="GJ55" s="21"/>
      <c r="GK55" s="21"/>
      <c r="GL55" s="21"/>
      <c r="GM55" s="21"/>
      <c r="GN55" s="21"/>
      <c r="GO55" s="21"/>
      <c r="GP55" s="21"/>
      <c r="GQ55" s="21"/>
      <c r="GR55" s="21"/>
      <c r="GS55" s="21"/>
      <c r="GT55" s="21"/>
      <c r="GU55" s="21"/>
      <c r="GV55" s="21"/>
      <c r="GW55" s="21"/>
      <c r="GX55" s="21"/>
      <c r="GY55" s="21"/>
      <c r="GZ55" s="21"/>
      <c r="HA55" s="21"/>
      <c r="HB55" s="21"/>
      <c r="HC55" s="21"/>
      <c r="HD55" s="21"/>
      <c r="HE55" s="21"/>
      <c r="HF55" s="21"/>
      <c r="HG55" s="21"/>
      <c r="HH55" s="21"/>
      <c r="HI55" s="21"/>
      <c r="HJ55" s="21"/>
      <c r="HK55" s="21"/>
      <c r="HL55" s="21"/>
      <c r="HM55" s="21"/>
      <c r="HN55" s="21"/>
      <c r="HO55" s="21"/>
      <c r="HP55" s="21"/>
      <c r="HQ55" s="21"/>
      <c r="HR55" s="21"/>
      <c r="HS55" s="21"/>
      <c r="HT55" s="21"/>
      <c r="HU55" s="21"/>
      <c r="HV55" s="21"/>
      <c r="HW55" s="21"/>
      <c r="HX55" s="21"/>
      <c r="HY55" s="21"/>
      <c r="HZ55" s="21"/>
      <c r="IA55" s="21"/>
      <c r="IB55" s="21"/>
      <c r="IC55" s="21"/>
      <c r="ID55" s="21"/>
      <c r="IE55" s="21"/>
      <c r="IF55" s="21"/>
      <c r="IG55" s="21"/>
      <c r="IH55" s="21"/>
      <c r="II55" s="21"/>
      <c r="IJ55" s="21"/>
      <c r="IK55" s="21"/>
      <c r="IL55" s="21"/>
      <c r="IM55" s="21"/>
      <c r="IN55" s="21"/>
      <c r="IO55" s="21"/>
      <c r="IP55" s="21"/>
      <c r="IQ55" s="21"/>
      <c r="IR55" s="21"/>
      <c r="IS55" s="21"/>
    </row>
    <row r="56" spans="1:253" s="28" customFormat="1" ht="30" customHeight="1" thickBot="1">
      <c r="A56" s="12" t="s">
        <v>156</v>
      </c>
      <c r="B56" s="60"/>
      <c r="C56" s="61"/>
      <c r="D56" s="62"/>
      <c r="E56" s="63"/>
      <c r="F56" s="63"/>
      <c r="G56" s="27"/>
      <c r="H56" s="27" t="str">
        <f t="shared" ca="1" si="10"/>
        <v/>
      </c>
      <c r="I56" s="118"/>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119"/>
      <c r="BR56" s="118"/>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c r="EB56" s="21"/>
      <c r="EC56" s="21"/>
      <c r="ED56" s="21"/>
      <c r="EE56" s="21"/>
      <c r="EF56" s="21"/>
      <c r="EG56" s="21"/>
      <c r="EH56" s="21"/>
      <c r="EI56" s="21"/>
      <c r="EJ56" s="21"/>
      <c r="EK56" s="21"/>
      <c r="EL56" s="21"/>
      <c r="EM56" s="21"/>
      <c r="EN56" s="21"/>
      <c r="EO56" s="21"/>
      <c r="EP56" s="21"/>
      <c r="EQ56" s="21"/>
      <c r="ER56" s="21"/>
      <c r="ES56" s="21"/>
      <c r="ET56" s="21"/>
      <c r="EU56" s="21"/>
      <c r="EV56" s="21"/>
      <c r="EW56" s="21"/>
      <c r="EX56" s="21"/>
      <c r="EY56" s="21"/>
      <c r="EZ56" s="21"/>
      <c r="FA56" s="21"/>
      <c r="FB56" s="21"/>
      <c r="FC56" s="21"/>
      <c r="FD56" s="21"/>
      <c r="FE56" s="21"/>
      <c r="FF56" s="21"/>
      <c r="FG56" s="21"/>
      <c r="FH56" s="21"/>
      <c r="FI56" s="21"/>
      <c r="FJ56" s="21"/>
      <c r="FK56" s="21"/>
      <c r="FL56" s="21"/>
      <c r="FM56" s="21"/>
      <c r="FN56" s="21"/>
      <c r="FO56" s="21"/>
      <c r="FP56" s="21"/>
      <c r="FQ56" s="21"/>
      <c r="FR56" s="21"/>
      <c r="FS56" s="21"/>
      <c r="FT56" s="21"/>
      <c r="FU56" s="21"/>
      <c r="FV56" s="21"/>
      <c r="FW56" s="21"/>
      <c r="FX56" s="21"/>
      <c r="FY56" s="21"/>
      <c r="FZ56" s="21"/>
      <c r="GA56" s="21"/>
      <c r="GB56" s="21"/>
      <c r="GC56" s="21"/>
      <c r="GD56" s="21"/>
      <c r="GE56" s="21"/>
      <c r="GF56" s="21"/>
      <c r="GG56" s="21"/>
      <c r="GH56" s="119"/>
      <c r="GI56" s="106"/>
      <c r="GJ56" s="21"/>
      <c r="GK56" s="21"/>
      <c r="GL56" s="21"/>
      <c r="GM56" s="21"/>
      <c r="GN56" s="21"/>
      <c r="GO56" s="21"/>
      <c r="GP56" s="21"/>
      <c r="GQ56" s="21"/>
      <c r="GR56" s="21"/>
      <c r="GS56" s="21"/>
      <c r="GT56" s="21"/>
      <c r="GU56" s="21"/>
      <c r="GV56" s="21"/>
      <c r="GW56" s="21"/>
      <c r="GX56" s="21"/>
      <c r="GY56" s="21"/>
      <c r="GZ56" s="21"/>
      <c r="HA56" s="21"/>
      <c r="HB56" s="21"/>
      <c r="HC56" s="21"/>
      <c r="HD56" s="21"/>
      <c r="HE56" s="21"/>
      <c r="HF56" s="21"/>
      <c r="HG56" s="21"/>
      <c r="HH56" s="21"/>
      <c r="HI56" s="21"/>
      <c r="HJ56" s="21"/>
      <c r="HK56" s="21"/>
      <c r="HL56" s="21"/>
      <c r="HM56" s="21"/>
      <c r="HN56" s="21"/>
      <c r="HO56" s="21"/>
      <c r="HP56" s="21"/>
      <c r="HQ56" s="21"/>
      <c r="HR56" s="21"/>
      <c r="HS56" s="21"/>
      <c r="HT56" s="21"/>
      <c r="HU56" s="21"/>
      <c r="HV56" s="21"/>
      <c r="HW56" s="21"/>
      <c r="HX56" s="21"/>
      <c r="HY56" s="21"/>
      <c r="HZ56" s="21"/>
      <c r="IA56" s="21"/>
      <c r="IB56" s="21"/>
      <c r="IC56" s="21"/>
      <c r="ID56" s="21"/>
      <c r="IE56" s="21"/>
      <c r="IF56" s="21"/>
      <c r="IG56" s="21"/>
      <c r="IH56" s="21"/>
      <c r="II56" s="21"/>
      <c r="IJ56" s="21"/>
      <c r="IK56" s="21"/>
      <c r="IL56" s="21"/>
      <c r="IM56" s="21"/>
      <c r="IN56" s="21"/>
      <c r="IO56" s="21"/>
      <c r="IP56" s="21"/>
      <c r="IQ56" s="21"/>
      <c r="IR56" s="21"/>
      <c r="IS56" s="21"/>
    </row>
    <row r="57" spans="1:253" s="28" customFormat="1" ht="30" customHeight="1" thickBot="1">
      <c r="A57" s="10" t="s">
        <v>157</v>
      </c>
      <c r="B57" s="64" t="s">
        <v>158</v>
      </c>
      <c r="C57" s="65"/>
      <c r="D57" s="66"/>
      <c r="E57" s="67"/>
      <c r="F57" s="68"/>
      <c r="G57" s="69"/>
      <c r="H57" s="69" t="str">
        <f t="shared" ca="1" si="10"/>
        <v/>
      </c>
      <c r="I57" s="12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121"/>
      <c r="BR57" s="130"/>
      <c r="BS57" s="131"/>
      <c r="BT57" s="131"/>
      <c r="BU57" s="131"/>
      <c r="BV57" s="131"/>
      <c r="BW57" s="131"/>
      <c r="BX57" s="131"/>
      <c r="BY57" s="131"/>
      <c r="BZ57" s="131"/>
      <c r="CA57" s="131"/>
      <c r="CB57" s="131"/>
      <c r="CC57" s="131"/>
      <c r="CD57" s="131"/>
      <c r="CE57" s="131"/>
      <c r="CF57" s="131"/>
      <c r="CG57" s="131"/>
      <c r="CH57" s="131"/>
      <c r="CI57" s="131"/>
      <c r="CJ57" s="131"/>
      <c r="CK57" s="131"/>
      <c r="CL57" s="131"/>
      <c r="CM57" s="131"/>
      <c r="CN57" s="131"/>
      <c r="CO57" s="131"/>
      <c r="CP57" s="131"/>
      <c r="CQ57" s="131"/>
      <c r="CR57" s="131"/>
      <c r="CS57" s="131"/>
      <c r="CT57" s="131"/>
      <c r="CU57" s="131"/>
      <c r="CV57" s="131"/>
      <c r="CW57" s="131"/>
      <c r="CX57" s="131"/>
      <c r="CY57" s="131"/>
      <c r="CZ57" s="131"/>
      <c r="DA57" s="131"/>
      <c r="DB57" s="131"/>
      <c r="DC57" s="131"/>
      <c r="DD57" s="131"/>
      <c r="DE57" s="131"/>
      <c r="DF57" s="131"/>
      <c r="DG57" s="131"/>
      <c r="DH57" s="131"/>
      <c r="DI57" s="131"/>
      <c r="DJ57" s="131"/>
      <c r="DK57" s="131"/>
      <c r="DL57" s="131"/>
      <c r="DM57" s="131"/>
      <c r="DN57" s="131"/>
      <c r="DO57" s="131"/>
      <c r="DP57" s="131"/>
      <c r="DQ57" s="131"/>
      <c r="DR57" s="131"/>
      <c r="DS57" s="131"/>
      <c r="DT57" s="131"/>
      <c r="DU57" s="131"/>
      <c r="DV57" s="131"/>
      <c r="DW57" s="131"/>
      <c r="DX57" s="131"/>
      <c r="DY57" s="131"/>
      <c r="DZ57" s="131"/>
      <c r="EA57" s="131"/>
      <c r="EB57" s="131"/>
      <c r="EC57" s="131"/>
      <c r="ED57" s="131"/>
      <c r="EE57" s="131"/>
      <c r="EF57" s="131"/>
      <c r="EG57" s="131"/>
      <c r="EH57" s="131"/>
      <c r="EI57" s="131"/>
      <c r="EJ57" s="131"/>
      <c r="EK57" s="131"/>
      <c r="EL57" s="131"/>
      <c r="EM57" s="131"/>
      <c r="EN57" s="131"/>
      <c r="EO57" s="131"/>
      <c r="EP57" s="131"/>
      <c r="EQ57" s="131"/>
      <c r="ER57" s="131"/>
      <c r="ES57" s="131"/>
      <c r="ET57" s="131"/>
      <c r="EU57" s="131"/>
      <c r="EV57" s="131"/>
      <c r="EW57" s="131"/>
      <c r="EX57" s="131"/>
      <c r="EY57" s="131"/>
      <c r="EZ57" s="131"/>
      <c r="FA57" s="131"/>
      <c r="FB57" s="131"/>
      <c r="FC57" s="131"/>
      <c r="FD57" s="131"/>
      <c r="FE57" s="131"/>
      <c r="FF57" s="131"/>
      <c r="FG57" s="131"/>
      <c r="FH57" s="131"/>
      <c r="FI57" s="131"/>
      <c r="FJ57" s="131"/>
      <c r="FK57" s="131"/>
      <c r="FL57" s="131"/>
      <c r="FM57" s="131"/>
      <c r="FN57" s="131"/>
      <c r="FO57" s="131"/>
      <c r="FP57" s="131"/>
      <c r="FQ57" s="131"/>
      <c r="FR57" s="131"/>
      <c r="FS57" s="131"/>
      <c r="FT57" s="131"/>
      <c r="FU57" s="131"/>
      <c r="FV57" s="131"/>
      <c r="FW57" s="131"/>
      <c r="FX57" s="131"/>
      <c r="FY57" s="131"/>
      <c r="FZ57" s="131"/>
      <c r="GA57" s="131"/>
      <c r="GB57" s="131"/>
      <c r="GC57" s="131"/>
      <c r="GD57" s="131"/>
      <c r="GE57" s="131"/>
      <c r="GF57" s="131"/>
      <c r="GG57" s="131"/>
      <c r="GH57" s="132"/>
      <c r="GI57" s="107"/>
      <c r="GJ57" s="70"/>
      <c r="GK57" s="70"/>
      <c r="GL57" s="70"/>
      <c r="GM57" s="70"/>
      <c r="GN57" s="70"/>
      <c r="GO57" s="70"/>
      <c r="GP57" s="70"/>
      <c r="GQ57" s="70"/>
      <c r="GR57" s="70"/>
      <c r="GS57" s="70"/>
      <c r="GT57" s="70"/>
      <c r="GU57" s="70"/>
      <c r="GV57" s="70"/>
      <c r="GW57" s="70"/>
      <c r="GX57" s="70"/>
      <c r="GY57" s="70"/>
      <c r="GZ57" s="70"/>
      <c r="HA57" s="70"/>
      <c r="HB57" s="70"/>
      <c r="HC57" s="70"/>
      <c r="HD57" s="70"/>
      <c r="HE57" s="70"/>
      <c r="HF57" s="70"/>
      <c r="HG57" s="70"/>
      <c r="HH57" s="70"/>
      <c r="HI57" s="70"/>
      <c r="HJ57" s="70"/>
      <c r="HK57" s="70"/>
      <c r="HL57" s="70"/>
      <c r="HM57" s="70"/>
      <c r="HN57" s="70"/>
      <c r="HO57" s="70"/>
      <c r="HP57" s="70"/>
      <c r="HQ57" s="70"/>
      <c r="HR57" s="70"/>
      <c r="HS57" s="70"/>
      <c r="HT57" s="70"/>
      <c r="HU57" s="70"/>
      <c r="HV57" s="70"/>
      <c r="HW57" s="70"/>
      <c r="HX57" s="70"/>
      <c r="HY57" s="70"/>
      <c r="HZ57" s="70"/>
      <c r="IA57" s="70"/>
      <c r="IB57" s="70"/>
      <c r="IC57" s="70"/>
      <c r="ID57" s="70"/>
      <c r="IE57" s="70"/>
      <c r="IF57" s="70"/>
      <c r="IG57" s="70"/>
      <c r="IH57" s="70"/>
      <c r="II57" s="70"/>
      <c r="IJ57" s="70"/>
      <c r="IK57" s="70"/>
      <c r="IL57" s="70"/>
      <c r="IM57" s="70"/>
      <c r="IN57" s="70"/>
      <c r="IO57" s="70"/>
      <c r="IP57" s="70"/>
      <c r="IQ57" s="70"/>
      <c r="IR57" s="70"/>
      <c r="IS57" s="70"/>
    </row>
    <row r="58" spans="1:253" ht="30" customHeight="1">
      <c r="G58" s="71"/>
    </row>
    <row r="59" spans="1:253" ht="30" customHeight="1">
      <c r="C59" s="72"/>
      <c r="F59" s="73"/>
    </row>
    <row r="60" spans="1:253" ht="30" customHeight="1">
      <c r="C60" s="76"/>
    </row>
  </sheetData>
  <autoFilter ref="A8:IS57" xr:uid="{00000000-0009-0000-0000-000000000000}"/>
  <mergeCells count="39">
    <mergeCell ref="P4:V4"/>
    <mergeCell ref="B1:F1"/>
    <mergeCell ref="C3:D3"/>
    <mergeCell ref="E3:F3"/>
    <mergeCell ref="C4:D4"/>
    <mergeCell ref="I4:O4"/>
    <mergeCell ref="CV4:DB4"/>
    <mergeCell ref="W4:AC4"/>
    <mergeCell ref="AD4:AJ4"/>
    <mergeCell ref="AK4:AQ4"/>
    <mergeCell ref="AR4:AX4"/>
    <mergeCell ref="AY4:BE4"/>
    <mergeCell ref="BF4:BL4"/>
    <mergeCell ref="BM4:BS4"/>
    <mergeCell ref="BT4:BZ4"/>
    <mergeCell ref="CA4:CG4"/>
    <mergeCell ref="CH4:CN4"/>
    <mergeCell ref="CO4:CU4"/>
    <mergeCell ref="GB4:GH4"/>
    <mergeCell ref="DC4:DI4"/>
    <mergeCell ref="DJ4:DP4"/>
    <mergeCell ref="DQ4:DW4"/>
    <mergeCell ref="DX4:ED4"/>
    <mergeCell ref="EE4:EK4"/>
    <mergeCell ref="EL4:ER4"/>
    <mergeCell ref="ES4:EY4"/>
    <mergeCell ref="EZ4:FF4"/>
    <mergeCell ref="FG4:FM4"/>
    <mergeCell ref="FN4:FT4"/>
    <mergeCell ref="FU4:GA4"/>
    <mergeCell ref="HY4:IE4"/>
    <mergeCell ref="IF4:IL4"/>
    <mergeCell ref="IM4:IS4"/>
    <mergeCell ref="GI4:GO4"/>
    <mergeCell ref="GP4:GV4"/>
    <mergeCell ref="GW4:HC4"/>
    <mergeCell ref="HD4:HJ4"/>
    <mergeCell ref="HK4:HQ4"/>
    <mergeCell ref="HR4:HX4"/>
  </mergeCells>
  <conditionalFormatting sqref="D44:D46 D52:D54 D7:D42">
    <cfRule type="dataBar" priority="2">
      <dataBar>
        <cfvo type="num" val="0"/>
        <cfvo type="num" val="1"/>
        <color theme="0" tint="-0.249977111117893"/>
      </dataBar>
      <extLst>
        <ext xmlns:x14="http://schemas.microsoft.com/office/spreadsheetml/2009/9/main" uri="{B025F937-C7B1-47D3-B67F-A62EFF666E3E}">
          <x14:id>{6E029958-2C67-417B-8FF8-7CA682BA3D54}</x14:id>
        </ext>
      </extLst>
    </cfRule>
  </conditionalFormatting>
  <conditionalFormatting sqref="D47:D51 D43 D55:D57">
    <cfRule type="dataBar" priority="8">
      <dataBar>
        <cfvo type="num" val="0"/>
        <cfvo type="num" val="1"/>
        <color theme="0" tint="-0.249977111117893"/>
      </dataBar>
      <extLst>
        <ext xmlns:x14="http://schemas.microsoft.com/office/spreadsheetml/2009/9/main" uri="{B025F937-C7B1-47D3-B67F-A62EFF666E3E}">
          <x14:id>{FA8C1085-AC1B-45B0-9ECC-81DAABE500A3}</x14:id>
        </ext>
      </extLst>
    </cfRule>
  </conditionalFormatting>
  <conditionalFormatting sqref="I5:IR57">
    <cfRule type="expression" dxfId="4" priority="5">
      <formula>AND(TODAY()&gt;=I$5,TODAY()&lt;J$5)</formula>
    </cfRule>
  </conditionalFormatting>
  <conditionalFormatting sqref="I7:IR57">
    <cfRule type="expression" dxfId="3" priority="4" stopIfTrue="1">
      <formula>AND(task_end&gt;=I$5,task_start&lt;J$5)</formula>
    </cfRule>
  </conditionalFormatting>
  <conditionalFormatting sqref="I7:IS57">
    <cfRule type="expression" dxfId="2" priority="3">
      <formula>AND(task_start&lt;=I$5,ROUNDDOWN((task_end-task_start+1)*task_progress,0)+task_start-1&gt;=I$5)</formula>
    </cfRule>
  </conditionalFormatting>
  <conditionalFormatting sqref="IS5:IS57">
    <cfRule type="expression" dxfId="1" priority="6">
      <formula>AND(TODAY()&gt;=IS$5,TODAY()&lt;#REF!)</formula>
    </cfRule>
  </conditionalFormatting>
  <conditionalFormatting sqref="IS7:IS57">
    <cfRule type="expression" dxfId="0" priority="7" stopIfTrue="1">
      <formula>AND(task_end&gt;=IS$5,task_start&lt;#REF!)</formula>
    </cfRule>
  </conditionalFormatting>
  <dataValidations count="1">
    <dataValidation type="whole" operator="greaterThanOrEqual" allowBlank="1" showInputMessage="1" promptTitle="Mostrar semana" prompt="Al cambiar este número, se desplazará la vista del diagrama de Gantt." sqref="E4" xr:uid="{C4F7F137-7334-47E1-A571-D8618199214B}">
      <formula1>1</formula1>
    </dataValidation>
  </dataValidations>
  <printOptions horizontalCentered="1"/>
  <pageMargins left="0.35" right="0.35" top="0.35" bottom="0.5" header="0.3" footer="0.3"/>
  <pageSetup paperSize="9" scale="50" fitToHeight="0" orientation="landscape" r:id="rId1"/>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6E029958-2C67-417B-8FF8-7CA682BA3D54}">
            <x14:dataBar minLength="0" maxLength="100" gradient="0">
              <x14:cfvo type="num">
                <xm:f>0</xm:f>
              </x14:cfvo>
              <x14:cfvo type="num">
                <xm:f>1</xm:f>
              </x14:cfvo>
              <x14:negativeFillColor rgb="FFFF0000"/>
              <x14:axisColor rgb="FF000000"/>
            </x14:dataBar>
          </x14:cfRule>
          <xm:sqref>D44:D46 D52:D54 D7:D42</xm:sqref>
        </x14:conditionalFormatting>
        <x14:conditionalFormatting xmlns:xm="http://schemas.microsoft.com/office/excel/2006/main">
          <x14:cfRule type="dataBar" id="{FA8C1085-AC1B-45B0-9ECC-81DAABE500A3}">
            <x14:dataBar minLength="0" maxLength="100" gradient="0">
              <x14:cfvo type="num">
                <xm:f>0</xm:f>
              </x14:cfvo>
              <x14:cfvo type="num">
                <xm:f>1</xm:f>
              </x14:cfvo>
              <x14:negativeFillColor rgb="FFFF0000"/>
              <x14:axisColor rgb="FF000000"/>
            </x14:dataBar>
          </x14:cfRule>
          <xm:sqref>D47:D51 D43 D55:D57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UMERO xmlns="a3fbda17-2513-4755-8cda-8a8184eafa63" xsi:nil="true"/>
    <lcf76f155ced4ddcb4097134ff3c332f xmlns="a3fbda17-2513-4755-8cda-8a8184eafa63">
      <Terms xmlns="http://schemas.microsoft.com/office/infopath/2007/PartnerControls"/>
    </lcf76f155ced4ddcb4097134ff3c332f>
    <TaxCatchAll xmlns="6fa18099-9c1f-4650-a0fa-ac750f84828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A65FDE3FD1CDA4FBE0D5A2E7A7EB5E9" ma:contentTypeVersion="22" ma:contentTypeDescription="Crear nuevo documento." ma:contentTypeScope="" ma:versionID="94a29680a79c699adb296551f010159f">
  <xsd:schema xmlns:xsd="http://www.w3.org/2001/XMLSchema" xmlns:xs="http://www.w3.org/2001/XMLSchema" xmlns:p="http://schemas.microsoft.com/office/2006/metadata/properties" xmlns:ns2="a3fbda17-2513-4755-8cda-8a8184eafa63" xmlns:ns3="6fa18099-9c1f-4650-a0fa-ac750f848284" targetNamespace="http://schemas.microsoft.com/office/2006/metadata/properties" ma:root="true" ma:fieldsID="dd90bbaeb269cb435166c145a9a5fb3f" ns2:_="" ns3:_="">
    <xsd:import namespace="a3fbda17-2513-4755-8cda-8a8184eafa63"/>
    <xsd:import namespace="6fa18099-9c1f-4650-a0fa-ac750f848284"/>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NUMERO"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fbda17-2513-4755-8cda-8a8184eafa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UMERO" ma:index="19" nillable="true" ma:displayName="NUMERO" ma:format="Dropdown" ma:internalName="NUMERO" ma:percentage="FALSE">
      <xsd:simpleType>
        <xsd:restriction base="dms:Number"/>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a18099-9c1f-4650-a0fa-ac750f84828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e82dd316-e567-4a7c-a0b6-fa00a108ff8b}" ma:internalName="TaxCatchAll" ma:showField="CatchAllData" ma:web="6fa18099-9c1f-4650-a0fa-ac750f8482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FD0BDC-DCD2-4237-A23E-6F0F1B69A7F6}"/>
</file>

<file path=customXml/itemProps2.xml><?xml version="1.0" encoding="utf-8"?>
<ds:datastoreItem xmlns:ds="http://schemas.openxmlformats.org/officeDocument/2006/customXml" ds:itemID="{73A04AA8-CE26-4479-88BF-57BF228BC472}"/>
</file>

<file path=customXml/itemProps3.xml><?xml version="1.0" encoding="utf-8"?>
<ds:datastoreItem xmlns:ds="http://schemas.openxmlformats.org/officeDocument/2006/customXml" ds:itemID="{D07293FE-5843-447B-BC7D-140D5DAA7A0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Rodriguez Moreno</dc:creator>
  <cp:keywords/>
  <dc:description/>
  <cp:lastModifiedBy>Andrea Aurora Suarez Guayambuco</cp:lastModifiedBy>
  <cp:revision/>
  <dcterms:created xsi:type="dcterms:W3CDTF">2025-02-12T13:43:05Z</dcterms:created>
  <dcterms:modified xsi:type="dcterms:W3CDTF">2025-05-26T15:51:00Z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0x010100CA65FDE3FD1CDA4FBE0D5A2E7A7EB5E9</vt:lpwstr>
  </property>
  <property fmtid="{D5CDD505-2E9C-101B-9397-08002B2CF9AE}" pid="3" name="MediaServiceImageTags">
    <vt:lpwstr/>
  </property>
</Properties>
</file>