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educaciongovco-my.sharepoint.com/personal/mlondonop_mineducacion_gov_co/Documents/Convocatoria 2024- Fondo 1400/ENS/"/>
    </mc:Choice>
  </mc:AlternateContent>
  <xr:revisionPtr revIDLastSave="7" documentId="13_ncr:1_{D53E54D6-D15A-F845-AEF9-8A20C2B518ED}" xr6:coauthVersionLast="47" xr6:coauthVersionMax="47" xr10:uidLastSave="{D93B6BCB-AB21-4089-8CE1-A76342745FC3}"/>
  <bookViews>
    <workbookView xWindow="20370" yWindow="-120" windowWidth="29040" windowHeight="15840" activeTab="1" xr2:uid="{A706C31A-9627-4845-BA24-55A3CA8FE7DB}"/>
  </bookViews>
  <sheets>
    <sheet name="BID 2023-2" sheetId="1" state="hidden" r:id="rId1"/>
    <sheet name="PRESUPUESTO 2024 (2)" sheetId="9" r:id="rId2"/>
  </sheets>
  <definedNames>
    <definedName name="_xlnm.Print_Area" localSheetId="1">'PRESUPUESTO 2024 (2)'!$A$1:$N$29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9" l="1"/>
  <c r="H9" i="9"/>
  <c r="G15" i="9" l="1"/>
  <c r="H15" i="9"/>
  <c r="H16" i="9" s="1"/>
  <c r="H19" i="9" s="1"/>
  <c r="H20" i="9" l="1"/>
  <c r="E17" i="1" l="1"/>
  <c r="E12" i="1"/>
  <c r="E21" i="1"/>
  <c r="E18" i="1"/>
  <c r="E16" i="1"/>
  <c r="E15" i="1"/>
  <c r="B10" i="1"/>
  <c r="E9" i="1"/>
  <c r="E8" i="1"/>
  <c r="E7" i="1"/>
  <c r="E6" i="1"/>
  <c r="E5" i="1"/>
  <c r="E4" i="1"/>
  <c r="E22" i="1" l="1"/>
  <c r="E10" i="1"/>
  <c r="L14" i="1"/>
  <c r="E14" i="1" s="1"/>
  <c r="L13" i="1"/>
  <c r="B13" i="1" s="1"/>
  <c r="E13" i="1" s="1"/>
  <c r="L12" i="1"/>
  <c r="E19" i="1" l="1"/>
  <c r="E24" i="1" s="1"/>
  <c r="E26" i="1" s="1"/>
  <c r="E27" i="1" s="1"/>
  <c r="E28" i="1" s="1"/>
  <c r="B36" i="1" s="1"/>
  <c r="E33" i="1" l="1"/>
  <c r="B37" i="1" s="1"/>
  <c r="B38" i="1" s="1"/>
  <c r="B42" i="1" s="1"/>
  <c r="E31" i="1"/>
  <c r="E34" i="1" l="1"/>
  <c r="B4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Carolina Ardila Verano</author>
  </authors>
  <commentList>
    <comment ref="E33" authorId="0" shapeId="0" xr:uid="{46033E08-73E7-43EC-834C-6BDA538BAB0D}">
      <text>
        <r>
          <rPr>
            <b/>
            <sz val="9"/>
            <color rgb="FF000000"/>
            <rFont val="Tahoma"/>
            <family val="2"/>
          </rPr>
          <t>Carolina Ardila Verano: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Se calcula sobre el valor de la segunda convocatoria.</t>
        </r>
      </text>
    </comment>
  </commentList>
</comments>
</file>

<file path=xl/sharedStrings.xml><?xml version="1.0" encoding="utf-8"?>
<sst xmlns="http://schemas.openxmlformats.org/spreadsheetml/2006/main" count="110" uniqueCount="92">
  <si>
    <t xml:space="preserve">EQUIPO DE TRABAJO PARA EL DESARROLLO DE LAS ACCIONES EN TERRITORIO </t>
  </si>
  <si>
    <t>Rubro</t>
  </si>
  <si>
    <t>Cantidad</t>
  </si>
  <si>
    <t>Tiempo</t>
  </si>
  <si>
    <t>Valor</t>
  </si>
  <si>
    <t xml:space="preserve">TOTAL </t>
  </si>
  <si>
    <t>Talento Humano Mínimo Requerido</t>
  </si>
  <si>
    <t>GERENTE DEL PROYECTO</t>
  </si>
  <si>
    <t>Total Talento Humano</t>
  </si>
  <si>
    <t>N/A</t>
  </si>
  <si>
    <t>Total tiquetes y gastos de desplazamiento</t>
  </si>
  <si>
    <t xml:space="preserve">Total Dotación y materiales </t>
  </si>
  <si>
    <t xml:space="preserve">SUBTOTAL COSTOS DIRECTOS DE OPERACIÓN </t>
  </si>
  <si>
    <t xml:space="preserve">COSTOS INDIRECTOS DE OPERACIÓN </t>
  </si>
  <si>
    <t>TOTAL COSTOS INDIRECTOS DE OPERACIÓN</t>
  </si>
  <si>
    <t>Recursos BID</t>
  </si>
  <si>
    <t>Costo por establecimiento Educativo*</t>
  </si>
  <si>
    <t xml:space="preserve">Número de Establecimientos Educativos </t>
  </si>
  <si>
    <t>ESTUDIANTES CON % ICETEX</t>
  </si>
  <si>
    <t xml:space="preserve">VALOR TOTAL DE LA ADICIÓN Asistencia Técnica </t>
  </si>
  <si>
    <t>VALOR DE LA CONVOCATORIA</t>
  </si>
  <si>
    <t xml:space="preserve">Número de Estudiantes </t>
  </si>
  <si>
    <t>Gastos de Administración  (Cálculo sobre los costos directos de operación)</t>
  </si>
  <si>
    <t>(Visita ETCx3) Transporte terrestre o fluvial</t>
  </si>
  <si>
    <t>40 PROFE*IDA YVUELT*2REGIONES=</t>
  </si>
  <si>
    <t>60EE *3 VISI*2IDA YREGRESO=</t>
  </si>
  <si>
    <t>60EE; 3visitasxEE; 4díasxVisitax2Profe=</t>
  </si>
  <si>
    <t xml:space="preserve">PROFESIONAL SISTEMATIZACIÓN </t>
  </si>
  <si>
    <t xml:space="preserve">PROFESIONALES PEDAGÓGICOS </t>
  </si>
  <si>
    <t xml:space="preserve">Este costo es el costo unitario para atender 60 sedes educativas </t>
  </si>
  <si>
    <t xml:space="preserve">6400 millones disponibles </t>
  </si>
  <si>
    <t xml:space="preserve">meta: 120 sedes </t>
  </si>
  <si>
    <t xml:space="preserve">5 meses 60 sedes </t>
  </si>
  <si>
    <t>Costo de administración ICETEX (2%) giro</t>
  </si>
  <si>
    <t>Costo de administración ICETEX (2%) anual</t>
  </si>
  <si>
    <t xml:space="preserve">TOTAL COSTO 60 SEDES </t>
  </si>
  <si>
    <t>COSTOS 2 CONVOCATORIAS (120 SEDES ATENDIDAS)</t>
  </si>
  <si>
    <t>VALOR DE LA ADICIÓN RECURSOS BID</t>
  </si>
  <si>
    <t>Gastos de Administración Icetex (2% Anual) (2% giro)</t>
  </si>
  <si>
    <t>(Visita 60EE; 4visitasxEE; 4díasxVisita (viajan el prof agro y el pedagógico)) Viáticos</t>
  </si>
  <si>
    <t>Tiquetes y gastos de desplazamiento</t>
  </si>
  <si>
    <t>(Visita ETCx3) Transporte aéreo (ida y regreso)</t>
  </si>
  <si>
    <t>COORDINADOR TÉCNICO Y ADMINISTRATIVO</t>
  </si>
  <si>
    <t>PROFESIONALES ÉNFASIS RURALES- AGROPECUARIOS</t>
  </si>
  <si>
    <t>Espacios diálogos colectivos de participación. 
 3 Encuentros municipales de máximo 30 personas. Incluye espacio de reunión y refrigerios</t>
  </si>
  <si>
    <t>Transporte terrestre (ida y regreso)
Desplazamiento entre municipios focalizados de una misma ETC</t>
  </si>
  <si>
    <t xml:space="preserve">Apoyo Proyectos Pedagógicos y materiales </t>
  </si>
  <si>
    <t>PROFESIONALAPOYO COLECTIVOS DE PARTICIPACIÓN</t>
  </si>
  <si>
    <t>Transporte aereo (ida y regreso)
Desplazamiento de 3 personas x 3 veces a cada ETC.</t>
  </si>
  <si>
    <t xml:space="preserve">Refrigerios  de encuentros de trabajo con Sedes Educativas en el marco de los procesos de formación y acompañamiento (cuando sea necesario según metodología planteada). El proyecto proporcionará 320 refrigerios por sede educativa que se deberán distribuir en los tres ciclos de acompañamiento </t>
  </si>
  <si>
    <t>RELACIONE EL NOMBRE DEL PROCESO</t>
  </si>
  <si>
    <t>OBJETO</t>
  </si>
  <si>
    <t>ITEM</t>
  </si>
  <si>
    <t>RUBRO</t>
  </si>
  <si>
    <t>DESCRIPCIÓN</t>
  </si>
  <si>
    <t>CANTIDAD</t>
  </si>
  <si>
    <t>% DE DEDICACIÓN</t>
  </si>
  <si>
    <t>MESES</t>
  </si>
  <si>
    <t>VALOR MENSUAL Y/O  UNITARIO 2024</t>
  </si>
  <si>
    <t>VALOR TOTAL</t>
  </si>
  <si>
    <t>Talento Humano requerido</t>
  </si>
  <si>
    <t>SUBTOTAL 1</t>
  </si>
  <si>
    <t>SUBTOTAL 2</t>
  </si>
  <si>
    <t>1+2</t>
  </si>
  <si>
    <t>TOTAL COSTOS DIRECTOS + INDIRECTOS</t>
  </si>
  <si>
    <t>COSTOS INDIRECTOS DE OPERACIÓN</t>
  </si>
  <si>
    <t>Administración y utilidad</t>
  </si>
  <si>
    <t>%</t>
  </si>
  <si>
    <t>Gastos de Administración</t>
  </si>
  <si>
    <t>Corresponde a los gastos tributarios seguros y financieros acorde con la legislación nacional en lo referente a impuestos gravámenes financieros comisiones y expedición de garantías del proyecto</t>
  </si>
  <si>
    <t>NA</t>
  </si>
  <si>
    <t>VALOR TOTAL DEL PROYECTO</t>
  </si>
  <si>
    <t>Máximo 30 personas. Incluye espacio de reunión y refrigerios</t>
  </si>
  <si>
    <t>2.1</t>
  </si>
  <si>
    <t>2.4</t>
  </si>
  <si>
    <t>2.5</t>
  </si>
  <si>
    <t xml:space="preserve">Convocatoria para fortalecer proyectos de Escuelas Normales Superiores que vinculan sus apuestas pedagógicas y de formación complementaria, con sus realidades territoriales rurales </t>
  </si>
  <si>
    <t xml:space="preserve">Líder de proyecto </t>
  </si>
  <si>
    <t>Fortalecimiento de la propuesta</t>
  </si>
  <si>
    <t>Trabajo entre pares- pasantías</t>
  </si>
  <si>
    <t xml:space="preserve">2 visitas de 2 dias cada uno por alianza x 7 personas </t>
  </si>
  <si>
    <t xml:space="preserve">Gastos de viaje. Encuentros de pares -para docentes y estudiantes incluye alimentación hospedaje y transporte terrestre. </t>
  </si>
  <si>
    <t>Gastos logísticos de encuentro entre pares</t>
  </si>
  <si>
    <t xml:space="preserve">Bolsa para el fortalecimiento de proyecto de la ENS. </t>
  </si>
  <si>
    <t xml:space="preserve">Tope máximo incluye rubros relacionados con logística, pagos de personas (si el proyecto lo requiere), materiales, etc. Este rubro dependerá de la propuesta que realice cada alianza. </t>
  </si>
  <si>
    <t>Apoyo administrativo</t>
  </si>
  <si>
    <t>Nota: Valores paroximados a la unidad mas cercana</t>
  </si>
  <si>
    <t xml:space="preserve">Profesional en Ciencias sociales o humanas.
Título de posgrado en ciencias de la educación o ciencias sociales y humanas o áreas relacionadas con el desarrollo rural.  En caso de no contar con título de posgrado se deben certificar veinticuatro (24) meses de experiencia adicional a la experiencia relacionada.
Al menos 36 meses de experiencia en la coordinación de proyectos educativos. </t>
  </si>
  <si>
    <t xml:space="preserve">Profesional o tecnólogo en administración de empresas, economía o afines. 
Al menos 24 meses de experiencia en acompañamiento a proyectos similares. </t>
  </si>
  <si>
    <t xml:space="preserve">Nota 1: El rubro de talento humano no podrá superar el 30% del total del valor del proyecto. </t>
  </si>
  <si>
    <t>Nota 2: El rubro de administración no podrá superar el 10% del total del proyecto</t>
  </si>
  <si>
    <t>Nota 3: El rubro 2.1 bolsa para el fortalecimiento de la propuesta, deberá ser desglosado e incluir todos los valores necesarios para el desarrollo de la propuesta. Se podrán abrir tantas casillas como se considere necesario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</si>
</sst>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\ #,##0.00;[Red]\-&quot;$&quot;\ #,##0.00"/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&quot;$&quot;\ #,##0"/>
    <numFmt numFmtId="165" formatCode="_-[$$-240A]\ * #,##0.00_-;\-[$$-240A]\ * #,##0.00_-;_-[$$-240A]\ * &quot;-&quot;??_-;_-@_-"/>
    <numFmt numFmtId="166" formatCode="0.0%"/>
    <numFmt numFmtId="167" formatCode="_-[$$-240A]\ * #,##0_-;\-[$$-240A]\ * #,##0_-;_-[$$-240A]\ * &quot;-&quot;??_-;_-@_-"/>
  </numFmts>
  <fonts count="2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Montserrat"/>
    </font>
    <font>
      <b/>
      <sz val="10"/>
      <color rgb="FF000000"/>
      <name val="Montserrat"/>
    </font>
    <font>
      <sz val="10"/>
      <color rgb="FFFF0000"/>
      <name val="Arial"/>
      <family val="2"/>
    </font>
    <font>
      <b/>
      <sz val="10"/>
      <color theme="1"/>
      <name val="Calibri"/>
      <family val="2"/>
      <scheme val="minor"/>
    </font>
    <font>
      <sz val="10"/>
      <color theme="0"/>
      <name val="Arial"/>
      <family val="2"/>
    </font>
    <font>
      <b/>
      <sz val="11"/>
      <color theme="0"/>
      <name val="Arial"/>
      <family val="2"/>
    </font>
    <font>
      <b/>
      <sz val="10"/>
      <color rgb="FFFF0000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sz val="11"/>
      <name val="Calibri"/>
      <family val="2"/>
      <scheme val="minor"/>
    </font>
    <font>
      <b/>
      <sz val="14"/>
      <color theme="0"/>
      <name val="Arial Narrow"/>
      <family val="2"/>
    </font>
    <font>
      <sz val="14"/>
      <color theme="0"/>
      <name val="Arial Narrow"/>
      <family val="2"/>
    </font>
    <font>
      <sz val="12"/>
      <color theme="0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6" fillId="0" borderId="0"/>
  </cellStyleXfs>
  <cellXfs count="143">
    <xf numFmtId="0" fontId="0" fillId="0" borderId="0" xfId="0"/>
    <xf numFmtId="42" fontId="2" fillId="5" borderId="1" xfId="2" applyFont="1" applyFill="1" applyBorder="1" applyAlignment="1">
      <alignment horizontal="center" vertical="center"/>
    </xf>
    <xf numFmtId="164" fontId="2" fillId="5" borderId="1" xfId="2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4" fillId="3" borderId="1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left" vertical="center"/>
    </xf>
    <xf numFmtId="0" fontId="5" fillId="0" borderId="1" xfId="1" applyFont="1" applyBorder="1" applyAlignment="1">
      <alignment horizontal="justify" vertical="center" wrapText="1"/>
    </xf>
    <xf numFmtId="0" fontId="6" fillId="0" borderId="1" xfId="1" applyFont="1" applyBorder="1" applyAlignment="1">
      <alignment horizontal="center" vertical="center"/>
    </xf>
    <xf numFmtId="42" fontId="5" fillId="0" borderId="1" xfId="2" applyFont="1" applyFill="1" applyBorder="1" applyAlignment="1">
      <alignment vertical="center"/>
    </xf>
    <xf numFmtId="0" fontId="4" fillId="3" borderId="1" xfId="1" applyFont="1" applyFill="1" applyBorder="1" applyAlignment="1">
      <alignment vertical="center"/>
    </xf>
    <xf numFmtId="0" fontId="7" fillId="3" borderId="1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vertical="center"/>
    </xf>
    <xf numFmtId="42" fontId="4" fillId="6" borderId="1" xfId="2" applyFont="1" applyFill="1" applyBorder="1" applyAlignment="1">
      <alignment horizontal="right" vertical="center"/>
    </xf>
    <xf numFmtId="0" fontId="4" fillId="4" borderId="1" xfId="1" applyFont="1" applyFill="1" applyBorder="1" applyAlignment="1">
      <alignment vertical="center"/>
    </xf>
    <xf numFmtId="0" fontId="4" fillId="4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164" fontId="5" fillId="5" borderId="1" xfId="2" applyNumberFormat="1" applyFont="1" applyFill="1" applyBorder="1" applyAlignment="1">
      <alignment horizontal="right" vertical="center"/>
    </xf>
    <xf numFmtId="42" fontId="5" fillId="0" borderId="1" xfId="2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42" fontId="4" fillId="0" borderId="1" xfId="2" applyFont="1" applyFill="1" applyBorder="1" applyAlignment="1">
      <alignment horizontal="right" vertical="center"/>
    </xf>
    <xf numFmtId="0" fontId="5" fillId="4" borderId="1" xfId="1" applyFont="1" applyFill="1" applyBorder="1" applyAlignment="1">
      <alignment vertical="center"/>
    </xf>
    <xf numFmtId="0" fontId="5" fillId="4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vertical="center"/>
    </xf>
    <xf numFmtId="0" fontId="5" fillId="3" borderId="1" xfId="1" applyFont="1" applyFill="1" applyBorder="1" applyAlignment="1">
      <alignment horizontal="center" vertical="center"/>
    </xf>
    <xf numFmtId="42" fontId="4" fillId="3" borderId="1" xfId="1" applyNumberFormat="1" applyFont="1" applyFill="1" applyBorder="1" applyAlignment="1">
      <alignment vertical="center"/>
    </xf>
    <xf numFmtId="9" fontId="5" fillId="5" borderId="1" xfId="3" applyFont="1" applyFill="1" applyBorder="1" applyAlignment="1">
      <alignment horizontal="center" vertical="center"/>
    </xf>
    <xf numFmtId="42" fontId="4" fillId="4" borderId="1" xfId="2" applyFont="1" applyFill="1" applyBorder="1" applyAlignment="1">
      <alignment vertical="center"/>
    </xf>
    <xf numFmtId="0" fontId="4" fillId="0" borderId="2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8" fillId="0" borderId="1" xfId="1" applyFont="1" applyBorder="1" applyAlignment="1">
      <alignment horizontal="left" vertical="center" wrapText="1"/>
    </xf>
    <xf numFmtId="8" fontId="3" fillId="0" borderId="0" xfId="0" applyNumberFormat="1" applyFont="1" applyAlignment="1">
      <alignment vertical="center"/>
    </xf>
    <xf numFmtId="0" fontId="9" fillId="0" borderId="1" xfId="1" applyFont="1" applyBorder="1" applyAlignment="1">
      <alignment horizontal="left" vertical="center" wrapText="1"/>
    </xf>
    <xf numFmtId="0" fontId="9" fillId="0" borderId="1" xfId="1" applyFont="1" applyBorder="1" applyAlignment="1">
      <alignment horizontal="center" vertical="center" wrapText="1"/>
    </xf>
    <xf numFmtId="0" fontId="10" fillId="0" borderId="0" xfId="1" applyFont="1" applyAlignment="1">
      <alignment vertical="center"/>
    </xf>
    <xf numFmtId="0" fontId="11" fillId="0" borderId="1" xfId="0" applyFont="1" applyBorder="1" applyAlignment="1">
      <alignment vertical="center"/>
    </xf>
    <xf numFmtId="0" fontId="4" fillId="7" borderId="1" xfId="1" applyFont="1" applyFill="1" applyBorder="1" applyAlignment="1">
      <alignment vertical="center"/>
    </xf>
    <xf numFmtId="42" fontId="4" fillId="7" borderId="1" xfId="2" applyFont="1" applyFill="1" applyBorder="1" applyAlignment="1">
      <alignment horizontal="right" vertical="center"/>
    </xf>
    <xf numFmtId="42" fontId="5" fillId="0" borderId="0" xfId="2" applyFont="1" applyFill="1" applyBorder="1" applyAlignment="1">
      <alignment vertical="center"/>
    </xf>
    <xf numFmtId="42" fontId="5" fillId="0" borderId="0" xfId="2" applyFont="1" applyFill="1" applyBorder="1" applyAlignment="1">
      <alignment horizontal="right" vertical="center"/>
    </xf>
    <xf numFmtId="42" fontId="4" fillId="0" borderId="0" xfId="2" applyFont="1" applyFill="1" applyBorder="1" applyAlignment="1">
      <alignment horizontal="right" vertical="center"/>
    </xf>
    <xf numFmtId="42" fontId="5" fillId="0" borderId="0" xfId="1" applyNumberFormat="1" applyFont="1" applyAlignment="1">
      <alignment vertical="center"/>
    </xf>
    <xf numFmtId="0" fontId="14" fillId="3" borderId="1" xfId="1" applyFont="1" applyFill="1" applyBorder="1" applyAlignment="1">
      <alignment vertical="center"/>
    </xf>
    <xf numFmtId="42" fontId="12" fillId="8" borderId="0" xfId="1" applyNumberFormat="1" applyFont="1" applyFill="1" applyAlignment="1">
      <alignment vertical="center"/>
    </xf>
    <xf numFmtId="42" fontId="4" fillId="0" borderId="0" xfId="2" applyFont="1" applyFill="1" applyBorder="1" applyAlignment="1">
      <alignment vertical="center"/>
    </xf>
    <xf numFmtId="42" fontId="8" fillId="0" borderId="1" xfId="1" applyNumberFormat="1" applyFont="1" applyBorder="1" applyAlignment="1">
      <alignment horizontal="right" vertical="center" wrapText="1"/>
    </xf>
    <xf numFmtId="42" fontId="9" fillId="0" borderId="1" xfId="1" applyNumberFormat="1" applyFont="1" applyBorder="1" applyAlignment="1">
      <alignment horizontal="right" vertical="center" wrapText="1"/>
    </xf>
    <xf numFmtId="8" fontId="8" fillId="0" borderId="1" xfId="1" applyNumberFormat="1" applyFont="1" applyBorder="1" applyAlignment="1">
      <alignment horizontal="right" vertical="center" wrapText="1"/>
    </xf>
    <xf numFmtId="42" fontId="4" fillId="6" borderId="2" xfId="1" applyNumberFormat="1" applyFont="1" applyFill="1" applyBorder="1" applyAlignment="1">
      <alignment vertical="center"/>
    </xf>
    <xf numFmtId="42" fontId="4" fillId="0" borderId="2" xfId="1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3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42" fontId="4" fillId="0" borderId="0" xfId="1" applyNumberFormat="1" applyFont="1" applyAlignment="1">
      <alignment vertical="center"/>
    </xf>
    <xf numFmtId="42" fontId="12" fillId="0" borderId="0" xfId="1" applyNumberFormat="1" applyFont="1" applyAlignment="1">
      <alignment vertical="center"/>
    </xf>
    <xf numFmtId="4" fontId="5" fillId="0" borderId="0" xfId="1" applyNumberFormat="1" applyFont="1" applyAlignment="1">
      <alignment vertical="center"/>
    </xf>
    <xf numFmtId="44" fontId="5" fillId="0" borderId="0" xfId="1" applyNumberFormat="1" applyFont="1" applyAlignment="1">
      <alignment vertical="center"/>
    </xf>
    <xf numFmtId="0" fontId="5" fillId="5" borderId="1" xfId="1" applyFont="1" applyFill="1" applyBorder="1" applyAlignment="1">
      <alignment horizontal="center" vertical="center"/>
    </xf>
    <xf numFmtId="42" fontId="4" fillId="5" borderId="1" xfId="2" applyFont="1" applyFill="1" applyBorder="1" applyAlignment="1">
      <alignment horizontal="right" vertical="center"/>
    </xf>
    <xf numFmtId="42" fontId="4" fillId="5" borderId="0" xfId="2" applyFont="1" applyFill="1" applyBorder="1" applyAlignment="1">
      <alignment horizontal="right" vertical="center"/>
    </xf>
    <xf numFmtId="0" fontId="3" fillId="5" borderId="0" xfId="0" applyFont="1" applyFill="1" applyAlignment="1">
      <alignment vertical="center"/>
    </xf>
    <xf numFmtId="0" fontId="5" fillId="9" borderId="1" xfId="1" applyFont="1" applyFill="1" applyBorder="1" applyAlignment="1">
      <alignment horizontal="left" vertical="center" wrapText="1"/>
    </xf>
    <xf numFmtId="0" fontId="5" fillId="9" borderId="1" xfId="1" applyFont="1" applyFill="1" applyBorder="1" applyAlignment="1">
      <alignment horizontal="center" vertical="center" wrapText="1"/>
    </xf>
    <xf numFmtId="0" fontId="5" fillId="9" borderId="1" xfId="1" applyFont="1" applyFill="1" applyBorder="1" applyAlignment="1">
      <alignment horizontal="center" vertical="center"/>
    </xf>
    <xf numFmtId="164" fontId="5" fillId="9" borderId="1" xfId="2" applyNumberFormat="1" applyFont="1" applyFill="1" applyBorder="1" applyAlignment="1">
      <alignment horizontal="right" vertical="center"/>
    </xf>
    <xf numFmtId="42" fontId="5" fillId="9" borderId="1" xfId="2" applyFont="1" applyFill="1" applyBorder="1" applyAlignment="1">
      <alignment horizontal="right" vertical="center"/>
    </xf>
    <xf numFmtId="164" fontId="2" fillId="9" borderId="1" xfId="2" applyNumberFormat="1" applyFont="1" applyFill="1" applyBorder="1" applyAlignment="1">
      <alignment horizontal="right" vertical="center"/>
    </xf>
    <xf numFmtId="165" fontId="20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/>
    </xf>
    <xf numFmtId="0" fontId="19" fillId="10" borderId="1" xfId="0" applyFont="1" applyFill="1" applyBorder="1" applyAlignment="1">
      <alignment horizontal="center" vertical="center" wrapText="1"/>
    </xf>
    <xf numFmtId="0" fontId="19" fillId="10" borderId="1" xfId="0" applyFont="1" applyFill="1" applyBorder="1" applyAlignment="1">
      <alignment horizontal="center" vertical="center"/>
    </xf>
    <xf numFmtId="165" fontId="19" fillId="10" borderId="1" xfId="0" applyNumberFormat="1" applyFont="1" applyFill="1" applyBorder="1" applyAlignment="1">
      <alignment horizontal="center" vertical="center" wrapText="1"/>
    </xf>
    <xf numFmtId="0" fontId="21" fillId="9" borderId="1" xfId="0" applyFont="1" applyFill="1" applyBorder="1" applyAlignment="1">
      <alignment horizontal="center" vertical="center" wrapText="1"/>
    </xf>
    <xf numFmtId="0" fontId="21" fillId="9" borderId="1" xfId="0" applyFont="1" applyFill="1" applyBorder="1" applyAlignment="1">
      <alignment vertical="center"/>
    </xf>
    <xf numFmtId="0" fontId="21" fillId="9" borderId="1" xfId="0" applyFont="1" applyFill="1" applyBorder="1" applyAlignment="1">
      <alignment vertical="center" wrapText="1"/>
    </xf>
    <xf numFmtId="165" fontId="21" fillId="9" borderId="1" xfId="0" applyNumberFormat="1" applyFont="1" applyFill="1" applyBorder="1" applyAlignment="1">
      <alignment vertical="center" wrapText="1"/>
    </xf>
    <xf numFmtId="0" fontId="20" fillId="0" borderId="1" xfId="0" applyFont="1" applyBorder="1" applyAlignment="1">
      <alignment horizontal="center" vertical="center"/>
    </xf>
    <xf numFmtId="165" fontId="20" fillId="0" borderId="1" xfId="6" applyNumberFormat="1" applyFont="1" applyFill="1" applyBorder="1" applyAlignment="1" applyProtection="1">
      <alignment vertical="center"/>
    </xf>
    <xf numFmtId="0" fontId="24" fillId="10" borderId="1" xfId="0" applyFont="1" applyFill="1" applyBorder="1" applyAlignment="1">
      <alignment horizontal="center" vertical="center"/>
    </xf>
    <xf numFmtId="0" fontId="25" fillId="10" borderId="1" xfId="0" applyFont="1" applyFill="1" applyBorder="1" applyAlignment="1">
      <alignment horizontal="center" vertical="center"/>
    </xf>
    <xf numFmtId="165" fontId="24" fillId="10" borderId="1" xfId="6" applyNumberFormat="1" applyFont="1" applyFill="1" applyBorder="1" applyAlignment="1" applyProtection="1">
      <alignment vertical="center"/>
    </xf>
    <xf numFmtId="0" fontId="21" fillId="11" borderId="1" xfId="0" applyFont="1" applyFill="1" applyBorder="1" applyAlignment="1">
      <alignment horizontal="center" vertical="center" wrapText="1"/>
    </xf>
    <xf numFmtId="0" fontId="21" fillId="11" borderId="1" xfId="0" applyFont="1" applyFill="1" applyBorder="1" applyAlignment="1">
      <alignment vertical="center"/>
    </xf>
    <xf numFmtId="0" fontId="21" fillId="11" borderId="1" xfId="0" applyFont="1" applyFill="1" applyBorder="1" applyAlignment="1">
      <alignment horizontal="center" vertical="center"/>
    </xf>
    <xf numFmtId="165" fontId="21" fillId="11" borderId="1" xfId="0" applyNumberFormat="1" applyFont="1" applyFill="1" applyBorder="1" applyAlignment="1">
      <alignment vertical="center"/>
    </xf>
    <xf numFmtId="0" fontId="20" fillId="0" borderId="1" xfId="0" applyFont="1" applyBorder="1" applyAlignment="1">
      <alignment vertical="center" wrapText="1"/>
    </xf>
    <xf numFmtId="0" fontId="20" fillId="0" borderId="5" xfId="0" applyFont="1" applyBorder="1" applyAlignment="1">
      <alignment horizontal="center" vertical="center"/>
    </xf>
    <xf numFmtId="0" fontId="21" fillId="9" borderId="11" xfId="0" applyFont="1" applyFill="1" applyBorder="1" applyAlignment="1">
      <alignment horizontal="center" vertical="center" wrapText="1"/>
    </xf>
    <xf numFmtId="0" fontId="21" fillId="9" borderId="1" xfId="0" applyFont="1" applyFill="1" applyBorder="1" applyAlignment="1">
      <alignment horizontal="center" vertical="center"/>
    </xf>
    <xf numFmtId="165" fontId="21" fillId="9" borderId="1" xfId="0" applyNumberFormat="1" applyFont="1" applyFill="1" applyBorder="1" applyAlignment="1">
      <alignment horizontal="center" vertical="center"/>
    </xf>
    <xf numFmtId="0" fontId="24" fillId="10" borderId="1" xfId="0" applyFont="1" applyFill="1" applyBorder="1" applyAlignment="1">
      <alignment vertical="center"/>
    </xf>
    <xf numFmtId="0" fontId="24" fillId="10" borderId="1" xfId="0" applyFont="1" applyFill="1" applyBorder="1" applyAlignment="1">
      <alignment vertical="center" wrapText="1"/>
    </xf>
    <xf numFmtId="0" fontId="20" fillId="10" borderId="1" xfId="0" applyFont="1" applyFill="1" applyBorder="1" applyAlignment="1">
      <alignment horizontal="center" vertical="center"/>
    </xf>
    <xf numFmtId="0" fontId="21" fillId="10" borderId="1" xfId="0" applyFont="1" applyFill="1" applyBorder="1" applyAlignment="1">
      <alignment vertical="center"/>
    </xf>
    <xf numFmtId="0" fontId="21" fillId="10" borderId="1" xfId="0" applyFont="1" applyFill="1" applyBorder="1" applyAlignment="1">
      <alignment vertical="center" wrapText="1"/>
    </xf>
    <xf numFmtId="165" fontId="21" fillId="10" borderId="1" xfId="6" applyNumberFormat="1" applyFont="1" applyFill="1" applyBorder="1" applyAlignment="1" applyProtection="1">
      <alignment vertical="center"/>
    </xf>
    <xf numFmtId="0" fontId="20" fillId="9" borderId="1" xfId="0" applyFont="1" applyFill="1" applyBorder="1" applyAlignment="1">
      <alignment horizontal="center" vertical="center"/>
    </xf>
    <xf numFmtId="165" fontId="20" fillId="9" borderId="1" xfId="0" applyNumberFormat="1" applyFont="1" applyFill="1" applyBorder="1" applyAlignment="1">
      <alignment vertical="center"/>
    </xf>
    <xf numFmtId="165" fontId="20" fillId="0" borderId="1" xfId="5" applyNumberFormat="1" applyFont="1" applyFill="1" applyBorder="1" applyAlignment="1" applyProtection="1">
      <alignment vertical="center"/>
    </xf>
    <xf numFmtId="0" fontId="26" fillId="10" borderId="1" xfId="0" applyFont="1" applyFill="1" applyBorder="1" applyAlignment="1">
      <alignment horizontal="center" vertical="center"/>
    </xf>
    <xf numFmtId="0" fontId="19" fillId="10" borderId="1" xfId="0" applyFont="1" applyFill="1" applyBorder="1" applyAlignment="1">
      <alignment vertical="center" wrapText="1"/>
    </xf>
    <xf numFmtId="165" fontId="26" fillId="10" borderId="1" xfId="0" applyNumberFormat="1" applyFont="1" applyFill="1" applyBorder="1" applyAlignment="1">
      <alignment vertical="center"/>
    </xf>
    <xf numFmtId="165" fontId="24" fillId="10" borderId="4" xfId="5" applyNumberFormat="1" applyFont="1" applyFill="1" applyBorder="1" applyAlignment="1" applyProtection="1">
      <alignment vertical="center"/>
    </xf>
    <xf numFmtId="0" fontId="5" fillId="12" borderId="1" xfId="1" applyFont="1" applyFill="1" applyBorder="1" applyAlignment="1">
      <alignment horizontal="left" vertical="center" wrapText="1"/>
    </xf>
    <xf numFmtId="0" fontId="18" fillId="0" borderId="0" xfId="0" applyFont="1"/>
    <xf numFmtId="0" fontId="5" fillId="12" borderId="4" xfId="1" applyFont="1" applyFill="1" applyBorder="1" applyAlignment="1">
      <alignment horizontal="center" vertical="center"/>
    </xf>
    <xf numFmtId="165" fontId="20" fillId="0" borderId="1" xfId="6" applyNumberFormat="1" applyFont="1" applyFill="1" applyBorder="1" applyAlignment="1" applyProtection="1">
      <alignment vertical="center"/>
      <protection locked="0"/>
    </xf>
    <xf numFmtId="0" fontId="20" fillId="0" borderId="4" xfId="0" applyFont="1" applyBorder="1" applyAlignment="1">
      <alignment vertical="center" wrapText="1"/>
    </xf>
    <xf numFmtId="0" fontId="20" fillId="0" borderId="1" xfId="0" applyFont="1" applyBorder="1" applyAlignment="1">
      <alignment vertical="center"/>
    </xf>
    <xf numFmtId="43" fontId="20" fillId="0" borderId="1" xfId="4" applyFont="1" applyFill="1" applyBorder="1" applyAlignment="1">
      <alignment vertical="center"/>
    </xf>
    <xf numFmtId="167" fontId="20" fillId="0" borderId="1" xfId="6" quotePrefix="1" applyNumberFormat="1" applyFont="1" applyFill="1" applyBorder="1" applyAlignment="1" applyProtection="1">
      <alignment vertical="center"/>
      <protection locked="0"/>
    </xf>
    <xf numFmtId="167" fontId="20" fillId="0" borderId="1" xfId="6" applyNumberFormat="1" applyFont="1" applyFill="1" applyBorder="1" applyAlignment="1" applyProtection="1">
      <alignment vertical="center"/>
    </xf>
    <xf numFmtId="167" fontId="20" fillId="0" borderId="1" xfId="6" applyNumberFormat="1" applyFont="1" applyFill="1" applyBorder="1" applyAlignment="1" applyProtection="1">
      <alignment vertical="center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9" fontId="20" fillId="0" borderId="1" xfId="0" applyNumberFormat="1" applyFont="1" applyBorder="1" applyAlignment="1" applyProtection="1">
      <alignment horizontal="center" vertical="center" wrapText="1"/>
      <protection locked="0"/>
    </xf>
    <xf numFmtId="43" fontId="20" fillId="0" borderId="1" xfId="0" applyNumberFormat="1" applyFont="1" applyBorder="1" applyAlignment="1" applyProtection="1">
      <alignment horizontal="center" vertical="center"/>
      <protection locked="0"/>
    </xf>
    <xf numFmtId="0" fontId="20" fillId="0" borderId="3" xfId="0" applyFont="1" applyBorder="1" applyAlignment="1" applyProtection="1">
      <alignment horizontal="center" vertical="center"/>
      <protection locked="0"/>
    </xf>
    <xf numFmtId="9" fontId="20" fillId="0" borderId="1" xfId="0" applyNumberFormat="1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21" fillId="11" borderId="1" xfId="0" applyFont="1" applyFill="1" applyBorder="1" applyAlignment="1" applyProtection="1">
      <alignment horizontal="center" vertical="center"/>
      <protection locked="0"/>
    </xf>
    <xf numFmtId="166" fontId="20" fillId="0" borderId="1" xfId="7" applyNumberFormat="1" applyFont="1" applyFill="1" applyBorder="1" applyAlignment="1" applyProtection="1">
      <alignment horizontal="center" vertical="center"/>
    </xf>
    <xf numFmtId="0" fontId="13" fillId="2" borderId="0" xfId="1" applyFont="1" applyFill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7" fillId="4" borderId="1" xfId="1" applyFont="1" applyFill="1" applyBorder="1" applyAlignment="1">
      <alignment horizontal="left" vertical="center"/>
    </xf>
    <xf numFmtId="0" fontId="5" fillId="0" borderId="1" xfId="1" applyFont="1" applyBorder="1" applyAlignment="1">
      <alignment horizontal="left" vertical="center" wrapText="1"/>
    </xf>
    <xf numFmtId="0" fontId="19" fillId="10" borderId="9" xfId="0" applyFont="1" applyFill="1" applyBorder="1" applyAlignment="1">
      <alignment horizontal="center" vertical="center" wrapText="1"/>
    </xf>
    <xf numFmtId="0" fontId="21" fillId="8" borderId="1" xfId="0" applyFont="1" applyFill="1" applyBorder="1" applyAlignment="1">
      <alignment horizontal="center" vertical="center"/>
    </xf>
    <xf numFmtId="0" fontId="22" fillId="8" borderId="5" xfId="0" applyFont="1" applyFill="1" applyBorder="1" applyAlignment="1">
      <alignment horizontal="center" vertical="center" wrapText="1"/>
    </xf>
    <xf numFmtId="0" fontId="22" fillId="8" borderId="6" xfId="0" applyFont="1" applyFill="1" applyBorder="1" applyAlignment="1">
      <alignment horizontal="center" vertical="center" wrapText="1"/>
    </xf>
    <xf numFmtId="0" fontId="22" fillId="8" borderId="7" xfId="0" applyFont="1" applyFill="1" applyBorder="1" applyAlignment="1">
      <alignment horizontal="center" vertical="center" wrapText="1"/>
    </xf>
    <xf numFmtId="0" fontId="22" fillId="8" borderId="8" xfId="0" applyFont="1" applyFill="1" applyBorder="1" applyAlignment="1">
      <alignment horizontal="center" vertical="center" wrapText="1"/>
    </xf>
    <xf numFmtId="0" fontId="22" fillId="8" borderId="9" xfId="0" applyFont="1" applyFill="1" applyBorder="1" applyAlignment="1">
      <alignment horizontal="center" vertical="center" wrapText="1"/>
    </xf>
    <xf numFmtId="0" fontId="22" fillId="8" borderId="10" xfId="0" applyFont="1" applyFill="1" applyBorder="1" applyAlignment="1">
      <alignment horizontal="center" vertical="center" wrapText="1"/>
    </xf>
    <xf numFmtId="0" fontId="21" fillId="9" borderId="2" xfId="0" applyFont="1" applyFill="1" applyBorder="1" applyAlignment="1">
      <alignment horizontal="center" vertical="center"/>
    </xf>
    <xf numFmtId="0" fontId="21" fillId="9" borderId="10" xfId="0" applyFont="1" applyFill="1" applyBorder="1" applyAlignment="1">
      <alignment horizontal="center" vertical="center"/>
    </xf>
    <xf numFmtId="0" fontId="0" fillId="0" borderId="0" xfId="0" applyBorder="1"/>
  </cellXfs>
  <cellStyles count="9">
    <cellStyle name="Millares" xfId="4" builtinId="3"/>
    <cellStyle name="Millares [0]" xfId="5" builtinId="6"/>
    <cellStyle name="Moneda [0]" xfId="6" builtinId="7"/>
    <cellStyle name="Moneda [0] 2" xfId="2" xr:uid="{CF0E7FF6-8B35-459D-B227-DE3840A82F78}"/>
    <cellStyle name="Normal" xfId="0" builtinId="0"/>
    <cellStyle name="Normal 2" xfId="1" xr:uid="{8CFD9210-E4D5-4BD6-9419-011913A13D0D}"/>
    <cellStyle name="Normal 2 2" xfId="8" xr:uid="{4FA43E0F-0D60-4F81-ACC8-94B0F1D1025D}"/>
    <cellStyle name="Porcentaje" xfId="7" builtinId="5"/>
    <cellStyle name="Porcentaje 2" xfId="3" xr:uid="{0190D47D-E77F-49A6-A9BA-FC6773B2CE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20EA6-C710-4474-9A14-088EA6709B68}">
  <dimension ref="A1:L44"/>
  <sheetViews>
    <sheetView topLeftCell="A13" zoomScale="120" zoomScaleNormal="120" workbookViewId="0">
      <selection activeCell="A13" sqref="A13:A14"/>
    </sheetView>
  </sheetViews>
  <sheetFormatPr baseColWidth="10" defaultColWidth="11.42578125" defaultRowHeight="12.75" x14ac:dyDescent="0.25"/>
  <cols>
    <col min="1" max="1" width="48.28515625" style="3" customWidth="1"/>
    <col min="2" max="2" width="21.42578125" style="3" customWidth="1"/>
    <col min="3" max="3" width="13.85546875" style="3" customWidth="1"/>
    <col min="4" max="4" width="19.28515625" style="3" customWidth="1"/>
    <col min="5" max="6" width="22.7109375" style="3" customWidth="1"/>
    <col min="7" max="7" width="32.42578125" style="3" hidden="1" customWidth="1"/>
    <col min="8" max="11" width="5.85546875" style="3" hidden="1" customWidth="1"/>
    <col min="12" max="12" width="16" style="3" hidden="1" customWidth="1"/>
    <col min="13" max="16384" width="11.42578125" style="3"/>
  </cols>
  <sheetData>
    <row r="1" spans="1:12" ht="15" x14ac:dyDescent="0.25">
      <c r="A1" s="126" t="s">
        <v>0</v>
      </c>
      <c r="B1" s="126"/>
      <c r="C1" s="126"/>
      <c r="D1" s="126"/>
      <c r="E1" s="126"/>
      <c r="F1" s="52"/>
    </row>
    <row r="2" spans="1:12" x14ac:dyDescent="0.25">
      <c r="A2" s="4" t="s">
        <v>1</v>
      </c>
      <c r="B2" s="127" t="s">
        <v>2</v>
      </c>
      <c r="C2" s="127" t="s">
        <v>3</v>
      </c>
      <c r="D2" s="128" t="s">
        <v>4</v>
      </c>
      <c r="E2" s="128" t="s">
        <v>5</v>
      </c>
      <c r="F2" s="53"/>
      <c r="L2" s="3" t="s">
        <v>29</v>
      </c>
    </row>
    <row r="3" spans="1:12" x14ac:dyDescent="0.25">
      <c r="A3" s="5" t="s">
        <v>6</v>
      </c>
      <c r="B3" s="127"/>
      <c r="C3" s="127"/>
      <c r="D3" s="128"/>
      <c r="E3" s="128"/>
      <c r="F3" s="53"/>
      <c r="L3" s="3" t="s">
        <v>31</v>
      </c>
    </row>
    <row r="4" spans="1:12" ht="14.25" x14ac:dyDescent="0.25">
      <c r="A4" s="6" t="s">
        <v>7</v>
      </c>
      <c r="B4" s="7">
        <v>1</v>
      </c>
      <c r="C4" s="7">
        <v>5</v>
      </c>
      <c r="D4" s="1">
        <v>8175000.0000000009</v>
      </c>
      <c r="E4" s="8">
        <f t="shared" ref="E4:E9" si="0">D4*C4*B4</f>
        <v>40875000.000000007</v>
      </c>
      <c r="F4" s="39"/>
      <c r="L4" s="3" t="s">
        <v>30</v>
      </c>
    </row>
    <row r="5" spans="1:12" ht="14.25" x14ac:dyDescent="0.25">
      <c r="A5" s="6" t="s">
        <v>42</v>
      </c>
      <c r="B5" s="7">
        <v>1</v>
      </c>
      <c r="C5" s="7">
        <v>5</v>
      </c>
      <c r="D5" s="1">
        <v>7217429</v>
      </c>
      <c r="E5" s="8">
        <f t="shared" si="0"/>
        <v>36087145</v>
      </c>
      <c r="F5" s="39"/>
    </row>
    <row r="6" spans="1:12" ht="25.5" x14ac:dyDescent="0.25">
      <c r="A6" s="6" t="s">
        <v>43</v>
      </c>
      <c r="B6" s="7">
        <v>15</v>
      </c>
      <c r="C6" s="7">
        <v>5</v>
      </c>
      <c r="D6" s="1">
        <v>5300000</v>
      </c>
      <c r="E6" s="8">
        <f t="shared" si="0"/>
        <v>397500000</v>
      </c>
      <c r="F6" s="39"/>
      <c r="L6" s="3" t="s">
        <v>32</v>
      </c>
    </row>
    <row r="7" spans="1:12" ht="14.25" x14ac:dyDescent="0.25">
      <c r="A7" s="6" t="s">
        <v>27</v>
      </c>
      <c r="B7" s="7">
        <v>2</v>
      </c>
      <c r="C7" s="7">
        <v>5</v>
      </c>
      <c r="D7" s="1">
        <v>6053147</v>
      </c>
      <c r="E7" s="8">
        <f t="shared" si="0"/>
        <v>60531470</v>
      </c>
      <c r="F7" s="39"/>
    </row>
    <row r="8" spans="1:12" ht="25.5" x14ac:dyDescent="0.25">
      <c r="A8" s="6" t="s">
        <v>47</v>
      </c>
      <c r="B8" s="7">
        <v>4</v>
      </c>
      <c r="C8" s="7">
        <v>5</v>
      </c>
      <c r="D8" s="1">
        <v>6053147</v>
      </c>
      <c r="E8" s="8">
        <f t="shared" si="0"/>
        <v>121062940</v>
      </c>
      <c r="F8" s="39"/>
    </row>
    <row r="9" spans="1:12" ht="14.25" x14ac:dyDescent="0.25">
      <c r="A9" s="6" t="s">
        <v>28</v>
      </c>
      <c r="B9" s="7">
        <v>15</v>
      </c>
      <c r="C9" s="7">
        <v>5</v>
      </c>
      <c r="D9" s="1">
        <v>5300000</v>
      </c>
      <c r="E9" s="8">
        <f t="shared" si="0"/>
        <v>397500000</v>
      </c>
      <c r="F9" s="39"/>
    </row>
    <row r="10" spans="1:12" x14ac:dyDescent="0.25">
      <c r="A10" s="9" t="s">
        <v>8</v>
      </c>
      <c r="B10" s="10">
        <f>SUM(B4:B9)</f>
        <v>38</v>
      </c>
      <c r="C10" s="11"/>
      <c r="D10" s="11"/>
      <c r="E10" s="12">
        <f>SUM(E4:E9)</f>
        <v>1053556555</v>
      </c>
      <c r="F10" s="41"/>
    </row>
    <row r="11" spans="1:12" x14ac:dyDescent="0.25">
      <c r="A11" s="13" t="s">
        <v>40</v>
      </c>
      <c r="B11" s="14" t="s">
        <v>2</v>
      </c>
      <c r="C11" s="14" t="s">
        <v>3</v>
      </c>
      <c r="D11" s="14" t="s">
        <v>4</v>
      </c>
      <c r="E11" s="14" t="s">
        <v>5</v>
      </c>
      <c r="F11" s="54"/>
    </row>
    <row r="12" spans="1:12" ht="25.5" x14ac:dyDescent="0.25">
      <c r="A12" s="64" t="s">
        <v>48</v>
      </c>
      <c r="B12" s="65">
        <v>54</v>
      </c>
      <c r="C12" s="66" t="s">
        <v>9</v>
      </c>
      <c r="D12" s="69">
        <v>1000000</v>
      </c>
      <c r="E12" s="68">
        <f t="shared" ref="E12:E18" si="1">+B12*D12</f>
        <v>54000000</v>
      </c>
      <c r="F12" s="40"/>
      <c r="G12" s="20" t="s">
        <v>24</v>
      </c>
      <c r="H12" s="20">
        <v>40</v>
      </c>
      <c r="I12" s="20">
        <v>2</v>
      </c>
      <c r="J12" s="20">
        <v>2</v>
      </c>
      <c r="K12" s="20"/>
      <c r="L12" s="36">
        <f>H12*I12*J12</f>
        <v>160</v>
      </c>
    </row>
    <row r="13" spans="1:12" ht="38.25" x14ac:dyDescent="0.25">
      <c r="A13" s="15" t="s">
        <v>45</v>
      </c>
      <c r="B13" s="16">
        <f>$L$13</f>
        <v>360</v>
      </c>
      <c r="C13" s="17" t="s">
        <v>9</v>
      </c>
      <c r="D13" s="2">
        <v>95000</v>
      </c>
      <c r="E13" s="19">
        <f t="shared" si="1"/>
        <v>34200000</v>
      </c>
      <c r="F13" s="40"/>
      <c r="G13" s="20" t="s">
        <v>25</v>
      </c>
      <c r="H13" s="20">
        <v>60</v>
      </c>
      <c r="I13" s="20">
        <v>3</v>
      </c>
      <c r="J13" s="20">
        <v>2</v>
      </c>
      <c r="K13" s="20"/>
      <c r="L13" s="36">
        <f>H13*I13*J13</f>
        <v>360</v>
      </c>
    </row>
    <row r="14" spans="1:12" ht="25.5" x14ac:dyDescent="0.25">
      <c r="A14" s="15" t="s">
        <v>39</v>
      </c>
      <c r="B14" s="16">
        <v>960</v>
      </c>
      <c r="C14" s="17" t="s">
        <v>9</v>
      </c>
      <c r="D14" s="2">
        <v>360000</v>
      </c>
      <c r="E14" s="19">
        <f t="shared" si="1"/>
        <v>345600000</v>
      </c>
      <c r="F14" s="40"/>
      <c r="G14" s="20" t="s">
        <v>26</v>
      </c>
      <c r="H14" s="20">
        <v>60</v>
      </c>
      <c r="I14" s="20">
        <v>3</v>
      </c>
      <c r="J14" s="20">
        <v>4</v>
      </c>
      <c r="K14" s="20">
        <v>2</v>
      </c>
      <c r="L14" s="36">
        <f>H14*I14*J14*K14</f>
        <v>1440</v>
      </c>
    </row>
    <row r="15" spans="1:12" ht="14.25" x14ac:dyDescent="0.25">
      <c r="A15" s="15" t="s">
        <v>41</v>
      </c>
      <c r="B15" s="16">
        <v>21</v>
      </c>
      <c r="C15" s="17" t="s">
        <v>9</v>
      </c>
      <c r="D15" s="2">
        <v>1000000</v>
      </c>
      <c r="E15" s="19">
        <f t="shared" si="1"/>
        <v>21000000</v>
      </c>
      <c r="F15" s="40"/>
      <c r="G15" s="51"/>
    </row>
    <row r="16" spans="1:12" x14ac:dyDescent="0.25">
      <c r="A16" s="15" t="s">
        <v>23</v>
      </c>
      <c r="B16" s="16">
        <v>24</v>
      </c>
      <c r="C16" s="17" t="s">
        <v>9</v>
      </c>
      <c r="D16" s="18">
        <v>550000</v>
      </c>
      <c r="E16" s="19">
        <f t="shared" si="1"/>
        <v>13200000</v>
      </c>
      <c r="F16" s="40"/>
    </row>
    <row r="17" spans="1:6" ht="76.5" x14ac:dyDescent="0.25">
      <c r="A17" s="108" t="s">
        <v>49</v>
      </c>
      <c r="B17" s="16">
        <v>160000</v>
      </c>
      <c r="C17" s="17" t="s">
        <v>9</v>
      </c>
      <c r="D17" s="18">
        <v>6000</v>
      </c>
      <c r="E17" s="19">
        <f t="shared" si="1"/>
        <v>960000000</v>
      </c>
      <c r="F17" s="40"/>
    </row>
    <row r="18" spans="1:6" ht="38.25" x14ac:dyDescent="0.25">
      <c r="A18" s="108" t="s">
        <v>44</v>
      </c>
      <c r="B18" s="65">
        <v>180</v>
      </c>
      <c r="C18" s="66" t="s">
        <v>9</v>
      </c>
      <c r="D18" s="67">
        <v>5000000</v>
      </c>
      <c r="E18" s="68">
        <f t="shared" si="1"/>
        <v>900000000</v>
      </c>
      <c r="F18" s="40"/>
    </row>
    <row r="19" spans="1:6" x14ac:dyDescent="0.25">
      <c r="A19" s="9" t="s">
        <v>10</v>
      </c>
      <c r="B19" s="9"/>
      <c r="C19" s="9"/>
      <c r="D19" s="9"/>
      <c r="E19" s="12">
        <f>SUM(E12:E18)</f>
        <v>2328000000</v>
      </c>
      <c r="F19" s="41"/>
    </row>
    <row r="20" spans="1:6" x14ac:dyDescent="0.25">
      <c r="A20" s="130" t="s">
        <v>11</v>
      </c>
      <c r="B20" s="130"/>
      <c r="C20" s="130"/>
      <c r="D20" s="130"/>
      <c r="E20" s="130"/>
      <c r="F20" s="55"/>
    </row>
    <row r="21" spans="1:6" s="63" customFormat="1" ht="14.25" x14ac:dyDescent="0.25">
      <c r="A21" s="110" t="s">
        <v>46</v>
      </c>
      <c r="B21" s="60">
        <v>60</v>
      </c>
      <c r="C21" s="60" t="s">
        <v>9</v>
      </c>
      <c r="D21" s="1">
        <v>10000000</v>
      </c>
      <c r="E21" s="61">
        <f>+B21*D21</f>
        <v>600000000</v>
      </c>
      <c r="F21" s="62"/>
    </row>
    <row r="22" spans="1:6" x14ac:dyDescent="0.25">
      <c r="A22" s="9" t="s">
        <v>11</v>
      </c>
      <c r="B22" s="9"/>
      <c r="C22" s="9"/>
      <c r="D22" s="9"/>
      <c r="E22" s="21">
        <f>SUM(E21:E21)</f>
        <v>600000000</v>
      </c>
      <c r="F22" s="41"/>
    </row>
    <row r="23" spans="1:6" ht="6.75" customHeight="1" x14ac:dyDescent="0.25">
      <c r="A23" s="37"/>
      <c r="B23" s="37"/>
      <c r="C23" s="37"/>
      <c r="D23" s="37"/>
      <c r="E23" s="38"/>
      <c r="F23" s="41"/>
    </row>
    <row r="24" spans="1:6" x14ac:dyDescent="0.25">
      <c r="A24" s="13" t="s">
        <v>12</v>
      </c>
      <c r="B24" s="22"/>
      <c r="C24" s="23"/>
      <c r="D24" s="23"/>
      <c r="E24" s="12">
        <f>+E10+E19+E22</f>
        <v>3981556555</v>
      </c>
      <c r="F24" s="41"/>
    </row>
    <row r="25" spans="1:6" x14ac:dyDescent="0.25">
      <c r="A25" s="9" t="s">
        <v>13</v>
      </c>
      <c r="B25" s="24"/>
      <c r="C25" s="25"/>
      <c r="D25" s="25"/>
      <c r="E25" s="26"/>
      <c r="F25" s="56"/>
    </row>
    <row r="26" spans="1:6" x14ac:dyDescent="0.25">
      <c r="A26" s="131" t="s">
        <v>22</v>
      </c>
      <c r="B26" s="131"/>
      <c r="C26" s="131"/>
      <c r="D26" s="27">
        <v>0.1</v>
      </c>
      <c r="E26" s="21">
        <f>E24*0.1</f>
        <v>398155655.5</v>
      </c>
      <c r="F26" s="41"/>
    </row>
    <row r="27" spans="1:6" x14ac:dyDescent="0.25">
      <c r="A27" s="13" t="s">
        <v>14</v>
      </c>
      <c r="B27" s="13"/>
      <c r="C27" s="14"/>
      <c r="D27" s="14"/>
      <c r="E27" s="21">
        <f>E26</f>
        <v>398155655.5</v>
      </c>
      <c r="F27" s="41"/>
    </row>
    <row r="28" spans="1:6" x14ac:dyDescent="0.25">
      <c r="A28" s="43" t="s">
        <v>35</v>
      </c>
      <c r="B28" s="9"/>
      <c r="C28" s="4"/>
      <c r="D28" s="4"/>
      <c r="E28" s="28">
        <f>E24+E27</f>
        <v>4379712210.5</v>
      </c>
      <c r="F28" s="45"/>
    </row>
    <row r="29" spans="1:6" x14ac:dyDescent="0.25">
      <c r="E29" s="44"/>
      <c r="F29" s="57"/>
    </row>
    <row r="30" spans="1:6" hidden="1" x14ac:dyDescent="0.25"/>
    <row r="31" spans="1:6" ht="12.75" hidden="1" customHeight="1" x14ac:dyDescent="0.25">
      <c r="A31" s="29" t="s">
        <v>15</v>
      </c>
      <c r="B31" s="129" t="s">
        <v>36</v>
      </c>
      <c r="C31" s="129"/>
      <c r="D31" s="129"/>
      <c r="E31" s="49">
        <f>E28*2</f>
        <v>8759424421</v>
      </c>
      <c r="F31" s="56"/>
    </row>
    <row r="32" spans="1:6" hidden="1" x14ac:dyDescent="0.25">
      <c r="A32" s="30"/>
      <c r="B32" s="129" t="s">
        <v>33</v>
      </c>
      <c r="C32" s="129"/>
      <c r="D32" s="129"/>
      <c r="E32" s="50">
        <v>136475542.24000001</v>
      </c>
      <c r="F32" s="56"/>
    </row>
    <row r="33" spans="1:7" hidden="1" x14ac:dyDescent="0.25">
      <c r="A33" s="30"/>
      <c r="B33" s="129" t="s">
        <v>34</v>
      </c>
      <c r="C33" s="129"/>
      <c r="D33" s="129"/>
      <c r="E33" s="50">
        <f>E28*0.02</f>
        <v>87594244.210000008</v>
      </c>
      <c r="F33" s="56"/>
    </row>
    <row r="34" spans="1:7" ht="15" hidden="1" customHeight="1" x14ac:dyDescent="0.25">
      <c r="B34" s="129" t="s">
        <v>37</v>
      </c>
      <c r="C34" s="129"/>
      <c r="D34" s="129"/>
      <c r="E34" s="49">
        <f>E31+E32+E33</f>
        <v>8983494207.4499989</v>
      </c>
      <c r="F34" s="56"/>
    </row>
    <row r="35" spans="1:7" hidden="1" x14ac:dyDescent="0.25"/>
    <row r="36" spans="1:7" ht="15" hidden="1" x14ac:dyDescent="0.25">
      <c r="A36" s="31" t="s">
        <v>19</v>
      </c>
      <c r="B36" s="46">
        <f>E28</f>
        <v>4379712210.5</v>
      </c>
      <c r="C36" s="30"/>
      <c r="D36" s="30"/>
      <c r="E36" s="42"/>
      <c r="F36" s="30"/>
      <c r="G36" s="32"/>
    </row>
    <row r="37" spans="1:7" ht="30" hidden="1" x14ac:dyDescent="0.25">
      <c r="A37" s="31" t="s">
        <v>38</v>
      </c>
      <c r="B37" s="46">
        <f>(E32+E33)/2</f>
        <v>112034893.22500001</v>
      </c>
      <c r="C37" s="30"/>
      <c r="D37" s="30"/>
      <c r="E37" s="30"/>
      <c r="F37" s="30"/>
    </row>
    <row r="38" spans="1:7" ht="15" hidden="1" x14ac:dyDescent="0.25">
      <c r="A38" s="33" t="s">
        <v>20</v>
      </c>
      <c r="B38" s="47">
        <f>B36+B37</f>
        <v>4491747103.7250004</v>
      </c>
      <c r="C38" s="30"/>
      <c r="D38" s="30"/>
      <c r="E38" s="42"/>
      <c r="F38" s="30"/>
    </row>
    <row r="39" spans="1:7" ht="15" hidden="1" x14ac:dyDescent="0.25">
      <c r="A39" s="31" t="s">
        <v>21</v>
      </c>
      <c r="B39" s="34">
        <v>3000</v>
      </c>
      <c r="C39" s="30"/>
      <c r="D39" s="30"/>
      <c r="E39" s="30"/>
      <c r="F39" s="30"/>
    </row>
    <row r="40" spans="1:7" ht="15" hidden="1" x14ac:dyDescent="0.25">
      <c r="A40" s="31" t="s">
        <v>18</v>
      </c>
      <c r="B40" s="48">
        <f>B38/B39</f>
        <v>1497249.0345750002</v>
      </c>
      <c r="D40" s="30"/>
      <c r="E40" s="42"/>
      <c r="F40" s="58"/>
    </row>
    <row r="41" spans="1:7" ht="15" hidden="1" x14ac:dyDescent="0.25">
      <c r="A41" s="31" t="s">
        <v>17</v>
      </c>
      <c r="B41" s="34">
        <v>60</v>
      </c>
      <c r="D41" s="30"/>
      <c r="E41" s="42"/>
      <c r="F41" s="58"/>
    </row>
    <row r="42" spans="1:7" ht="15" hidden="1" x14ac:dyDescent="0.25">
      <c r="A42" s="31" t="s">
        <v>16</v>
      </c>
      <c r="B42" s="48">
        <f>B38/B41</f>
        <v>74862451.728750005</v>
      </c>
      <c r="C42" s="30"/>
      <c r="D42" s="35"/>
      <c r="E42" s="42"/>
      <c r="F42" s="58"/>
    </row>
    <row r="43" spans="1:7" x14ac:dyDescent="0.25">
      <c r="C43" s="30"/>
      <c r="D43" s="30"/>
      <c r="E43" s="30"/>
      <c r="F43" s="59"/>
    </row>
    <row r="44" spans="1:7" x14ac:dyDescent="0.25">
      <c r="B44" s="32"/>
    </row>
  </sheetData>
  <mergeCells count="11">
    <mergeCell ref="B34:D34"/>
    <mergeCell ref="A20:E20"/>
    <mergeCell ref="A26:C26"/>
    <mergeCell ref="B31:D31"/>
    <mergeCell ref="B32:D32"/>
    <mergeCell ref="B33:D33"/>
    <mergeCell ref="A1:E1"/>
    <mergeCell ref="B2:B3"/>
    <mergeCell ref="C2:C3"/>
    <mergeCell ref="D2:D3"/>
    <mergeCell ref="E2:E3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42D25-4C28-9B4A-BDB7-A9D59BB5C70E}">
  <dimension ref="A1:J27"/>
  <sheetViews>
    <sheetView tabSelected="1" view="pageBreakPreview" zoomScale="60" zoomScaleNormal="90" workbookViewId="0">
      <selection activeCell="J8" sqref="J8"/>
    </sheetView>
  </sheetViews>
  <sheetFormatPr baseColWidth="10" defaultRowHeight="15" x14ac:dyDescent="0.25"/>
  <cols>
    <col min="2" max="2" width="28" customWidth="1"/>
    <col min="3" max="3" width="39" customWidth="1"/>
    <col min="4" max="4" width="16.7109375" bestFit="1" customWidth="1"/>
    <col min="5" max="5" width="13.140625" hidden="1" customWidth="1"/>
    <col min="6" max="6" width="14.7109375" bestFit="1" customWidth="1"/>
    <col min="7" max="7" width="22.42578125" bestFit="1" customWidth="1"/>
    <col min="8" max="8" width="25.140625" bestFit="1" customWidth="1"/>
  </cols>
  <sheetData>
    <row r="1" spans="1:10" ht="15.75" customHeight="1" x14ac:dyDescent="0.25">
      <c r="A1" s="132" t="s">
        <v>50</v>
      </c>
      <c r="B1" s="132"/>
      <c r="C1" s="132"/>
      <c r="D1" s="132"/>
      <c r="E1" s="132"/>
      <c r="F1" s="132"/>
      <c r="G1" s="132"/>
      <c r="H1" s="132"/>
    </row>
    <row r="2" spans="1:10" x14ac:dyDescent="0.25">
      <c r="A2" s="133" t="s">
        <v>51</v>
      </c>
      <c r="B2" s="133"/>
      <c r="C2" s="134" t="s">
        <v>76</v>
      </c>
      <c r="D2" s="135"/>
      <c r="E2" s="135"/>
      <c r="F2" s="135"/>
      <c r="G2" s="135"/>
      <c r="H2" s="136"/>
    </row>
    <row r="3" spans="1:10" x14ac:dyDescent="0.25">
      <c r="A3" s="133"/>
      <c r="B3" s="133"/>
      <c r="C3" s="137"/>
      <c r="D3" s="138"/>
      <c r="E3" s="138"/>
      <c r="F3" s="138"/>
      <c r="G3" s="138"/>
      <c r="H3" s="139"/>
    </row>
    <row r="4" spans="1:10" ht="15.75" x14ac:dyDescent="0.25">
      <c r="A4" s="71"/>
      <c r="B4" s="71"/>
      <c r="C4" s="72"/>
      <c r="D4" s="73"/>
      <c r="E4" s="73"/>
      <c r="F4" s="73"/>
      <c r="G4" s="70"/>
      <c r="H4" s="70"/>
    </row>
    <row r="5" spans="1:10" ht="31.5" x14ac:dyDescent="0.25">
      <c r="A5" s="74" t="s">
        <v>52</v>
      </c>
      <c r="B5" s="75" t="s">
        <v>53</v>
      </c>
      <c r="C5" s="74" t="s">
        <v>54</v>
      </c>
      <c r="D5" s="75" t="s">
        <v>55</v>
      </c>
      <c r="E5" s="74" t="s">
        <v>56</v>
      </c>
      <c r="F5" s="74" t="s">
        <v>57</v>
      </c>
      <c r="G5" s="76" t="s">
        <v>58</v>
      </c>
      <c r="H5" s="76" t="s">
        <v>59</v>
      </c>
    </row>
    <row r="6" spans="1:10" ht="15.75" x14ac:dyDescent="0.25">
      <c r="A6" s="77">
        <v>1</v>
      </c>
      <c r="B6" s="78" t="s">
        <v>60</v>
      </c>
      <c r="C6" s="79"/>
      <c r="D6" s="77"/>
      <c r="E6" s="77"/>
      <c r="F6" s="77"/>
      <c r="G6" s="80"/>
      <c r="H6" s="80"/>
    </row>
    <row r="7" spans="1:10" ht="189" x14ac:dyDescent="0.25">
      <c r="A7" s="81">
        <v>1.1000000000000001</v>
      </c>
      <c r="B7" s="90" t="s">
        <v>77</v>
      </c>
      <c r="C7" s="90" t="s">
        <v>87</v>
      </c>
      <c r="D7" s="118">
        <v>1</v>
      </c>
      <c r="E7" s="119">
        <v>1</v>
      </c>
      <c r="F7" s="120">
        <v>6</v>
      </c>
      <c r="G7" s="117"/>
      <c r="H7" s="116"/>
    </row>
    <row r="8" spans="1:10" ht="63" x14ac:dyDescent="0.25">
      <c r="A8" s="81">
        <v>1.2</v>
      </c>
      <c r="B8" s="90" t="s">
        <v>85</v>
      </c>
      <c r="C8" s="90" t="s">
        <v>88</v>
      </c>
      <c r="D8" s="118">
        <v>1</v>
      </c>
      <c r="E8" s="119">
        <v>1</v>
      </c>
      <c r="F8" s="120">
        <v>6</v>
      </c>
      <c r="G8" s="115"/>
      <c r="H8" s="116"/>
    </row>
    <row r="9" spans="1:10" ht="18" x14ac:dyDescent="0.25">
      <c r="A9" s="83" t="s">
        <v>61</v>
      </c>
      <c r="B9" s="84"/>
      <c r="C9" s="85"/>
      <c r="D9" s="85"/>
      <c r="E9" s="84"/>
      <c r="F9" s="84"/>
      <c r="G9" s="85">
        <f>SUM(G7:G8)</f>
        <v>0</v>
      </c>
      <c r="H9" s="85">
        <f>SUM(H7:H8)</f>
        <v>0</v>
      </c>
    </row>
    <row r="10" spans="1:10" ht="15.75" x14ac:dyDescent="0.25">
      <c r="A10" s="88">
        <v>2</v>
      </c>
      <c r="B10" s="87" t="s">
        <v>78</v>
      </c>
      <c r="C10" s="86" t="s">
        <v>54</v>
      </c>
      <c r="D10" s="88"/>
      <c r="E10" s="88"/>
      <c r="F10" s="88"/>
      <c r="G10" s="89"/>
      <c r="H10" s="89"/>
      <c r="J10" s="142"/>
    </row>
    <row r="11" spans="1:10" ht="78.75" x14ac:dyDescent="0.25">
      <c r="A11" s="81" t="s">
        <v>73</v>
      </c>
      <c r="B11" s="112" t="s">
        <v>83</v>
      </c>
      <c r="C11" s="90" t="s">
        <v>84</v>
      </c>
      <c r="D11" s="121">
        <v>1</v>
      </c>
      <c r="E11" s="122" t="s">
        <v>9</v>
      </c>
      <c r="F11" s="123">
        <v>6</v>
      </c>
      <c r="G11" s="111"/>
      <c r="H11" s="82"/>
      <c r="J11" s="142"/>
    </row>
    <row r="12" spans="1:10" ht="15.75" x14ac:dyDescent="0.25">
      <c r="A12" s="88">
        <v>2</v>
      </c>
      <c r="B12" s="87" t="s">
        <v>79</v>
      </c>
      <c r="C12" s="86" t="s">
        <v>54</v>
      </c>
      <c r="D12" s="124"/>
      <c r="E12" s="124"/>
      <c r="F12" s="124"/>
      <c r="G12" s="89"/>
      <c r="H12" s="89"/>
      <c r="J12" s="142"/>
    </row>
    <row r="13" spans="1:10" ht="31.5" x14ac:dyDescent="0.25">
      <c r="A13" s="91" t="s">
        <v>74</v>
      </c>
      <c r="B13" s="90" t="s">
        <v>82</v>
      </c>
      <c r="C13" s="90" t="s">
        <v>72</v>
      </c>
      <c r="D13" s="121">
        <v>30</v>
      </c>
      <c r="E13" s="122" t="s">
        <v>9</v>
      </c>
      <c r="F13" s="123">
        <v>2</v>
      </c>
      <c r="G13" s="111"/>
      <c r="H13" s="82"/>
      <c r="J13" s="142"/>
    </row>
    <row r="14" spans="1:10" ht="80.099999999999994" customHeight="1" x14ac:dyDescent="0.25">
      <c r="A14" s="91" t="s">
        <v>75</v>
      </c>
      <c r="B14" s="90" t="s">
        <v>81</v>
      </c>
      <c r="C14" s="90" t="s">
        <v>80</v>
      </c>
      <c r="D14" s="121">
        <v>7</v>
      </c>
      <c r="E14" s="122" t="s">
        <v>9</v>
      </c>
      <c r="F14" s="123">
        <v>2</v>
      </c>
      <c r="G14" s="111"/>
      <c r="H14" s="82"/>
    </row>
    <row r="15" spans="1:10" ht="15.75" x14ac:dyDescent="0.25">
      <c r="A15" s="140" t="s">
        <v>62</v>
      </c>
      <c r="B15" s="141"/>
      <c r="C15" s="92"/>
      <c r="D15" s="93"/>
      <c r="E15" s="93"/>
      <c r="F15" s="93"/>
      <c r="G15" s="94">
        <f>SUM(G11:G14)</f>
        <v>0</v>
      </c>
      <c r="H15" s="94">
        <f>SUM(H11:H14)</f>
        <v>0</v>
      </c>
    </row>
    <row r="16" spans="1:10" ht="18" x14ac:dyDescent="0.25">
      <c r="A16" s="84" t="s">
        <v>63</v>
      </c>
      <c r="B16" s="95" t="s">
        <v>64</v>
      </c>
      <c r="C16" s="96"/>
      <c r="D16" s="84"/>
      <c r="E16" s="84"/>
      <c r="F16" s="84"/>
      <c r="G16" s="85"/>
      <c r="H16" s="85">
        <f>+H15+H9</f>
        <v>0</v>
      </c>
    </row>
    <row r="17" spans="1:8" ht="15.75" x14ac:dyDescent="0.25">
      <c r="A17" s="97"/>
      <c r="B17" s="98" t="s">
        <v>65</v>
      </c>
      <c r="C17" s="99"/>
      <c r="D17" s="97"/>
      <c r="E17" s="97"/>
      <c r="F17" s="97"/>
      <c r="G17" s="100"/>
      <c r="H17" s="100"/>
    </row>
    <row r="18" spans="1:8" ht="15.75" x14ac:dyDescent="0.25">
      <c r="A18" s="77">
        <v>3</v>
      </c>
      <c r="B18" s="78" t="s">
        <v>66</v>
      </c>
      <c r="C18" s="79"/>
      <c r="D18" s="101" t="s">
        <v>67</v>
      </c>
      <c r="E18" s="101"/>
      <c r="F18" s="101"/>
      <c r="G18" s="102"/>
      <c r="H18" s="102"/>
    </row>
    <row r="19" spans="1:8" ht="94.5" x14ac:dyDescent="0.25">
      <c r="A19" s="81">
        <v>3.1</v>
      </c>
      <c r="B19" s="113" t="s">
        <v>68</v>
      </c>
      <c r="C19" s="90" t="s">
        <v>69</v>
      </c>
      <c r="D19" s="125">
        <v>0.1</v>
      </c>
      <c r="E19" s="81" t="s">
        <v>70</v>
      </c>
      <c r="F19" s="81" t="s">
        <v>70</v>
      </c>
      <c r="G19" s="114"/>
      <c r="H19" s="103">
        <f>H16*D19</f>
        <v>0</v>
      </c>
    </row>
    <row r="20" spans="1:8" ht="31.5" x14ac:dyDescent="0.25">
      <c r="A20" s="104"/>
      <c r="B20" s="105" t="s">
        <v>71</v>
      </c>
      <c r="C20" s="105"/>
      <c r="D20" s="104"/>
      <c r="E20" s="104"/>
      <c r="F20" s="104"/>
      <c r="G20" s="106"/>
      <c r="H20" s="107">
        <f>H9+H15+H19</f>
        <v>0</v>
      </c>
    </row>
    <row r="22" spans="1:8" x14ac:dyDescent="0.25">
      <c r="B22" s="109" t="s">
        <v>86</v>
      </c>
    </row>
    <row r="25" spans="1:8" x14ac:dyDescent="0.25">
      <c r="A25" t="s">
        <v>89</v>
      </c>
    </row>
    <row r="26" spans="1:8" x14ac:dyDescent="0.25">
      <c r="A26" t="s">
        <v>90</v>
      </c>
    </row>
    <row r="27" spans="1:8" x14ac:dyDescent="0.25">
      <c r="A27" t="s">
        <v>91</v>
      </c>
    </row>
  </sheetData>
  <mergeCells count="4">
    <mergeCell ref="A1:H1"/>
    <mergeCell ref="A2:B3"/>
    <mergeCell ref="C2:H3"/>
    <mergeCell ref="A15:B15"/>
  </mergeCells>
  <pageMargins left="0.7" right="0.7" top="0.75" bottom="0.75" header="0.3" footer="0.3"/>
  <pageSetup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BID 2023-2</vt:lpstr>
      <vt:lpstr>PRESUPUESTO 2024 (2)</vt:lpstr>
      <vt:lpstr>'PRESUPUESTO 2024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Lesly</dc:creator>
  <cp:lastModifiedBy>Maria Del Pilar Londoño Pérez</cp:lastModifiedBy>
  <cp:lastPrinted>2023-12-26T21:59:50Z</cp:lastPrinted>
  <dcterms:created xsi:type="dcterms:W3CDTF">2023-06-29T22:56:39Z</dcterms:created>
  <dcterms:modified xsi:type="dcterms:W3CDTF">2023-12-26T22:00:23Z</dcterms:modified>
</cp:coreProperties>
</file>