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rtoro\Desktop\"/>
    </mc:Choice>
  </mc:AlternateContent>
  <xr:revisionPtr revIDLastSave="0" documentId="8_{330BF0C2-A5E8-46A2-BBAC-6DD8A51CD409}" xr6:coauthVersionLast="47" xr6:coauthVersionMax="47" xr10:uidLastSave="{00000000-0000-0000-0000-000000000000}"/>
  <bookViews>
    <workbookView xWindow="-120" yWindow="-120" windowWidth="20730" windowHeight="11160" xr2:uid="{88661C07-9287-4F48-A947-5018B9DF799F}"/>
  </bookViews>
  <sheets>
    <sheet name="INDICADORES 2023" sheetId="12" r:id="rId1"/>
    <sheet name="VERSIONAMIENTO" sheetId="24" r:id="rId2"/>
    <sheet name="Hoja3" sheetId="23" r:id="rId3"/>
    <sheet name="Proyectos de inversión" sheetId="15" state="hidden" r:id="rId4"/>
    <sheet name="desplegables" sheetId="8" state="hidden" r:id="rId5"/>
    <sheet name="Anexo pptal funcionamiento 2023" sheetId="9" state="hidden" r:id="rId6"/>
    <sheet name="Hoja2" sheetId="5" state="hidden" r:id="rId7"/>
  </sheets>
  <externalReferences>
    <externalReference r:id="rId8"/>
    <externalReference r:id="rId9"/>
    <externalReference r:id="rId10"/>
    <externalReference r:id="rId11"/>
  </externalReferences>
  <definedNames>
    <definedName name="_xlnm._FilterDatabase" localSheetId="5" hidden="1">'Anexo pptal funcionamiento 2023'!$B$3:$W$342</definedName>
    <definedName name="_xlnm._FilterDatabase" localSheetId="4" hidden="1">desplegables!$BK$20:$BK$264</definedName>
    <definedName name="_xlnm._FilterDatabase" localSheetId="0" hidden="1">'INDICADORES 2023'!$A$7:$BJ$230</definedName>
    <definedName name="_xlnm._FilterDatabase" localSheetId="3" hidden="1">'Proyectos de inversión'!$A$2:$G$270</definedName>
    <definedName name="año">[1]Listas!$A$2</definedName>
    <definedName name="AQ">#REF!</definedName>
    <definedName name="_xlnm.Print_Area" localSheetId="5">'Anexo pptal funcionamiento 2023'!$B$1:$G$336</definedName>
    <definedName name="centro_costo">[1]Listas!$J$2:$J$46</definedName>
    <definedName name="codigos">[2]Listas_Desp3!$A$1:$J$5</definedName>
    <definedName name="CRITERIO_DÍAS">[3]INFORMACIÓN!$L$3:$L$8</definedName>
    <definedName name="dd">#REF!</definedName>
    <definedName name="fuente_recursos">[1]Listas!$H$2:$H$7</definedName>
    <definedName name="modalidad">[1]Listas!$D$2:$D$42</definedName>
    <definedName name="plazo">[1]Listas!$B$2</definedName>
    <definedName name="Proyectos">[2]Listas_Desp3!$B$1:$J$1</definedName>
    <definedName name="tipo_contrato">[1]Listas!$F$2:$F$42</definedName>
    <definedName name="VALIDADOR">[3]INFORMACIÓN!$Q$18:$Q$19</definedName>
  </definedNames>
  <calcPr calcId="191028"/>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AV136" i="12" l="1"/>
  <c r="BH136" i="12" s="1"/>
  <c r="AV135" i="12"/>
  <c r="BH135" i="12" s="1"/>
  <c r="BH134" i="12"/>
  <c r="AV134" i="12"/>
  <c r="AV133" i="12"/>
  <c r="AV132" i="12"/>
  <c r="AV131" i="12"/>
  <c r="AV130" i="12"/>
  <c r="AV129" i="12"/>
  <c r="AV128" i="12"/>
  <c r="BH128" i="12" s="1"/>
  <c r="AV127" i="12"/>
  <c r="AV126" i="12"/>
  <c r="AV124" i="12"/>
  <c r="AV123" i="12"/>
  <c r="AV120" i="12"/>
  <c r="BH120" i="12" s="1"/>
  <c r="AV118" i="12"/>
  <c r="AV117" i="12"/>
  <c r="AV116" i="12"/>
  <c r="BH116" i="12" s="1"/>
  <c r="AV111" i="12"/>
  <c r="BH111" i="12" s="1"/>
  <c r="AV109" i="12"/>
  <c r="AV108" i="12"/>
  <c r="BH108" i="12" s="1"/>
  <c r="AV107" i="12"/>
  <c r="BH107" i="12" s="1"/>
  <c r="AV106" i="12"/>
  <c r="BH106" i="12" s="1"/>
  <c r="AV105" i="12"/>
  <c r="BH105" i="12" s="1"/>
  <c r="AV104" i="12"/>
  <c r="BH104" i="12" s="1"/>
  <c r="AV103" i="12"/>
  <c r="BH103" i="12" s="1"/>
  <c r="BC45" i="12" l="1"/>
  <c r="BD45" i="12" s="1"/>
  <c r="BE45" i="12" s="1"/>
  <c r="BF45" i="12" s="1"/>
  <c r="BG45" i="12" s="1"/>
  <c r="BH45" i="12" s="1"/>
  <c r="BH44" i="12"/>
  <c r="BF44" i="12"/>
  <c r="BA44" i="12"/>
  <c r="BB44" i="12" s="1"/>
  <c r="BC44" i="12" s="1"/>
  <c r="BD44" i="12" s="1"/>
  <c r="AX43" i="12"/>
  <c r="AY43" i="12" s="1"/>
  <c r="AZ43" i="12" s="1"/>
  <c r="BA43" i="12" s="1"/>
  <c r="BB43" i="12" s="1"/>
  <c r="BC43" i="12" s="1"/>
  <c r="BD43" i="12" s="1"/>
  <c r="BE43" i="12" s="1"/>
  <c r="BF43" i="12" s="1"/>
  <c r="BG43" i="12" s="1"/>
  <c r="BH43" i="12" s="1"/>
  <c r="AU43" i="12"/>
  <c r="AY42" i="12"/>
  <c r="BA42" i="12" s="1"/>
  <c r="BB42" i="12" s="1"/>
  <c r="BC42" i="12" s="1"/>
  <c r="BD42" i="12" s="1"/>
  <c r="BE42" i="12" s="1"/>
  <c r="BF42" i="12" s="1"/>
  <c r="BG42" i="12" s="1"/>
  <c r="BH42" i="12" s="1"/>
  <c r="AX41" i="12"/>
  <c r="AY41" i="12" s="1"/>
  <c r="AZ41" i="12" s="1"/>
  <c r="BA41" i="12" s="1"/>
  <c r="BB41" i="12" s="1"/>
  <c r="BC41" i="12" s="1"/>
  <c r="BD41" i="12" s="1"/>
  <c r="BE41" i="12" s="1"/>
  <c r="BF41" i="12" s="1"/>
  <c r="BG41" i="12" s="1"/>
  <c r="BH41" i="12" s="1"/>
  <c r="AU41" i="12"/>
  <c r="AX40" i="12"/>
  <c r="AY40" i="12" s="1"/>
  <c r="AZ40" i="12" s="1"/>
  <c r="BA40" i="12" s="1"/>
  <c r="BB40" i="12" s="1"/>
  <c r="BC40" i="12" s="1"/>
  <c r="BD40" i="12" s="1"/>
  <c r="BE40" i="12" s="1"/>
  <c r="BF40" i="12" s="1"/>
  <c r="BG40" i="12" s="1"/>
  <c r="BH40" i="12" s="1"/>
  <c r="AX39" i="12"/>
  <c r="AY39" i="12" s="1"/>
  <c r="AZ39" i="12" s="1"/>
  <c r="BA39" i="12" s="1"/>
  <c r="BB39" i="12" s="1"/>
  <c r="BC39" i="12" s="1"/>
  <c r="BD39" i="12" s="1"/>
  <c r="BE39" i="12" s="1"/>
  <c r="BF39" i="12" s="1"/>
  <c r="BG39" i="12" s="1"/>
  <c r="BH39" i="12" s="1"/>
  <c r="AU39" i="12"/>
  <c r="AU38" i="12"/>
  <c r="AU37" i="12"/>
  <c r="BJ230" i="12" l="1"/>
  <c r="BI230" i="12"/>
  <c r="BJ229" i="12"/>
  <c r="BI229" i="12"/>
  <c r="BJ228" i="12"/>
  <c r="BI228" i="12"/>
  <c r="BJ227" i="12"/>
  <c r="BI227" i="12"/>
  <c r="BJ226" i="12"/>
  <c r="BI226" i="12"/>
  <c r="BJ225" i="12" l="1"/>
  <c r="BI225" i="12"/>
  <c r="BJ224" i="12"/>
  <c r="BI224" i="12"/>
  <c r="BJ223" i="12"/>
  <c r="BI223" i="12"/>
  <c r="BJ222" i="12"/>
  <c r="BI222" i="12"/>
  <c r="BJ221" i="12"/>
  <c r="BI221" i="12"/>
  <c r="BJ220" i="12"/>
  <c r="BI220" i="12"/>
  <c r="AV219" i="12" l="1"/>
  <c r="BJ219" i="12" s="1"/>
  <c r="AV218" i="12"/>
  <c r="BJ218" i="12" s="1"/>
  <c r="AV217" i="12"/>
  <c r="BJ217" i="12" s="1"/>
  <c r="AV216" i="12"/>
  <c r="BI216" i="12" s="1"/>
  <c r="AV215" i="12"/>
  <c r="BI215" i="12" s="1"/>
  <c r="AV214" i="12"/>
  <c r="BJ214" i="12" s="1"/>
  <c r="AV213" i="12"/>
  <c r="BJ213" i="12" s="1"/>
  <c r="BJ215" i="12" l="1"/>
  <c r="BJ216" i="12"/>
  <c r="BI219" i="12"/>
  <c r="BI214" i="12"/>
  <c r="BI218" i="12"/>
  <c r="BI213" i="12"/>
  <c r="BI217" i="12"/>
  <c r="BJ212" i="12"/>
  <c r="BI212" i="12"/>
  <c r="BJ211" i="12"/>
  <c r="BI211" i="12"/>
  <c r="BJ210" i="12"/>
  <c r="BI210" i="12"/>
  <c r="BJ209" i="12"/>
  <c r="BI209" i="12"/>
  <c r="BJ208" i="12"/>
  <c r="BI208" i="12"/>
  <c r="BJ207" i="12"/>
  <c r="BI207" i="12"/>
  <c r="BJ206" i="12" l="1"/>
  <c r="BI206" i="12"/>
  <c r="BJ205" i="12"/>
  <c r="BI205" i="12"/>
  <c r="BJ204" i="12"/>
  <c r="BI204" i="12"/>
  <c r="BJ203" i="12"/>
  <c r="BI203" i="12"/>
  <c r="BJ202" i="12"/>
  <c r="BI202" i="12"/>
  <c r="BJ201" i="12"/>
  <c r="BI201" i="12"/>
  <c r="BJ200" i="12"/>
  <c r="BI200" i="12"/>
  <c r="BJ199" i="12" l="1"/>
  <c r="BI199" i="12"/>
  <c r="BJ198" i="12"/>
  <c r="BI198" i="12"/>
  <c r="BJ197" i="12"/>
  <c r="BI197" i="12"/>
  <c r="BJ196" i="12"/>
  <c r="BI196" i="12"/>
  <c r="BJ195" i="12"/>
  <c r="BI195" i="12"/>
  <c r="BJ194" i="12" l="1"/>
  <c r="BI194" i="12"/>
  <c r="BJ193" i="12"/>
  <c r="BI193" i="12"/>
  <c r="BJ192" i="12"/>
  <c r="BI192" i="12"/>
  <c r="BJ191" i="12"/>
  <c r="BI191" i="12"/>
  <c r="BJ190" i="12"/>
  <c r="BI190" i="12"/>
  <c r="BJ189" i="12" l="1"/>
  <c r="BI189" i="12"/>
  <c r="BJ188" i="12"/>
  <c r="BI188" i="12"/>
  <c r="BJ187" i="12"/>
  <c r="BI187" i="12"/>
  <c r="BJ186" i="12"/>
  <c r="BI186" i="12"/>
  <c r="BJ102" i="12"/>
  <c r="BI102" i="12"/>
  <c r="BJ101" i="12"/>
  <c r="BI101" i="12"/>
  <c r="BJ100" i="12"/>
  <c r="BI100" i="12"/>
  <c r="BJ99" i="12"/>
  <c r="BI99" i="12"/>
  <c r="BJ98" i="12"/>
  <c r="BI98" i="12"/>
  <c r="BJ97" i="12"/>
  <c r="BI97" i="12"/>
  <c r="BJ96" i="12"/>
  <c r="BI96" i="12"/>
  <c r="BJ95" i="12"/>
  <c r="BI95" i="12"/>
  <c r="BJ94" i="12"/>
  <c r="BI94" i="12"/>
  <c r="BJ93" i="12"/>
  <c r="BI93" i="12"/>
  <c r="BJ185" i="12" l="1"/>
  <c r="BI185" i="12"/>
  <c r="BJ184" i="12"/>
  <c r="BI184" i="12"/>
  <c r="BJ183" i="12"/>
  <c r="BI183" i="12"/>
  <c r="BJ182" i="12" l="1"/>
  <c r="BI182" i="12"/>
  <c r="BJ181" i="12"/>
  <c r="BI181" i="12"/>
  <c r="BJ180" i="12"/>
  <c r="BI180" i="12"/>
  <c r="BJ179" i="12"/>
  <c r="BI179" i="12"/>
  <c r="BJ178" i="12"/>
  <c r="BI178" i="12"/>
  <c r="BJ177" i="12" l="1"/>
  <c r="BI177" i="12"/>
  <c r="BJ176" i="12"/>
  <c r="BH176" i="12"/>
  <c r="BI176" i="12" s="1"/>
  <c r="BF176" i="12"/>
  <c r="BD176" i="12"/>
  <c r="BB176" i="12"/>
  <c r="AZ176" i="12"/>
  <c r="AX176" i="12"/>
  <c r="BJ175" i="12"/>
  <c r="BI175" i="12"/>
  <c r="BJ174" i="12"/>
  <c r="BI174" i="12"/>
  <c r="AV173" i="12"/>
  <c r="AQ173" i="12"/>
  <c r="BH173" i="12" s="1"/>
  <c r="BI173" i="12" l="1"/>
  <c r="BJ173" i="12"/>
  <c r="BD173" i="12"/>
  <c r="AX173" i="12"/>
  <c r="BF173" i="12"/>
  <c r="BB173" i="12"/>
  <c r="AZ173" i="12"/>
  <c r="BJ172" i="12" l="1"/>
  <c r="BI172" i="12"/>
  <c r="BJ171" i="12"/>
  <c r="BI171" i="12"/>
  <c r="BJ170" i="12"/>
  <c r="BI170" i="12"/>
  <c r="BJ169" i="12"/>
  <c r="BI169" i="12"/>
  <c r="BJ168" i="12"/>
  <c r="BI168" i="12"/>
  <c r="BJ167" i="12"/>
  <c r="BI167" i="12"/>
  <c r="BJ166" i="12"/>
  <c r="BI166" i="12"/>
  <c r="BJ165" i="12"/>
  <c r="BI165" i="12"/>
  <c r="BJ164" i="12"/>
  <c r="BI164" i="12"/>
  <c r="BJ163" i="12"/>
  <c r="BI163" i="12"/>
  <c r="BJ162" i="12"/>
  <c r="BI162" i="12"/>
  <c r="BJ161" i="12" l="1"/>
  <c r="BI161" i="12"/>
  <c r="BJ160" i="12"/>
  <c r="BI160" i="12"/>
  <c r="BJ159" i="12"/>
  <c r="BI159" i="12"/>
  <c r="BJ158" i="12"/>
  <c r="AX158" i="12"/>
  <c r="AY158" i="12" s="1"/>
  <c r="AZ158" i="12" s="1"/>
  <c r="BA158" i="12" s="1"/>
  <c r="BB158" i="12" s="1"/>
  <c r="BC158" i="12" s="1"/>
  <c r="BD158" i="12" s="1"/>
  <c r="BE158" i="12" s="1"/>
  <c r="BF158" i="12" s="1"/>
  <c r="BG158" i="12" s="1"/>
  <c r="BH158" i="12" s="1"/>
  <c r="BI158" i="12" s="1"/>
  <c r="BJ157" i="12" l="1"/>
  <c r="BI157" i="12"/>
  <c r="BJ156" i="12"/>
  <c r="BI156" i="12"/>
  <c r="BJ155" i="12"/>
  <c r="BI155" i="12"/>
  <c r="BJ154" i="12"/>
  <c r="BI154" i="12"/>
  <c r="BJ153" i="12"/>
  <c r="BI153" i="12"/>
  <c r="BJ152" i="12"/>
  <c r="BI152" i="12"/>
  <c r="BJ151" i="12"/>
  <c r="BI151" i="12"/>
  <c r="BJ150" i="12"/>
  <c r="BI150" i="12"/>
  <c r="BJ149" i="12"/>
  <c r="BI149" i="12"/>
  <c r="BJ148" i="12"/>
  <c r="BI148" i="12"/>
  <c r="BJ147" i="12"/>
  <c r="BI147" i="12"/>
  <c r="BJ146" i="12"/>
  <c r="BI146" i="12"/>
  <c r="BJ145" i="12"/>
  <c r="BI145" i="12"/>
  <c r="AU145" i="12"/>
  <c r="BJ144" i="12"/>
  <c r="BI144" i="12"/>
  <c r="BJ143" i="12"/>
  <c r="BI143" i="12"/>
  <c r="AU143" i="12"/>
  <c r="BJ142" i="12"/>
  <c r="BI142" i="12"/>
  <c r="BJ141" i="12"/>
  <c r="BI141" i="12"/>
  <c r="BJ140" i="12"/>
  <c r="BI140" i="12"/>
  <c r="BJ139" i="12"/>
  <c r="BI139" i="12"/>
  <c r="BJ138" i="12"/>
  <c r="BI138" i="12"/>
  <c r="BJ91" i="12" l="1"/>
  <c r="BI91" i="12"/>
  <c r="BJ90" i="12"/>
  <c r="BI90" i="12"/>
  <c r="BJ89" i="12"/>
  <c r="BI89" i="12"/>
  <c r="BJ88" i="12"/>
  <c r="BI88" i="12"/>
  <c r="BJ87" i="12"/>
  <c r="BI87" i="12"/>
  <c r="BJ86" i="12"/>
  <c r="BI86" i="12"/>
  <c r="BJ85" i="12"/>
  <c r="BI85" i="12"/>
  <c r="BJ84" i="12"/>
  <c r="BI84" i="12"/>
  <c r="BJ83" i="12"/>
  <c r="BI83" i="12"/>
  <c r="BJ82" i="12"/>
  <c r="BI82" i="12"/>
  <c r="BH81" i="12"/>
  <c r="AV81" i="12"/>
  <c r="BJ81" i="12" s="1"/>
  <c r="BH80" i="12"/>
  <c r="AV80" i="12"/>
  <c r="BJ80" i="12" s="1"/>
  <c r="BI80" i="12" l="1"/>
  <c r="BI81" i="12"/>
  <c r="BH66" i="12"/>
  <c r="BF66" i="12"/>
  <c r="BG66" i="12" s="1"/>
  <c r="BC66" i="12"/>
  <c r="BD66" i="12" s="1"/>
  <c r="AZ66" i="12"/>
  <c r="BA66" i="12" s="1"/>
  <c r="AX66" i="12"/>
  <c r="AV66" i="12"/>
  <c r="BH65" i="12"/>
  <c r="BF65" i="12"/>
  <c r="BG65" i="12" s="1"/>
  <c r="BC65" i="12"/>
  <c r="BD65" i="12" s="1"/>
  <c r="AZ65" i="12"/>
  <c r="BA65" i="12" s="1"/>
  <c r="AX65" i="12"/>
  <c r="AV65" i="12"/>
  <c r="BH64" i="12"/>
  <c r="BF64" i="12"/>
  <c r="BG64" i="12" s="1"/>
  <c r="BC64" i="12"/>
  <c r="BD64" i="12" s="1"/>
  <c r="AZ64" i="12"/>
  <c r="BA64" i="12" s="1"/>
  <c r="AX64" i="12"/>
  <c r="AV64" i="12"/>
  <c r="BH63" i="12"/>
  <c r="BF63" i="12"/>
  <c r="BG63" i="12" s="1"/>
  <c r="BC63" i="12"/>
  <c r="BD63" i="12" s="1"/>
  <c r="AZ63" i="12"/>
  <c r="BA63" i="12" s="1"/>
  <c r="AX63" i="12"/>
  <c r="AV63" i="12"/>
  <c r="BI22" i="12" l="1"/>
  <c r="BJ22" i="12"/>
  <c r="BJ20" i="12"/>
  <c r="BI20" i="12"/>
  <c r="BI33" i="12" l="1"/>
  <c r="BJ33" i="12"/>
  <c r="BI19" i="12"/>
  <c r="BJ19" i="12"/>
  <c r="AU24" i="12"/>
  <c r="AU25" i="12"/>
  <c r="BJ15" i="12" l="1"/>
  <c r="BI15" i="12"/>
  <c r="BJ14" i="12"/>
  <c r="BI14" i="12"/>
  <c r="BJ13" i="12"/>
  <c r="BI13" i="12"/>
  <c r="BJ12" i="12"/>
  <c r="BI12" i="12"/>
  <c r="BJ11" i="12"/>
  <c r="BI11" i="12"/>
  <c r="BJ32" i="12"/>
  <c r="BI32" i="12"/>
  <c r="BJ31" i="12"/>
  <c r="BI31" i="12"/>
  <c r="BJ30" i="12"/>
  <c r="BI30" i="12"/>
  <c r="BJ29" i="12"/>
  <c r="BI29" i="12"/>
  <c r="BJ28" i="12"/>
  <c r="BI28" i="12"/>
  <c r="BJ27" i="12"/>
  <c r="BI27" i="12"/>
  <c r="BJ26" i="12"/>
  <c r="BI26" i="12"/>
  <c r="BJ24" i="12"/>
  <c r="BI24" i="12"/>
  <c r="BJ23" i="12"/>
  <c r="BI23" i="12"/>
  <c r="BJ21" i="12"/>
  <c r="BI21" i="12"/>
  <c r="BJ18" i="12"/>
  <c r="BI18" i="12"/>
  <c r="BJ17" i="12"/>
  <c r="BI17" i="12"/>
  <c r="BJ16" i="12"/>
  <c r="BI16" i="12"/>
  <c r="BJ10" i="12"/>
  <c r="BI10" i="12"/>
  <c r="BJ9" i="12"/>
  <c r="BI9" i="12"/>
  <c r="BJ8" i="12"/>
  <c r="BI8" i="12"/>
  <c r="G334" i="9" l="1"/>
  <c r="G317" i="9"/>
  <c r="G308" i="9"/>
  <c r="G302" i="9"/>
  <c r="G274" i="9"/>
  <c r="G177" i="9"/>
  <c r="G163" i="9"/>
  <c r="G118" i="9"/>
  <c r="G111" i="9"/>
  <c r="G110" i="9" s="1"/>
  <c r="G109" i="9"/>
  <c r="G108" i="9" s="1"/>
  <c r="G107" i="9"/>
  <c r="G106" i="9" s="1"/>
  <c r="G89" i="9"/>
  <c r="G60" i="9"/>
  <c r="G56" i="9"/>
  <c r="G46" i="9"/>
  <c r="G36" i="9"/>
  <c r="G26" i="9"/>
  <c r="G16" i="9"/>
  <c r="G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tc={046842C7-B133-46A5-8D91-893110DE7053}</author>
    <author>Pablo Andres Herrera Caro</author>
    <author>tc={3F29B56C-4AE7-4D72-B606-C20476549C3C}</author>
    <author>tc={F657253A-9D09-4590-ACB4-7677C40D418C}</author>
    <author>tc={370C04CE-BF57-419C-B5ED-AA98FDFE6A63}</author>
    <author>tc={D4E4508F-8445-4D4A-A644-E1AA8E6DFFC1}</author>
    <author>tc={940276B4-1D8F-4EA9-B38C-97DE949AAFA0}</author>
    <author>tc={9562E9A7-05F5-4BBE-815F-2E4C1CE72FF0}</author>
    <author>tc={0BFA3583-0898-43E9-BAA3-113435C52E05}</author>
    <author>tc={9109CBAD-82D6-4D2C-90FA-FDCB6FACDBD7}</author>
    <author>tc={BF0366D6-E8EF-4B0E-929D-923C359C7C8E}</author>
    <author>tc={D381896F-79CA-491D-B690-3FFAB3F3F1D1}</author>
    <author>tc={F2C20628-4AA2-4D30-BF73-A13D0BDF4B5A}</author>
    <author>tc={31CA2D22-0428-491E-9501-CAD2107596DE}</author>
    <author>tc={440C5AF8-54FA-461B-B03E-2488E48BB6FE}</author>
    <author>tc={0CC420D8-E988-4620-ABFC-C98565E3CBFF}</author>
  </authors>
  <commentList>
    <comment ref="M16" authorId="0" shapeId="0" xr:uid="{046842C7-B133-46A5-8D91-893110DE705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Porcentaje de ETC que cuentan con una media articulada en un ecosistema de educación que permita una media pertinente </t>
      </text>
    </comment>
    <comment ref="AP57" authorId="1" shapeId="0" xr:uid="{F961A08C-5A98-4B3E-9915-0BA364371382}">
      <text>
        <r>
          <rPr>
            <sz val="11"/>
            <color theme="1"/>
            <rFont val="Calibri"/>
            <family val="2"/>
            <scheme val="minor"/>
          </rPr>
          <t>Pablo Andres Herrera Caro:
Validar al cierre de 2022</t>
        </r>
      </text>
    </comment>
    <comment ref="AP68" authorId="2" shapeId="0" xr:uid="{3F29B56C-4AE7-4D72-B606-C20476549C3C}">
      <text>
        <t>[Comentario encadenado]
Su versión de Excel le permite leer este comentario encadenado; sin embargo, las ediciones que se apliquen se quitarán si el archivo se abre en una versión más reciente de Excel. Más información: https://go.microsoft.com/fwlink/?linkid=870924
Comentario:
    Verificar si en línea base debe ser la matrícula a noviembre 2022 (oficial)</t>
      </text>
    </comment>
    <comment ref="AJ90" authorId="3" shapeId="0" xr:uid="{F657253A-9D09-4590-ACB4-7677C40D418C}">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periodicidad teniendo en cuenta que se van a realizar sesiones mensuales</t>
      </text>
    </comment>
    <comment ref="AJ91" authorId="4" shapeId="0" xr:uid="{370C04CE-BF57-419C-B5ED-AA98FDFE6A63}">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periodicidad teniendo en cuenta que se van a realizar sesiones mensuales</t>
      </text>
    </comment>
    <comment ref="AN109" authorId="5" shapeId="0" xr:uid="{D4E4508F-8445-4D4A-A644-E1AA8E6DFFC1}">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son claros los hitos definidos para este indicador</t>
      </text>
    </comment>
    <comment ref="AN111" authorId="6" shapeId="0" xr:uid="{940276B4-1D8F-4EA9-B38C-97DE949AAFA0}">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Incluir como se toman los estudiantes nuevos y contra que comparo, en una reunión se aclaró que se compara I SEM 2023 con I SEM de 2022..</t>
      </text>
    </comment>
    <comment ref="AJ113" authorId="7" shapeId="0" xr:uid="{9562E9A7-05F5-4BBE-815F-2E4C1CE72FF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 periodicidad del indicador teniendo en cuenta que la distribución de los recursos se hace entre junio y agosto</t>
      </text>
    </comment>
    <comment ref="AN119" authorId="8" shapeId="0" xr:uid="{0BFA3583-0898-43E9-BAA3-113435C52E05}">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el hito final que debe ser la política actualizada</t>
      </text>
    </comment>
    <comment ref="AO119" authorId="9" shapeId="0" xr:uid="{9109CBAD-82D6-4D2C-90FA-FDCB6FACDBD7}">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el hito final que debe ser la política actualizada</t>
      </text>
    </comment>
    <comment ref="AN121" authorId="10" shapeId="0" xr:uid="{BF0366D6-E8EF-4B0E-929D-923C359C7C8E}">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hitos definidos no permiten identificar como se va a avanzar en la formulación del documento</t>
      </text>
    </comment>
    <comment ref="AO121" authorId="11" shapeId="0" xr:uid="{D381896F-79CA-491D-B690-3FFAB3F3F1D1}">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hitos definidos no permiten identificar como se va a avanzar en la formulación del documento</t>
      </text>
    </comment>
    <comment ref="AN122" authorId="12" shapeId="0" xr:uid="{F2C20628-4AA2-4D30-BF73-A13D0BDF4B5A}">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hitos definidos no permiten identificar como se va a avanzar en la formulación del documento</t>
      </text>
    </comment>
    <comment ref="AO122" authorId="13" shapeId="0" xr:uid="{31CA2D22-0428-491E-9501-CAD2107596DE}">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hitos definidos no permiten identificar como se va a avanzar en la formulación del documento</t>
      </text>
    </comment>
    <comment ref="AN125" authorId="14" shapeId="0" xr:uid="{440C5AF8-54FA-461B-B03E-2488E48BB6FE}">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hitos definidos no permiten identificar como se va a avanzar en la formulación del documento</t>
      </text>
    </comment>
    <comment ref="AO125" authorId="15" shapeId="0" xr:uid="{0CC420D8-E988-4620-ABFC-C98565E3CBFF}">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hitos definidos no permiten identificar como se va a avanzar en la formulación del documento</t>
      </text>
    </comment>
  </commentList>
</comments>
</file>

<file path=xl/sharedStrings.xml><?xml version="1.0" encoding="utf-8"?>
<sst xmlns="http://schemas.openxmlformats.org/spreadsheetml/2006/main" count="9687" uniqueCount="2253">
  <si>
    <t>FORMATO PLAN DE ACCIÓN INSTITUCIONAL - PAI 2023</t>
  </si>
  <si>
    <t>Despacho</t>
  </si>
  <si>
    <t>Dimensión MIPG</t>
  </si>
  <si>
    <t>Objetivo del SIG</t>
  </si>
  <si>
    <t>Proceso del SIG</t>
  </si>
  <si>
    <t>Dirección</t>
  </si>
  <si>
    <t>Subdirección</t>
  </si>
  <si>
    <t>Meta Objetivos de Desarrollo Sostenible - ODS</t>
  </si>
  <si>
    <t>Componente del PND</t>
  </si>
  <si>
    <t>Objetivo del Plan Sectorial</t>
  </si>
  <si>
    <t>ID Dependencia de afectación</t>
  </si>
  <si>
    <t>Tema estratégico</t>
  </si>
  <si>
    <t>ID Indicador</t>
  </si>
  <si>
    <t>Indicador</t>
  </si>
  <si>
    <t>Origen</t>
  </si>
  <si>
    <t>Plan Sectorial</t>
  </si>
  <si>
    <t>CONPES</t>
  </si>
  <si>
    <t>Indígenas</t>
  </si>
  <si>
    <t>NARP</t>
  </si>
  <si>
    <t>Rrom</t>
  </si>
  <si>
    <t>Equidad de la Mujer</t>
  </si>
  <si>
    <t>Primera Infancia, Infancia y Adolescencia</t>
  </si>
  <si>
    <t>Víctimas</t>
  </si>
  <si>
    <t>Participación Ciudadana</t>
  </si>
  <si>
    <t>Zonas futuro</t>
  </si>
  <si>
    <t>Discapacidad</t>
  </si>
  <si>
    <t>TIC</t>
  </si>
  <si>
    <t>Cite</t>
  </si>
  <si>
    <t>Acuerdos Sindicales</t>
  </si>
  <si>
    <t>Cumplimiento de sentencia</t>
  </si>
  <si>
    <t>Paro Buenaventura</t>
  </si>
  <si>
    <t>Paro Chocó</t>
  </si>
  <si>
    <t>Compromisos CRIDE</t>
  </si>
  <si>
    <t>Compromisos CRIHU</t>
  </si>
  <si>
    <t>Compromisos CRIC</t>
  </si>
  <si>
    <t>Tipo</t>
  </si>
  <si>
    <t>Periodicidad</t>
  </si>
  <si>
    <t>Tipo de acumulación</t>
  </si>
  <si>
    <t>Unidad de medida</t>
  </si>
  <si>
    <t>Días de rezago</t>
  </si>
  <si>
    <t>Fórmula de cálculo</t>
  </si>
  <si>
    <t>Medio de verificación</t>
  </si>
  <si>
    <t>Línea Base 2022</t>
  </si>
  <si>
    <t>Meta 2023</t>
  </si>
  <si>
    <t>Meta 2024</t>
  </si>
  <si>
    <t>Meta 2025</t>
  </si>
  <si>
    <t>Meta 2026</t>
  </si>
  <si>
    <t>Meta cuatrienio</t>
  </si>
  <si>
    <t>Meta 2023 Total</t>
  </si>
  <si>
    <t>Meta enero</t>
  </si>
  <si>
    <t>Meta febrero</t>
  </si>
  <si>
    <t>Meta marzo</t>
  </si>
  <si>
    <t>Meta abril</t>
  </si>
  <si>
    <t>Meta mayo</t>
  </si>
  <si>
    <t>Meta junio</t>
  </si>
  <si>
    <t>Meta julio</t>
  </si>
  <si>
    <t>Meta agosto</t>
  </si>
  <si>
    <t>Meta septiembre</t>
  </si>
  <si>
    <t>Meta octubre</t>
  </si>
  <si>
    <t>Meta noviembre</t>
  </si>
  <si>
    <t>Meta diciembre</t>
  </si>
  <si>
    <t>VPBM</t>
  </si>
  <si>
    <t xml:space="preserve">Direccionamiento estratégico y planeación </t>
  </si>
  <si>
    <t>Aumentar los niveles de satisfacción del cliente y de los grupos de valor.</t>
  </si>
  <si>
    <t>Implementación de política</t>
  </si>
  <si>
    <t>Dirección de Calidad para la Educación Preescolar, Básica y Media</t>
  </si>
  <si>
    <t>4.4. De aquí a 2030, aumentar considerablemente el número de jóvenes y adultos que tienen las competencias necesarias, en particular técnicas y profesionales, para acceder al empleo, el trabajo decente y el emprendimiento.</t>
  </si>
  <si>
    <t>En formulación</t>
  </si>
  <si>
    <t>EDUCACION MEDIA - CONSTRUCCION PROYECTOS DE VIDA</t>
  </si>
  <si>
    <t>Porcentaje de municipios priorizados que cuentan con instituciones de educación media técnica que incorporan la formación técnica agropecuaria en la educación media (décimo y once) en municipios PDET</t>
  </si>
  <si>
    <t>PMI</t>
  </si>
  <si>
    <t>x</t>
  </si>
  <si>
    <t>Producto</t>
  </si>
  <si>
    <t>Anual</t>
  </si>
  <si>
    <t>Capacidad</t>
  </si>
  <si>
    <t>Porcentaje</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</si>
  <si>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</si>
  <si>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Listado de municipios y establecimientos educativo acompañados</t>
  </si>
  <si>
    <t xml:space="preserve">Porcentaje de territorios definidos en el respectivo plan que cuentan con instituciones de educación media técnica que incorporan la formación técnica agropecuaria en la educación media (décimo y once) </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</si>
  <si>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</si>
  <si>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Listado de ETC y establecimientos educativo acompañados</t>
  </si>
  <si>
    <t>Subdirección de Fomento de Competencias</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</si>
  <si>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</si>
  <si>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DIGNIFICACION Y DESAROLLO PROFESION DOCENTE</t>
  </si>
  <si>
    <t>Número de docentes y directivos docentes rurales participando en proceso de formación</t>
  </si>
  <si>
    <t>PEER</t>
  </si>
  <si>
    <t>Acumulados</t>
  </si>
  <si>
    <t>Número</t>
  </si>
  <si>
    <t>Sumatoria de educadores de establecimientos educativos oficiales ubicados en los municipios clasificados como rurales  y rurales dispersos por la misión rural del departamento nacional de planeación (DNP) o en las áreas rurales de los municipios intermedios, ciudades y aglomeraciones del país y que participan en programas de formación liderados por el Ministerio de Educación Nacional.</t>
  </si>
  <si>
    <t>Base de datos de Educadores participando en procesos de formación - Dirección de Calidad para la Educación Preescolar, Básica y Media (PBM),</t>
  </si>
  <si>
    <t>Pendiente</t>
  </si>
  <si>
    <t>Número de docentes  participando en programas de licenciaturas</t>
  </si>
  <si>
    <t>PAI</t>
  </si>
  <si>
    <t>Acumulado</t>
  </si>
  <si>
    <t>Sumatoria de docentes participando en programas de formación en pregrado</t>
  </si>
  <si>
    <t>Listado de educadores</t>
  </si>
  <si>
    <t>Número de docentes participando en programas de formación Avanzada</t>
  </si>
  <si>
    <t>Sumatoria de docentes participando en programas de formación en  posgradual.</t>
  </si>
  <si>
    <t>Número de Escuelas Normales Superiores ENS participando en procesos de fortalecimiento.</t>
  </si>
  <si>
    <t>Mantenimiento</t>
  </si>
  <si>
    <t>Sumatoria de ENS participando en procesos de fortalecimiento.</t>
  </si>
  <si>
    <t>Listado de Escuelas normales superiores</t>
  </si>
  <si>
    <t>Porcentaje de ETC participando en el ecosistema de liderazgo educativo</t>
  </si>
  <si>
    <t>(número de de ETC participando en el ecosistema de liderazgo educativo/ Total de ETC )*100</t>
  </si>
  <si>
    <t>Listado de actores (docentes, directivos, servidores y estudiantes de las etc)  que participan en alguno de los componentes del ecosistema de liderazgo educativo</t>
  </si>
  <si>
    <t> </t>
  </si>
  <si>
    <t>Número de educadores  participando en estrategias para el fortalecimiento de sus capacidades en investigación</t>
  </si>
  <si>
    <t>Sumatoria de  ducadores  participando en estrategias para el fortalecimiento de sus capacidades en investigación</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</si>
  <si>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</si>
  <si>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Porcentaje de ETC que cuentan con EE de educación media articulados a un ecosistema de innovación educativa que promuevan una oferta pertinente.</t>
  </si>
  <si>
    <t>(Número de ETC que cuentan con EE oficiales de educación media articulados a por lo menos un ecosistema de innovación educativa que promuevan una oferta pertinente / Total de ETC con oferta de educacion media)*100
Nota 1. Se entiende por proceso de articulación fortalecido el haber institucionalizado firma de convenio interinstitucional (desde el EE) y avances en resignificación curricular (modificación PEI/PEC y proceso de DT a obtener, incluido en SIE) y desarrollo para obtención.
Nota 2. Un ecosistema regional refiere nuevas dinámicas complejas (multidimensional) de interacciones y actuaciones que se configuran y cohesionan entre múltiples actores que tienen convergencia en un mismo espacio; comparten intereses y promueven acciones articuladas, flexibles y  adaptables para su logro y desarrollo territorial, por ejemplo.</t>
  </si>
  <si>
    <t>Listado de ETC que cuentan con EE de educación media articulados a un ecosistema de innovación educativa.</t>
  </si>
  <si>
    <t>Diseño de política e instrumentos de política</t>
  </si>
  <si>
    <t>Porcentaje de avance en el diseño e implementación del ecosistema para la valoración integral de los aprendizajes.</t>
  </si>
  <si>
    <t>Trimestral</t>
  </si>
  <si>
    <t>Flujo</t>
  </si>
  <si>
    <t xml:space="preserve">Sumatoria de hitos del porcentaje el diseño e implementación del ecosistema para la valoración integral de los aprendizajes.
Hito 1: Diseño propuesta
Hito 2: Validación interna actores de interés
Hito 3 Publicación y socialización
</t>
  </si>
  <si>
    <t>Hito 1: Diseño propuesta
Hito 2: Validación interna actores de interés
Hito 3 Publicación y socialización</t>
  </si>
  <si>
    <t>Subdirección de Referentes y Evaluación de la Calidad Educativa</t>
  </si>
  <si>
    <t>Porcentaje de avance en la actualización de los protocolos de evaluación para los educadores del decreto 1278 de 2002</t>
  </si>
  <si>
    <t xml:space="preserve">Sumatoria de hitos del porcentaje de actualización de los protocolos de evaluación de periodo de prueba de desempeño de lo educadores.:
Hito 1: actualización de los protocolos de evaluación de desempeño 40%
Hito 2: actualización de los protocolos de evaluación periodo de prueba 40%
Hito 3: Publicación y  Socialización de los protocolos 20%)
</t>
  </si>
  <si>
    <t>Hito 1: 
Protocolos de evaluación de desempeño actualizado 
Documento guía 31 actualizado
Hito 2: documento con los protocolos de evaluación periodo de prueba
Hito 3: Actas de asistencias técnicas, lista de participantes, documentos</t>
  </si>
  <si>
    <t>MODELOS EDUCATIVOS FLEXIBLES</t>
  </si>
  <si>
    <t xml:space="preserve">Porcentaje de avance en el diseño de un Modelo Educativo Flexible para jóvenes y adultos del Pueblo Rrom. </t>
  </si>
  <si>
    <t>X</t>
  </si>
  <si>
    <t>Sumatoria de hitos de avance en el diseñados y/o actualizados Modelos Educativos Flexibles
Hito 1: Diagnostico y caracterización (10%) 
Hito 2: Diseño del Modelo Educativo Flexible por componentes (fundamentación)  (10%)
Hito 3: Diseño de la propuesta pedagógica y didáctica.(10%)
Hito 4: Recursos Pedagógicos: Manual del estudiante, guías o módulos de los estudiantes, entre otros recursos complementarios- Canasta educativa (30%) 
Hito 5: Propuesta de evaluación para la cualificación del MEF; Propuesta de seguimiento a la implementación y puesta en marcha del MEF (Manual de implementación) (20%)
Hitos 6: Publicación y socialización  (20%)</t>
  </si>
  <si>
    <t xml:space="preserve">2023
Hito 1: Documento de diagnóstico y caracterización concertado con el Pueblo Rrom (10%)
2024
Hito 2: Documento de Fundamentación concertado con el Pueblo Rrom (10%)
Hito 3: Documento de la propuesta pedagógica y didáctica concertada con el Pueblo Rrom ( 10%)
2025
Hito 4: Recursos Educativos ( Manual del docente y Manual del estudiante) (30%)
Hito 5: Documento con la Propuesta de evaluación para la cualificación del MEF; Propuesta de seguimiento a la implementación y puesta en marcha del MEF y el Manual de Implementación (20%)
2026
Hito 6: Publicación y lista de asistencia de la socialización del MEF con el Pueblo Rrom (20%)
</t>
  </si>
  <si>
    <t>BIENESTAR, PAZ Y CIUDADANIA EN LA ESCUELA</t>
  </si>
  <si>
    <t>Número de Entidades Territoriales Certificadas acompañadas en la construcción de los planes de mejoramiento institucional acordes para la atención integral en inclusión.</t>
  </si>
  <si>
    <t>´Número</t>
  </si>
  <si>
    <t>Sumatoria del número e de Entidades Territoriales Certificadas acompañadas en la construcción de los planes de mejoramiento institucional acordes para la atención integral en inclusión.</t>
  </si>
  <si>
    <t>Lista de asistencia y formato de evaluación del acompañamiento realizado por el MEN.</t>
  </si>
  <si>
    <t>CURRICULOS PARA LA JUSTICIA SOCIAL</t>
  </si>
  <si>
    <t>Porcentaje de avance en el diseño o actualización de lineamientos  u orientaciones curriculares</t>
  </si>
  <si>
    <t>Sumatoria de hitos del Porcentaje de avance en el diseño o actualización de lineamientos  u orientaciones curriculares:
Hito 1: Construcción  y/o ajustes al documento base del lineamiento u orientación curricular (50 %)
Hito 2: Validación con actores del sistema educativo (30 %)
Hito 3: Publicación y  Socicalización de los lineamientos  u orientaciones curriculares ( 20%)</t>
  </si>
  <si>
    <t xml:space="preserve">
2023
*Orientaciones Curriculares Ciencias Sociales 
- Hito 1: Documentos para el proceso contractual y de análisis de base conceptual (8,33%)
*Orientaciones para el diseño, implementación y evaluación de Modelos Educativos Flexibles (Hito 1y 2)
Hito 1: Documento base ajustado (16,66%)
Hito 2: Instrumento con las observaciones realizadas al documento por parte de actores del sistema educativo. (10%)
* Orientaciones Pedagógicas y Operativas para la Educación Virtual (Hito 1 y 2)
Hito 1: Documento base ajustado (16,66%)
Hito 2: Instrumento con las observaciones realizadas al documento por parte de actores del sistema educativo. (10%)
2024
*Orientaciones Curriculares Ciencias Sociales (Hito 1 y 2)
Hito 1: Documento estado del arte y documento base.(8,33%)
Hito 2: Diseño de instrumentos para mesas focales, listas de asistencia y recolección de información.(5%)
*Orientaciones para el diseño, implementación y evaluación de Modelos Educativos Flexibles (Hito 3)
Hito 3: Documento publicado y listas de asistencia eventos de socialización (6,66%)
* Orientaciones Pedagógicas y Operativas para la Educación Virtual 
Hito 3: Documento publicado y listas de asistencia eventos de socialización.(6,66%)
2025
*Orientaciones Curriculares Ciencias Sociales (Hito 2 y 3)
Hito 2: Sistematización de la validación del documento base, ajustes del documento base.(5%)
Hito 3: Documento final, y listas de asistencia evento de socialización (6,66%)
</t>
  </si>
  <si>
    <t>MAS Y MEJOR TIEMPO ESCOLAR</t>
  </si>
  <si>
    <t>Porcentaje de establecimientos educativos que han hecho planes de transformación pedagogica o curricular para un mejor uso de la ampliación del tiempo escolar</t>
  </si>
  <si>
    <t>Semestral</t>
  </si>
  <si>
    <t>(sumatoria del número de establecimientos educativos acompañados que han hecho planes de transformación pedagogica o curricular para un mejor uso de la ampliación del tiempo escolar/Total de Establecimiento educativos con un esquema de ampliación del tiempo escolar reportados en el SIMAT y Superintendencia Subsidio Familiar de la vigencia anterior)* 100</t>
  </si>
  <si>
    <t>Planes de transformación pedagogica
Ruta de acompañamie</t>
  </si>
  <si>
    <t>Porcentaje de Establecimiento educativos con un esquema de ampliación del tiempo escolar</t>
  </si>
  <si>
    <t xml:space="preserve">(sumatoria Establecimiento educativos con un esquema de ampliación del tiempo escolar (JU y jornada complementaria) reportados en el SIMAT y Superintendencia Subsidio Familiar/Total de establecimientos  sector oficial (grados -1 a 11) reportados en el SIMAT )* 100
</t>
  </si>
  <si>
    <t xml:space="preserve">Lista de establecimientos educativos </t>
  </si>
  <si>
    <t>POLITICA PUBLICA RECURSOS EDUCATIVOS</t>
  </si>
  <si>
    <t>Número de sedes educativas con colecciones bibliográficas entregadas para fortalecer procesos de lectura, escritura y oralidad.</t>
  </si>
  <si>
    <t>Sumatoria de sede con dotación de colecciones bibliográficas</t>
  </si>
  <si>
    <t>Actas de entrega de colecciones suscritas</t>
  </si>
  <si>
    <t>Número de mediadores formados y/o acompañados en la dinamización de prácticas de lectura, escritura, oralidad y gestión de bibliotecas</t>
  </si>
  <si>
    <t xml:space="preserve">Sumatoria de mediadores que participan y cumplen todo el proceso de formación </t>
  </si>
  <si>
    <t>Lista de asistencias a eventos de formación</t>
  </si>
  <si>
    <t>Numero de textos publicados  en lenguas nativas que recojan la identidad cultural y las historias de las comunidades</t>
  </si>
  <si>
    <t>PND-NARP</t>
  </si>
  <si>
    <t xml:space="preserve">sumatoria de los siguientes hitos: (Concertación con autoridades y comunidad educativa (30%)+ textos educativos diseñados (40%)+ publicación y dotación (30%)+)
</t>
  </si>
  <si>
    <t>Listados  de Libros diseñado, editados y publicados</t>
  </si>
  <si>
    <t>Numero  de EE que implementan el piloto de desarrollo de competencias en lenguas nativas y lengua de señas</t>
  </si>
  <si>
    <t>Sumatoria de establecimientos educativos que implementan el piloto en el desarrollo de competencias en lenguas nativas y de señas.</t>
  </si>
  <si>
    <t>Listado de Establecimientos educativos  fortalecidos en competencias comunicativas en  lenguas nativas y lengua de señas</t>
  </si>
  <si>
    <t>Número de establecimientos educativos con herramientas para  el fortalecimiento de la lengua extranjera</t>
  </si>
  <si>
    <t>Sumatoria de establecimientos educativos con al menos 1 herramienta para el fortalecimiento de la lengua extranjera</t>
  </si>
  <si>
    <t xml:space="preserve">Listado de establecimientos educativos beneficiados 
Listados de docentes formados (directivos docentes) y material entregado al EE.
</t>
  </si>
  <si>
    <t>Pueblos con Planes de fortalecimiento de sus proyectos educativos comunitarios - PEC- formulados e implementados de manera concertada en territorios indígenas y en contexto de ciudad.</t>
  </si>
  <si>
    <t>PND-Indígenas</t>
  </si>
  <si>
    <t>Sumatoria de los pueblos con planes de fortalecimiento PEC, formulados e implementados</t>
  </si>
  <si>
    <t>Planes de fortalecimiento de sus proyectos educativos comunitarios - PEC- Formulados</t>
  </si>
  <si>
    <t>Porcentaje de avance en la implementación del plan para  promover el desarrollo de la cátedra de estudios afrocolombianos en establecimientos públicos y privados</t>
  </si>
  <si>
    <t>Gestión</t>
  </si>
  <si>
    <t xml:space="preserve">Porcentaje </t>
  </si>
  <si>
    <t>Sumatoria de los siguientes hitos: (Talleres de formación (20%)+ Plan diseñado y en implementación (80%)</t>
  </si>
  <si>
    <t>Hitos 1: Listados de asistencia y actas de reunión y presentaciones
Hitos 2: Documento del Plan diseñado 
Informes técnicos de la implementación</t>
  </si>
  <si>
    <t xml:space="preserve">Porcentaje de Entidades territoriales que cuentan con planes de convivencia escolar que incluyen estrategias para para la salud mental, el desarrollo socioemocional y el ejercicio de derechos humanos, sexuales y reproductivos. </t>
  </si>
  <si>
    <t>(Numero de Entidades territoriales que cuentan con planes de convivencia escolar que incluyen estrategias para para la salud mental, el desarrollo socioemocional y el ejercicio de derechos humanos, sexuales y reproductivos/ total de entidades territoriales certificadas)*100</t>
  </si>
  <si>
    <t xml:space="preserve">Planes de conviencia </t>
  </si>
  <si>
    <t>Establecimientos Educativos con capacitacion para el uso del  SIUCE.</t>
  </si>
  <si>
    <t>Número de establecimientos que asisten a los procesos de capacitación para el uso del SIUCE</t>
  </si>
  <si>
    <t>Listas de asistencia y listados en excel</t>
  </si>
  <si>
    <t>Direccion de Calidad</t>
  </si>
  <si>
    <t>DIGNIFICACION Y DESAROLLO PROFESION DOCENTE - BM</t>
  </si>
  <si>
    <t>Porcentaje de docentes y directivos docentes que participan en procesos de formación y acompañamiento situado</t>
  </si>
  <si>
    <t>sumatoria de docentes y directivos docentes en procesos de formación y acompañamiento situado</t>
  </si>
  <si>
    <t>Listado de docentes y directivos docentes (fuente  SIPTA)</t>
  </si>
  <si>
    <t>Movilizacion social por la educacion</t>
  </si>
  <si>
    <t xml:space="preserve">Porcentaje de niños de 1° a 6° beneficiados con el programa de voluntarios a la escuela. </t>
  </si>
  <si>
    <t>PND</t>
  </si>
  <si>
    <t>Número de niños de 1° a 6° beneficiados con el programa de voluntarios a la escuela / Número total de niños matriculados de 1° a 6° en sedes educativas que no tienen problemas de seguridad, con último corte SIMAT.
Sedes educativas sin problemas de seguridad: corresponden a aquellas sedes en dónde no se identifican docentes con prima de seguridad asignados.</t>
  </si>
  <si>
    <t>Listado de escuelas focalizadas por semestre con el número de estudiantes primaria y sexto (SIMAT)
Lista de voluntarios asignados por escuela focalizada.</t>
  </si>
  <si>
    <t>Porcentaje de avance en plan nacional de bienestar, paz y ciudadanía.</t>
  </si>
  <si>
    <t>Sumatoria de avance en los hitos del diseño e implementación del Programa Nacional de Bienestar, Paz, Convivencia y Ciudadanía.
Hito 1: Diseño e interacción de estrategias del Programa con actores de la comunidad educativa 20% 2023 
Hito 2: Implementación de las estrategias del Programa 60% 2023-2025
Hito 3: Evaluación del Programa 20% 2026</t>
  </si>
  <si>
    <t xml:space="preserve">Hito 1: 
Hito 2: 
Hito 3: </t>
  </si>
  <si>
    <t>Implementación de la politica</t>
  </si>
  <si>
    <t>Dirección de Cobertura y Equidad</t>
  </si>
  <si>
    <t>Subdirección de Acceso</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</si>
  <si>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</si>
  <si>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GARANTIA DE UNA EDUCACION CON RECURSOS NECESARIOS Y ACCESIBLE PARA TODAS Y TODOS</t>
  </si>
  <si>
    <t>AMBIENTES DE APRENDIZAJE PARA LA PAZ Y LA VIDA</t>
  </si>
  <si>
    <t>Sedes rurales construidas y/o mejoradas en municipios PDET</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</si>
  <si>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</si>
  <si>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1. Base de datos con la relación de las sedes educativas entregadas.
2. Acta de entrega del mobiliario escolar en las sedes educativas</t>
  </si>
  <si>
    <t>Sedes rurales construidas y/o mejoradas</t>
  </si>
  <si>
    <t xml:space="preserve"> </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</si>
  <si>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</si>
  <si>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Ambientes pedagogicos nuevos y/o mejorados para la paz y la vida</t>
  </si>
  <si>
    <t>Mensual</t>
  </si>
  <si>
    <t xml:space="preserve">Sumatoria de ambientes pedagogicos intervenidos con obras de construcción (ampliación, obra nueva, reforzamiento, reposición) y/o mejoramiento (mejoramientos de tipo: saneamiento básico, menores y/o complementarias, mantenimiento correctivo, emergencia o riesgo, mantenimiento preventivo) en infraestructura educativa. 
Definase ambientes pedagogicos, así; corresponde a todos los tipos de ambiente de la norma técnica 4595 del capítulo 5 el cual se compone de ambientes pedagogicos básicos (aulas, bibliotecas, laboratorios, aulas multiples, entre otros) y ambientes pedagogicos complementarios (baterias sanitarias, comedores) y los demás definidos en dicha norma. 
</t>
  </si>
  <si>
    <t>1. Base de datos con la relación de las obras entregadas por sede educativa, municipio y Departamento</t>
  </si>
  <si>
    <t>4.1. Asegurar que todas las niñas y todos los niños terminen la enseñanza primaria y secundaria, que ha de ser gratuita, equitativa y de calidad y producir resultados de aprendizaje pertinentes y efectivos.</t>
  </si>
  <si>
    <t>Sedes fortalecidas con dotación de mobiliario escolar, menaje cocina - comedor y/o elementos para residencias escolares</t>
  </si>
  <si>
    <t>Sumatoria mensual del total de sedes dotadas a la fecha de corte.
Ar=∑ N t
Ar = Sumatoria de sedes dotadas
N = Sedes dotadas
t = Mes de observación</t>
  </si>
  <si>
    <t>1. Base de datos con la relación de las entregas por sede educativa, municipio y Departamento</t>
  </si>
  <si>
    <t>Obras de mejoramiento y/o construcción en sedes educativas para población mayoritariamente indígena</t>
  </si>
  <si>
    <t>Sumatoria de proyectos de infraestructura educativa entregados en sedes educativas con población mayoritariamente indígena</t>
  </si>
  <si>
    <t>Sedes fortalecidas con dotación de mobiliario escolar, menaje cocina - comedor y/o elementos para población mayoritariamente indígena</t>
  </si>
  <si>
    <t>Sumatoria mensual del total de sedes educativas dotadas con población mayoritariamente indígena a la fecha de corte.
Ar=∑ N t
Ar = Sumatoria de sedes dotadas
N = Sedes dotadas
t = Mes de observación</t>
  </si>
  <si>
    <t>Obras de mejoramiento y/o construcción en sedes educativas para población mayoritariamente NARP</t>
  </si>
  <si>
    <t>Sumatoria de proyectos de infraestructura educativa entregados en sedes educativas con población mayoritariamente NARP</t>
  </si>
  <si>
    <t>Sedes fortalecidas con dotación de mobiliario escolar, menaje cocina - comedor y/o elementos para residencias escolares para población mayoritariamente NARP</t>
  </si>
  <si>
    <t>Sumatoria mensual del total de sedes educativas dotadas con población mayoritariamente NARP a la fecha de corte.
Ar=∑ N t
Ar = Sumatoria de sedes dotadas
N = Sedes dotadas
t = Mes de observación</t>
  </si>
  <si>
    <t>Número de residencias escolares entregadas con obras de infrestructura y/o dotación de mobiliario</t>
  </si>
  <si>
    <t>Sumatoria de residencias escolares fortalecidas, bien sea con obras de mejoramiento o dotación de mobiliario (Ambientes escolares) en el periodo</t>
  </si>
  <si>
    <t>1. Base de datos con la relación de las intervenciones por sede educativa, municipio y Departamento</t>
  </si>
  <si>
    <t>Subdirección de Permanencia</t>
  </si>
  <si>
    <t xml:space="preserve">4.6. Asegurar que todos los jóvenes y una proporción considerable de los adultos, tanto hombres como mujeres, estén alfabetizados y tengan nociones elementales de aritmética. </t>
  </si>
  <si>
    <t>PROTECCION DE TRAYECTORIAS EDUCATIVAS DE CALIDAD PARA TODA LA VIDA</t>
  </si>
  <si>
    <t>Personas mayores de 15 años alfabetizadas en las zonas rurales A.64</t>
  </si>
  <si>
    <t>MODELOS EDUCATIVOS FLEXIBLES - BID</t>
  </si>
  <si>
    <t>Sumatoria de personas mayores de 15 años alfabetizadas en las zonas rurales</t>
  </si>
  <si>
    <t xml:space="preserve">SIMAT </t>
  </si>
  <si>
    <t>Personas mayores de 15 años alfabetizadas en las zonas rurales de municipios PDET A.64P</t>
  </si>
  <si>
    <t>Sumatoria de personas mayores de 15 años alfabetizadas en las zonas rurales de municipios PDET</t>
  </si>
  <si>
    <t>TRANSFORMACION PEDAGOGICA Y CURRICULAR PARA LA DIGNIDAD, LA JUSTICIA SOCIAL, AMBIENTAL Y LA PAZ TOTAL</t>
  </si>
  <si>
    <t>Porcentaje de instituciones educativas rurales que requieren y cuentan con modelos educativos flexibles implementados A.40</t>
  </si>
  <si>
    <t>(Sumatoria de sedes educativas rurales fortalecidas con modelos educativos flexibles / Número total de sedes educativas rurales)*100</t>
  </si>
  <si>
    <t xml:space="preserve">Contrato y focalización </t>
  </si>
  <si>
    <t>Porcentaje de instituciones educativas rurales  en municipios PDET que requieren y cuentan con modelos educativos flexibles implementados A.40P</t>
  </si>
  <si>
    <t>(Número de sedes educativas rurales en municipios PDET fortalecidas con modelos educativos flexibles/ Número total de sedes educativas rurales en municipios PDET)*100</t>
  </si>
  <si>
    <t>4.2. De aquí a 2030, asegurar que todas las niñas y todos los niños tengan acceso a servicios de atención y desarrollo en la primera infancia y educación preescolar de calidad, a fin de que estén preparados para la enseñanza primaria.</t>
  </si>
  <si>
    <t>PROTECCION DE TRAYECTORIAS EDUCATIVAS</t>
  </si>
  <si>
    <t>Porcentaje de Secretarías de Educación Certificadas con transporte escolar rural contratado que cumpla con la normatividad A.57</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</si>
  <si>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</si>
  <si>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 xml:space="preserve">Registro de contratos suscritos por las secretarías </t>
  </si>
  <si>
    <t>Porcentaje de establecimientos educativos oficiales en zonas rurales con dotación gratuita de material pedagógico (útiles y textos) pertinente
A 42</t>
  </si>
  <si>
    <t>AMBIENTES DE APRENDIZAJE PARA LA PAZ Y LA VIDA - BID</t>
  </si>
  <si>
    <t>(Número de sedes educativas rurales fortalecidas y dotadas con material pedagógico/ Número total de sedes educativas rurales)*100</t>
  </si>
  <si>
    <t>Documento con la Relación de sedes educativas beneficiadas con dotación o material pedagógico durante la vigencia</t>
  </si>
  <si>
    <t>Porcentaje de establecimientos educativos oficiales en zonas rurales de municipios PDET con dotación gratuita de material pedagógico (útiles y textos) pertinente
A 42P</t>
  </si>
  <si>
    <t>(Número de sedes educativas rurales en municipios PDET fortalecidas y dotadas con material pedagógico/ Número total de sedes educativas rurales en municipios PDET)*100</t>
  </si>
  <si>
    <t>Documento con la relación de sedes  educativas en municipios PDET beneficiadas con dotación o material pedagógico durante la vigencia</t>
  </si>
  <si>
    <t>Tasa de Analfabetismo Rural A.447</t>
  </si>
  <si>
    <t>Resultado</t>
  </si>
  <si>
    <t>Reducción</t>
  </si>
  <si>
    <t>Tasa de Analfabetismo = (población de 15 y más años que no sabe leer ni escribir en los centros poblados y rural disperso / población total de 15 y más años que se encuentra ubicada en centros poblados y rural disperso) * 100</t>
  </si>
  <si>
    <t>Anexo estadístico que dispone el DANE 
Archivo en excel con  relación del número de beneficiarios en las zonas rurales del país para cada vigencia</t>
  </si>
  <si>
    <t>Erradicación del analfabetismo rural A.MT.4</t>
  </si>
  <si>
    <t>(Población de 15 y más años que no sabe leer ni escribir en los centros poblados y rural disperso / población total de 15 y más años que se encuentra ubicada en Centros poblados y rural disperso) * 100</t>
  </si>
  <si>
    <t>Aumentar los niveles de satisfacción del cliente y de los grupos de valor</t>
  </si>
  <si>
    <t>Porcentaje de residencias escolares fortalecidas y cualificadas en el servicio educativo PNS.8.2</t>
  </si>
  <si>
    <t>Porcentaje de residencias escolares fortalecidas y cualificadas en el servicio educativo = (Residencias escolares fortalecidas y cualificadas / Total de residencias escolares) * 100</t>
  </si>
  <si>
    <t>Número de personas alfabetizadas a través de estrategias educativas con enfoque diferencial para la vida.</t>
  </si>
  <si>
    <t>4031
4005
4040
4051</t>
  </si>
  <si>
    <t>Sumatoria de personas alfabetizadas</t>
  </si>
  <si>
    <t xml:space="preserve">Reporte SIMAT </t>
  </si>
  <si>
    <t>Porcentaje de residencias escolares fortalecidas y cualificadas en el servicio educativo</t>
  </si>
  <si>
    <t xml:space="preserve">Porcentaje de residencias escolares fortalecidas y cualificadas en el servicio educativo = (Residencias escolares fortalecidas y cualificadas / Total de residencias escolares) </t>
  </si>
  <si>
    <t xml:space="preserve">Reporte Matriz de avance en la cualificación y fortalecimiento </t>
  </si>
  <si>
    <t xml:space="preserve">Tasa de deserción intraanual </t>
  </si>
  <si>
    <t>4086
4031</t>
  </si>
  <si>
    <t>población que abandona/total de matrícula (grados 0-11 y 99, sector oficial)</t>
  </si>
  <si>
    <t>4.1. De aquí a 2030, asegurar que todas las niñas y todos los niños terminen la enseñanza primaria y secundaria, que ha de ser gratuita, equitativa y de calidad y producir resultados de aprendizaje pertinentes y efectivos.</t>
  </si>
  <si>
    <r>
      <t xml:space="preserve">Número de ETC con asistencia técnica para la formulación de planes de permanencia  con enfasís en los componentes de politica publica (busqueda activa, discapacidad, trabajo infantil, víctimas, y </t>
    </r>
    <r>
      <rPr>
        <u/>
        <sz val="11"/>
        <rFont val="Calibri"/>
        <family val="2"/>
      </rPr>
      <t xml:space="preserve"> transporte escolar</t>
    </r>
    <r>
      <rPr>
        <sz val="11"/>
        <rFont val="Calibri"/>
        <family val="2"/>
      </rPr>
      <t>)</t>
    </r>
  </si>
  <si>
    <t>4023
4031
4040</t>
  </si>
  <si>
    <t>Sumatoria de ETC con acompañamiento para la formulación de planes de permanencia</t>
  </si>
  <si>
    <t>Listado de asistencia, grabación o acta de asistencias técnicas realizadas en ETC (Focalizar las ETC objeto de este indicador)</t>
  </si>
  <si>
    <t xml:space="preserve">Número de ETC con asistencias técnicas frente a estrategias de permanencia para prevenir la deserción escolar y promover las trayectorias educativas </t>
  </si>
  <si>
    <t>Bimestral</t>
  </si>
  <si>
    <t>Sumatoria de ETC con asistencias técnicas realizadas</t>
  </si>
  <si>
    <t>Lista de asistencia, grabación, acta de reunión</t>
  </si>
  <si>
    <t>Subdirección de permanencia</t>
  </si>
  <si>
    <t>Porcentaje de avance en la concertación e implementación del  Lineamiento para residencias escolares que atienden población indígena, en el marco de la CONTCEPI</t>
  </si>
  <si>
    <t xml:space="preserve">PAI-Indígenas </t>
  </si>
  <si>
    <t>Sumatoria de los siguientes hitos: 30%  concertación del  documento  + 70% asistencia técnica para la implementación</t>
  </si>
  <si>
    <t xml:space="preserve">2023:Documento concertado
2024. Asistencias técnicas para implementacón </t>
  </si>
  <si>
    <t>Ruta para el acceso y la permanencia en el sistema educativo de la población estudiantil negra, afrocolombiana, raizal y palenquera de los 171 municipios NARP priorizados que contribuya a las trayectorias educativas completas.</t>
  </si>
  <si>
    <t>PAI-NARP</t>
  </si>
  <si>
    <t>Estrategia diseñada e implementada (el 15% en 2023 y 16% en 2024 de las 31 ETC con municipios priorizados NARD)</t>
  </si>
  <si>
    <t>Documento Estrategia acceso y permanencia</t>
  </si>
  <si>
    <t>Dirección de Primera Infancia</t>
  </si>
  <si>
    <t>En formulacion</t>
  </si>
  <si>
    <t>014</t>
  </si>
  <si>
    <t>PROTECCION DE TRAYECTORIAS EDUCATIVAS - PI</t>
  </si>
  <si>
    <t>Porcentaje de niños y niñas en primera infancia que cuentan con atención integral en zonas rurales</t>
  </si>
  <si>
    <t>(Número de niños y niñas de 0 a 5 años de zonas rurales de todos los municipios con 6 o atenciones priorizadas cumplidas / Total de niños de 0 a 5 años de las zonas rurales de todos los municipios según proyección DANE)*100</t>
  </si>
  <si>
    <t>Reporte SSDIPI</t>
  </si>
  <si>
    <t>Porcentaje de niños y niñas en primera infancia que cuentan con atención integral en zonas rurales en municipios PDET</t>
  </si>
  <si>
    <t>(Número de niños y niñas de 0 a 5 años  de zonas rurales de municipios PDET con 6 o más atenciones priorizadas cumplidas / Total de niños de 0 a 5 años de las zonas rurales de los municipios PDET según proyección DANE)*100</t>
  </si>
  <si>
    <t>Cobertura universal de atención integral para niños y niñas en primera infancia en zonas rurales</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</si>
  <si>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</si>
  <si>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Porcentaje de niñas y niños en primera infancia que cuentan con atención integral en zonas rurales con acuerdos colectivos para la sustitución de cultivos de uso ilícito.</t>
  </si>
  <si>
    <t>(Número de niños y niñas de 0 a 5 años  de zonas rurales con acuerdos colectivos para la sustitución de cultivos de uso ilícito, con 6 o más atenciones priorizadas cumplidas /  Total de niños de 0 a 5 años de las zonas rurales con acuerdos colectivos para la sustitución de cultivos de uso ilícito según proyección DANE) *100</t>
  </si>
  <si>
    <t>Subdirección de Cobertura</t>
  </si>
  <si>
    <t>Tasa de matriculación niños y niñas de tres a cinco años.</t>
  </si>
  <si>
    <t>Niños y niñas de 3 a 5 años matrículados/Proyección población total de 3 a 5 años</t>
  </si>
  <si>
    <t>SIMAT</t>
  </si>
  <si>
    <t>Ampliación de cobertura en los grados del preescolar</t>
  </si>
  <si>
    <t>Sumatoria de niños y niñas nuevos matriculados en los grados del preescolar</t>
  </si>
  <si>
    <t>Número de niñas y niños con educación inicial en el marco de la atención integral en preescolar.</t>
  </si>
  <si>
    <t>Sumatoria de niños y niñas de preescolar con educación inicial en el marco de la atención integral</t>
  </si>
  <si>
    <t>Subdirección de Calidad</t>
  </si>
  <si>
    <t>POLITICA PUBLICA RECURSOS EDUCATIVOS - PI</t>
  </si>
  <si>
    <t xml:space="preserve">Porcentaje de niños y niñas en preescolar oficial que cuentan con ambientes lectores enriquecidos para su aprendizaje. </t>
  </si>
  <si>
    <t>NNL  = NNLIB / NN
Dónde:
NNL = Porcentaje de niños y niñas en preescolar que acceden a libros. especializados para primera infancia.
NNLIB  = Niños y niñas en preescolar que acceden a libros especializados para primera infancia.
NN = Niños y niñas en preescolar oficial.</t>
  </si>
  <si>
    <t>Porcentaje de niños y niñas en preescolar oficial, que acceden a dotaciones de aula y otros recursos pedagógicos que potencian su desarrollo y aprendizaje</t>
  </si>
  <si>
    <t>NND  = NNDOT / NN
Dónde:
NND = Porcentaje de niños y niñas en preescolar acceden a dotación para el fortaleciminento de ambientes pedagògicos.
NNDOT  = Niños y niñas en preescolar que acceden a dotación para el fortaleciminento de ambientes pedagògicos.
NN = Niños y niñas en preescolar oficial.</t>
  </si>
  <si>
    <t>FORTALECIMIENTO TERRITORIAL E INSTITUCIONAL - PI</t>
  </si>
  <si>
    <t>Porcentaje de avance en la implementación de procesos de gestión de la educación inicial en arquitectura institucional de las Secretarías de Educación certificadas</t>
  </si>
  <si>
    <t>Acciones realizadas para la implementación de procesos de gestión de la educación inicial en arquitectura institucional de las Secretarías de Educación certificadas/Total de acciones definidas para la implementación de procesos de gestión de la educación inicial en arquitectura institucional de las Secretarías de Educación certificadas</t>
  </si>
  <si>
    <t>Informe de avance en la  implementación de procesos de gestión de la educación inicial en arquitectura institucional de las Secretarías de Educación certificadas</t>
  </si>
  <si>
    <t>CURRICULOS PARA LA JUSTICIA SOCIAL - PI</t>
  </si>
  <si>
    <t xml:space="preserve">Porcentaje de avance en el proceso de construcción participativa de los modelos pedagógicos en las ET seleccionadas para la universalización progresiva de la educación inicial. </t>
  </si>
  <si>
    <t>Acciones realizadas para la construcción participativa de los modelos pedagógicos/Total de acciones definidas para construcción participativa de los modelos pedagógicos</t>
  </si>
  <si>
    <t>Documento con propuesta de modelos</t>
  </si>
  <si>
    <t>Porcentaje de avance en el diseño e implementación de los centros-taller pedagógicos en las 97 ET.</t>
  </si>
  <si>
    <t>Acciones realizadas para el diseño e implementación de los centros-taller pedagógicos/Total de acciones definidas para el diseño e implementación de los centros-taller pedagógicos</t>
  </si>
  <si>
    <t>Documento con propuesta de centros de recursos</t>
  </si>
  <si>
    <t xml:space="preserve">Porcentaje de avance en la construcción de acuerdos colectivos comunitarios en los territorios priorizados para la universalización de la educación inicial. </t>
  </si>
  <si>
    <t>Acciones realizadas para la construcción de acuerdos colectivos comunitarios para la educación inicial/Total de acciones definidas para la construcción de acuerdos colectivos comunitarios para la educación inicial</t>
  </si>
  <si>
    <t>Documento con avances de construcción de colectivos comunitarios</t>
  </si>
  <si>
    <t>DIGNIFICACION Y DESAROLLO PROFESION DOCENTE - PI</t>
  </si>
  <si>
    <t xml:space="preserve">Porcentaje de niños y niñas en educación incial cuyo talento humano está cualificado para la atención a la primera infancia. </t>
  </si>
  <si>
    <t>NND  = NNDOT / NN
Dónde:
NND = Porcentaje de niños y niñas en preescolar con talento humano está cualificado para la Educación Inicial.
NNDOT  = Niños y niñas en preescolar con talento humano está cualificado para la Educación Inicial.
NN = Niños y niñas en preescolar oficial.</t>
  </si>
  <si>
    <t xml:space="preserve">Porcentaje de niños y niñas en educación incial cuyas familias cuentan con herramientas para el desarrollo de experiencias de aprendizaje en casa. </t>
  </si>
  <si>
    <t>NND  = NNDOT / NN
Dónde:
NND = Porcentaje de niños y niñas en preescolar cuyas familias cuentan con herramientas para el desarrollo de experiencias de aprendizaje en casa. 
NNDOT  = Niños y niñas en preescolar cuyas familias cuentan con herramientas para el desarrollo de experiencias de aprendizaje en casa. 
NN = Niños y niñas en preescolar oficial.</t>
  </si>
  <si>
    <t>Porcentaje de avance en el diseño e implementación del modelo de seguimiento longitudinal de la cohorte de niños y niñas</t>
  </si>
  <si>
    <t>Acciones realizadas para el diseño e implementación del modelo de seguimiento/Total de acciones definidas para el diseño e implementación del modelo de seguimiento</t>
  </si>
  <si>
    <t>Documento de diseño e implementación del modelo</t>
  </si>
  <si>
    <t>EVALUACION - PI</t>
  </si>
  <si>
    <t>Porcentaje de avance en el diseño e implementación de la mediciòn de la calidad de la educaciòn inicial</t>
  </si>
  <si>
    <t>Acciones realizadas para el diseño e implementación de la medición de la calidad/Total de acciones definidas para el diseño e implementación de la medición de la calidad</t>
  </si>
  <si>
    <t xml:space="preserve">Implementación de política </t>
  </si>
  <si>
    <t>Dirección de Fortalecimiento a la Gestión Territorial</t>
  </si>
  <si>
    <t>Subdirección de Recursos Humanos del Sector Educativo</t>
  </si>
  <si>
    <t>006</t>
  </si>
  <si>
    <t>FORTALECIMIENTO TERRITORIAL E INSTITUCIONAL</t>
  </si>
  <si>
    <t>A.45 Porcentaje de provisión de vacantes definitivas ofertadas a través de concursos diseñados para territorios definidos en el respectivo plan</t>
  </si>
  <si>
    <t>IPE = (#Vacantes provistas)/(#Vacantes ofertadas-#Vacantes excluibles)*100</t>
  </si>
  <si>
    <t>Documento con el Reporte oficial de docentes y directivos activos del SINEB elegibles de los concursos de méritos.</t>
  </si>
  <si>
    <t>A.45P Porcentaje de provisión de vacantes definitivas ofertadas a través de concursos diseñados para municipios PDET</t>
  </si>
  <si>
    <t>Prodcuto</t>
  </si>
  <si>
    <t>IPEp=(#Vacantes provistas)/(#Vacantes ofertadas-#Vacantes excluibles)*100</t>
  </si>
  <si>
    <t>Documento con el Reporte oficial de docentes y directivos de municipios PDET activos del SINEB elegibles de los concursos de méritos.</t>
  </si>
  <si>
    <t>Subdirección de Fortalecimiento Institucional</t>
  </si>
  <si>
    <t xml:space="preserve">ETC con hoja de ruta para el fortalecimiento institucional </t>
  </si>
  <si>
    <t>Sumatoria de las ETC con hoja de ruta</t>
  </si>
  <si>
    <t>Documento que describa la hoja de ruta de cada una de las ETC con sus avances</t>
  </si>
  <si>
    <t xml:space="preserve"> ETC capacitadas  para el reporte del  Plan Operativo Anual de Inspección y Vigilancia-POAIV en módulo CRM</t>
  </si>
  <si>
    <t xml:space="preserve">Sumatoria de las ETC capacitadas </t>
  </si>
  <si>
    <t xml:space="preserve"> listado de asistencia</t>
  </si>
  <si>
    <t>Porcentaje de las Asistencias Técnicas Especializadas  solicitadas por las ETC realizadas.</t>
  </si>
  <si>
    <t xml:space="preserve">No. De AT atendidas/No. AT solicitadas </t>
  </si>
  <si>
    <t>Reporte CRM</t>
  </si>
  <si>
    <t>Número de ETC con acompañamiento para apoyo a la reorganización de plantas de cargos</t>
  </si>
  <si>
    <t>Sumatoria de entidades acompañadas</t>
  </si>
  <si>
    <t>Actas de acompañamiento</t>
  </si>
  <si>
    <t xml:space="preserve">Porcentaje de vacantes con el proceso finalizado en el Sistema Maestro </t>
  </si>
  <si>
    <t>Número de vacante finalizadas en el sistema maestro/Número total de vacantes en el sistema maestro</t>
  </si>
  <si>
    <t>Informe Sistema Maestro</t>
  </si>
  <si>
    <t>Porcentaje de avance en la realización de las actividades de bienestar programadas</t>
  </si>
  <si>
    <t xml:space="preserve">
Actividades de bienestar realizadas/ Actividades programadas</t>
  </si>
  <si>
    <t>Cronograma con los avances  de las actividades de Bienestar Laboral Docente (Juegos Nacionales, Encuentro folclorico, Mujer Maestra) ejecutados</t>
  </si>
  <si>
    <t>Cumplimento de las actividades acordadas en la etapa de seguimiento acorde al decreto 1378 de 2018, del estatuto de profesionalización docente para comunidades negras, afros, raizales y palenqueras.</t>
  </si>
  <si>
    <t>Estatuto radicado</t>
  </si>
  <si>
    <t>Proyecto de Ley Presentado</t>
  </si>
  <si>
    <t>Subdirección de Monitoreo y Control</t>
  </si>
  <si>
    <t xml:space="preserve">Número de ETC acompañadas en aspectos conceptuales sobre el uso de los recursos del sector </t>
  </si>
  <si>
    <t xml:space="preserve">Sumatoria de las ETC acompañadas en aspectos conceptuales sobre el uso de los recursos del sector </t>
  </si>
  <si>
    <t>Actas de visita, insumos de realización de los talleres</t>
  </si>
  <si>
    <t>EDUCACION PROPIA</t>
  </si>
  <si>
    <t>Sesiones de concertación de norma SEIP en contcepi</t>
  </si>
  <si>
    <t xml:space="preserve">Sumatoria de sesiones </t>
  </si>
  <si>
    <t>Actas y listados de asistencia</t>
  </si>
  <si>
    <t xml:space="preserve"> Entidades territoriales certificadas acompañadas técnicamente para la implementación del estatuto transitorio</t>
  </si>
  <si>
    <t>(Número de Entidades territoriales certificadas acompañadas técnicamente para la implementación de los lineamientos concertados/Número Total de Entidades Territoriales certificadas)</t>
  </si>
  <si>
    <t>Diseño, actualización e implementación de un programa de inducción y reinducción en conocimiento institucional, competencias Laborales, Sociales, Emocionales y de Bienestar.</t>
  </si>
  <si>
    <t>porcentaje</t>
  </si>
  <si>
    <t>Hito cumplidos de la ruta para la expedicion de la guia de lineamientos de actualización de la inducción y reinducción territorial.</t>
  </si>
  <si>
    <t>Documento con los lineamientos de actualización del proceso de inducción y reinducción para los docentes.</t>
  </si>
  <si>
    <t>Gestión del conocimiento y la Innovación</t>
  </si>
  <si>
    <t>Aumentar de manera sostenida el Índice Anual de Desempeño Institucional</t>
  </si>
  <si>
    <t>Oficina de Innovación Educativa con Uso de Nuevas Tecnologías</t>
  </si>
  <si>
    <t>NA</t>
  </si>
  <si>
    <t>015</t>
  </si>
  <si>
    <t>INNOVACION E INVESTIGACION PEDAGOGICA</t>
  </si>
  <si>
    <t>NUEVO</t>
  </si>
  <si>
    <t>Número de docentes, directivos docentes, y estudiantes beneficiados en el marco de las iniciativas y estrategias  para fomentar la Innovación Educativa</t>
  </si>
  <si>
    <t>Número de niños y jovenes aprendiendo a programar en modalidades STEM</t>
  </si>
  <si>
    <t>Base de datos</t>
  </si>
  <si>
    <t>Diseño e implementación de la estrategias de uso, circulación y movilización de contenidos educativo</t>
  </si>
  <si>
    <t>4001
3988</t>
  </si>
  <si>
    <t>Porcentaje de avance en el cumplimiento de la ejecución de la estrategia</t>
  </si>
  <si>
    <t>Informe de Plan de implementación de la estrategia</t>
  </si>
  <si>
    <t>Fortalecimiento del Portal Colombia Aprende, para la consolidación e integración de los servicios ofertados</t>
  </si>
  <si>
    <t>Porcentaje de avance en el cumplimiento del Plan de fortalecimiento de los servicios ofrecidos</t>
  </si>
  <si>
    <t>Informe de ejecución(interventoria)</t>
  </si>
  <si>
    <t>Diseño de Documento de política de democratización de datos</t>
  </si>
  <si>
    <t>Porcentaje de avance del diseño de Documento de política de democratización de datos</t>
  </si>
  <si>
    <t>* informe de avance</t>
  </si>
  <si>
    <t>Diseño e implementación del Modelo de monitoreo y evaluación y  del índice de Innovación Educativa</t>
  </si>
  <si>
    <t>Porcentaje de avance en el cumplimiento del modelo
2021 Diseño
2022 Implementación en ETC focalizadas
2023 Implementación en ETC focalizadas</t>
  </si>
  <si>
    <t>Informe de implementación del Modelo de monitoreo y evaluación y del indice de innovación educativa (Documentos Técnicos)</t>
  </si>
  <si>
    <t xml:space="preserve">Creación y  fortalecimiento de alianzas estrategicas </t>
  </si>
  <si>
    <t>Sumatoria de alianzas estrategicas creadas y/o  fortalecidas</t>
  </si>
  <si>
    <t>Formulación del proyecto de investigación</t>
  </si>
  <si>
    <t>Porcentaje de avance de la ejecución del Proyecto de investigación</t>
  </si>
  <si>
    <t>Informe de ejecución</t>
  </si>
  <si>
    <t>Número de asistencias técnicas a las Secretarías de educación acompañadas en el marco de las iniciativas y estrategias  para fomentar la Innovación Educativa en los territorios</t>
  </si>
  <si>
    <t>Sumatoria de  asistencias técnicas en las Secretarías de educación acompañadas</t>
  </si>
  <si>
    <t>* Base de datos
* Informes de Asistencia Tecnica</t>
  </si>
  <si>
    <t>Seguimiento a la implementacion de planes territoriales de innovacion educativa (ptie)</t>
  </si>
  <si>
    <t>Sumatoria de  Secretarías de educación con seguimiento a la formulación y/o implementacion de planes territoriales de innovacion educativa (PTIE)</t>
  </si>
  <si>
    <t>* Base de datos
* Informes de seguimiento</t>
  </si>
  <si>
    <t>Implementación de la Estrategia  MEN TERRITORIO CREATIVO</t>
  </si>
  <si>
    <t>Informe de ejecución de la estrategia (Documento resúmen y matriz)</t>
  </si>
  <si>
    <t>VES</t>
  </si>
  <si>
    <t>Gestión con valores para Resultados</t>
  </si>
  <si>
    <t>Dirección de Fomento de la Educación Superior</t>
  </si>
  <si>
    <t>Subdirección de Apoyo a la Gestión de las IES</t>
  </si>
  <si>
    <t>4.3. Asegurar el acceso igualitario de todos los hombres y las mujeres a una formación técnica, profesional y superior de calidad, incluida la enseñanza universitaria.</t>
  </si>
  <si>
    <t xml:space="preserve">Educación Superior como un derecho. </t>
  </si>
  <si>
    <t>021</t>
  </si>
  <si>
    <t>DFES-FOMENTO DE LA EDUCACIÓN SUPERIOR</t>
  </si>
  <si>
    <t>Nuevos cupos en educación técnica, tecnológica, y superior, habilitados en zonas rurales</t>
  </si>
  <si>
    <t>E3-E4-E5</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</si>
  <si>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</si>
  <si>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Informes de estrategia de educación rural</t>
  </si>
  <si>
    <t>Nuevos cupos en educación técnica, tecnológica, y superior, habilitados en municipios del programa de desarrollo con Enfoque territorial PDET</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</si>
  <si>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</si>
  <si>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Educación superior integral, incluyente, intercultural, antirracista, y desde la perspectiva de la justicia social y la paz</t>
  </si>
  <si>
    <t>023</t>
  </si>
  <si>
    <t>DFES-ENFOQUE DIFERENCIAL</t>
  </si>
  <si>
    <t>Becas con créditos condonables en educación técnica, tecnológica y universitaria otorgadas a la población rural más pobre, incluyendo personas con discapacidad</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</si>
  <si>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</si>
  <si>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Reportes de seguimiento por el equipo de gestión de Generación E</t>
  </si>
  <si>
    <t>Becas con créditos condonables en educación técnica, tecnológica y universitaria otorgadas a la población de municipios PDET, incluyendo personas con discapacidad</t>
  </si>
  <si>
    <t>Sumatoria de beneficiarios de créditos condonables en educación técnica profesional, tecnológica y universitaria otorgados a la población rural con condiciones socioeconómicas vulnerables de municipios PDET, incluyendo personas con discapacidad.</t>
  </si>
  <si>
    <t>DFES</t>
  </si>
  <si>
    <t>Nuevos programas de educación técnica, tecnológica y universitaria en áreas relacionadas con el desarrollo rural</t>
  </si>
  <si>
    <t xml:space="preserve">Producto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</si>
  <si>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</si>
  <si>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 xml:space="preserve">Reporte de programas diseñados, con ampliación de lugar de oferta en el marco de las acciones de fomento </t>
  </si>
  <si>
    <t xml:space="preserve">Avance en la estrategia de promoción, acceso y permanencia para la formación profesional de las mujeres en disciplinas no tradicionales para ellas, formulada e implementada </t>
  </si>
  <si>
    <t>Porcentaje de avance en la implementación de la  estrategia de promoción, acceso y permanencia para la formación profesional de las mujeres en disciplinas no tradicionales para ellas formuladas e implementadas</t>
  </si>
  <si>
    <t>Documento de la estrategia de acceso y permanencia con enfoque de género</t>
  </si>
  <si>
    <t>DFES-DERECHO A LA EDUCACIÓN</t>
  </si>
  <si>
    <t>Porcentaje de avance en la formulación del proyecto de ley de reforma a la Ley 30</t>
  </si>
  <si>
    <t>Cuatrimestral</t>
  </si>
  <si>
    <t>Sumatoria del ponderado de los hitos definidos (hito1: Documento con la Versión de reforma de los articulos 86 y 87 presentada al congreso (25%), Documento técnico para la participación en el tramite del proyecto (15%), Estudio preliminar de la reforma de ley 30 (10%), hito 2: Propuesta de articulado y exposicion de motivos de reforma a la Ley 30 (25%), Socialización de propuesta con actores del Sector (15%), Presentación reforma al congreso (10%)</t>
  </si>
  <si>
    <t>Documento con la Versión de reforma de los articulos 86 y 87 presentada al congreso
Documento técnico para la participación en el tramite del proyecto
Estudio preliminar de la reforma de ley 30
Propuesta de articulado y exposicion de motivos de reforma a la Ley 30
Socialización de propuesta con actores del Sector
Presentación reforma al congreso</t>
  </si>
  <si>
    <t>-</t>
  </si>
  <si>
    <t>DFES-GRATUIDAD EN LA EDUCACIÓN SUPERIOR PÚBLICA</t>
  </si>
  <si>
    <t>Estudiantes matriculados en IES públicas en programas de pregrado beneficiarios de gratuidad</t>
  </si>
  <si>
    <t>Estudiantes matriculados en IES públicas en programas de pregrado/meta de estudiantes matriculados en IES públicas en programas de pregrado (760,000)</t>
  </si>
  <si>
    <t>Informe de conciliación entre el MEN y las IES sobre los beneficiarios y recursos de la política de gratuidad
Base de dato SNIES</t>
  </si>
  <si>
    <t>Numero de estudiantes nuevos en educación superior</t>
  </si>
  <si>
    <t>Sumatoria de estudiantes nuevos en educación superior en el cuatrienio (matricula primer curso del semestre I del año T - matricula primer curso del semestre I del año T - 1) + (Matricula primer curso del semestre II del año T - matricula primer curso del semestre II del año T - 1)</t>
  </si>
  <si>
    <t>Base de dato SNIES</t>
  </si>
  <si>
    <t>DFES-FINANCIAMIENTO DE LA EDUCACION SUPERIOR</t>
  </si>
  <si>
    <t>Porcentaje de estudiantes beneficiarios del proceso de condonación especial de créditos de los fondos "Ser Pilo Paga", "Excelencia", "Victimas", "Rrom" y "Discapacidad"</t>
  </si>
  <si>
    <t>Número de beneficiarios de fondos en administración del MEN con cartera pendiente por pagar al 31 de diciembre de 2022  con acuerdo de suspensión de pago firmado o crédito condonado / Número de beneficiarios de fondos en adminsitración del MEN con cartera pendiente por pagar al 31 de diciembre de 2022</t>
  </si>
  <si>
    <t>Acta de la Junta Administradora de cada Fondo en la que se autoriza la condonación especial
Acuerdo de suspensión de pago firmado</t>
  </si>
  <si>
    <t>Subdirección de Desarrollo Sectorial</t>
  </si>
  <si>
    <t xml:space="preserve">Consolidación del Sistema de educación Superior Colombiano </t>
  </si>
  <si>
    <t>DFES-ENFOQUE TERRITORIAL</t>
  </si>
  <si>
    <t>Porcentaje de avance en el proceso de definición de metodología, distribución y asignación de recursos para las IES públicas</t>
  </si>
  <si>
    <t>Sumatoria del ponderado de los hitos definidos (hito 1: Documento con la descripción de la nueva metodología para la distribución de recursos a IES públicas 50%; hito 2: Informe de la asignación y distribución de recursos estructurales y adicionales a las IES públicas 50%)</t>
  </si>
  <si>
    <t>Documento con la descripción de la nueva metodología para la distribución de recursos a IES públicas
Informe de la asignación y distribución de recursos estructurales y adicionales a las IES públicas</t>
  </si>
  <si>
    <t>Porcentaje de avance en la formulación del proyecto de ley Estatutaria del Derecho a la Educación Superior, presentado al congreso de la republica</t>
  </si>
  <si>
    <t xml:space="preserve">Sumatoria del ponderado de los hitos definidos (hito 1: Documento con Exposición de motivos 33%; hito 2: Documento con la Propuesta de articulado del PL 33%; hito 3: Documento con la Socialización a parlamentarios del borrador de PL 34%) </t>
  </si>
  <si>
    <t xml:space="preserve">Documento con Exposición de motivos Documento con la Propuesta de articulado del PL 
Documento con la Socialización a parlamentarios del borrador de PL </t>
  </si>
  <si>
    <t>Porcentaje de avance en la formulación de reforma al decreto 1279 de 2002</t>
  </si>
  <si>
    <t>Sumatoria del ponderado de los hitos definidos (hito 1: Acta de reunión Instalación de la comisión de reforma 33%; hito 2: Documento con la Identificación de los artículos a reformar 33%; hito 3: Documento con Propuesta con los artículos a reformar 34%)</t>
  </si>
  <si>
    <t>Acta de reunión Instalación de la comisión de reforma
Documento con la Identificación de los artículos a reformar
Documento con Propuesta con los artículos a reformar</t>
  </si>
  <si>
    <t>Consolidación del Sistema de educación Superior Colombiano</t>
  </si>
  <si>
    <t>DFES-FORTALECIMIENTO ESTRATÉGICO</t>
  </si>
  <si>
    <t>IES públicas y privadas y centros de Investigación, con acceso y uso de información científica</t>
  </si>
  <si>
    <t>Sumatoria de Instituciones, con acceso y uso de información científica</t>
  </si>
  <si>
    <t>Informe con el detalle de las IES que participan del convenio para el acceso y uso de información científica</t>
  </si>
  <si>
    <t>DFES-FORTALECIMIENTO DE LA EDUCACION SUPERIOR PUBLICA</t>
  </si>
  <si>
    <t>Porcentaje de avance en la implementación del Plan de fortalecimiento de infraestructura en Educación Superior</t>
  </si>
  <si>
    <t>Sumatoria del ponderado de los hitos definidos (hito 1: Documento con el avance de la estrategia de fortalecimiento de infraestructura en Educación Superior 33%; hito 2: Documento con el avance de la estrategia de fortalecimiento de infraestructura en Educación Superior 33%; hito 3: Documento final de la estrategia de fortalecimiento de infraestructura en Educación Superior 34%)</t>
  </si>
  <si>
    <t>Documento con el avance de la estrategia de fortalecimiento de infraestructura en Educación Superior 
Documento con el avance de la estrategia de fortalecimiento de infraestructura en Educación Superior 
Documento final de la estrategia de fortalecimiento de infraestructura en Educación Superior</t>
  </si>
  <si>
    <t>Porcentaje de avance en la adecuación del sistema de analítica para el seguimiento cuantitativo a la educación superior como derecho</t>
  </si>
  <si>
    <t>Sumatoria del ponderado de los hitos definidos (hito 1: Documento del levantamiento de necesidades de información para el sistema de analítica 33%; hito 2: Documento conceptual del Índice de Realización de la Educación Superior como derecho 33%; hito 3: Documento conceptual de la propuesta metodológica del sistema de analítica 34%)</t>
  </si>
  <si>
    <t>Documento del levantamiento de necesidades de información para el sistema de analítica
Documento conceptual del Índice de Realización de la Educación Superior como derecho
Documento conceptual de la propuesta metodológica del sistema de analítica</t>
  </si>
  <si>
    <t>4.5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</si>
  <si>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Porcentaje de avance en la actualización de la Política de Educación Inclusiva, Intercultural y de Diversidades</t>
  </si>
  <si>
    <t>Sumatoria del ponderado de los hitos definidos (hito 1: Documento con la estructura para la actualización de la Política de educación superior inclusiva, para la inspiración de los temas de interculturalidad y diversidades 33%; hito 2: Consolidado espacios de trabajo y documento con el avance de la actualización de la Política 33%; hito 3: Documento con la actualización de la Política 34%)</t>
  </si>
  <si>
    <t>Documento con la estructura para la actualización de la Política de educación superior inclusiva, para la inspiración de los temas de interculturalidad y diversidades
Consolidado espacios de trabajo y documento con el avance de la actualización de la Política
Documento con la actualización de la Política</t>
  </si>
  <si>
    <t>Número de planes de regionalización de la Educación Superior para zonas PDET</t>
  </si>
  <si>
    <t>Sumatoria del número de planes de regionalización de la Educación Superior para zonas PDET formulados</t>
  </si>
  <si>
    <t xml:space="preserve">Documento de los planes de regionalización </t>
  </si>
  <si>
    <t>Porcentaje de avance en el diseño de la estrategia para el acceso de personas en proceso de Reinserción, Reintegración y Reincorporación.</t>
  </si>
  <si>
    <t>Sumatoria del ponderado de los hitos definidos (hito 1: Documento con el avance de la estrategia para el acceso de personas en proceso de Reinserción, Reintegración y Reincorporación 33%; hito 2: Documento con el avance de la estrategia para el acceso de personas en proceso de Reinserción, Reintegración y Reincorporación 33%; hito 3: Documento final con la estrategia para el acceso de personas en proceso de Reinserción, Reintegración y Reincorporación 34%)</t>
  </si>
  <si>
    <t>Documento con el avance de la estrategia para el acceso de personas en proceso de Reinserción, Reintegración y Reincorporación
Documento con el avance de la estrategia para el acceso de personas en proceso de Reinserción, Reintegración y Reincorporación
Documento final con la estrategia para el acceso de personas en proceso de Reinserción, Reintegración y Reincorporación</t>
  </si>
  <si>
    <t>Porcentaje de avance en el diseño de la estrategia para el acceso a Educación Superior para personas privadas de la libertad y pospenados</t>
  </si>
  <si>
    <t>Sumatoria del ponderado de los hitos definidos (hito 1: Documento con el avance de la estrategia para el acceso a Educación Superior para personas privadas de la libertad y pospenados 33%; hito 2: Documento con el avance de la estrategia para el acceso a Educación Superior para personas privadas de la libertad y pospenados 33%; hito 3: Documento final con la estrategia para el acceso a Educación Superior para personas privadas de la libertad y pospenados 34%)</t>
  </si>
  <si>
    <t>Documento con el avance de la estrategia para el acceso a Educación Superior para personas privadas de la libertad y pospenados
Documento con el avance de la estrategia para el acceso a Educación Superior para personas privadas de la libertad y pospenados
Documento final con la estrategia para el acceso a Educación Superior para personas privadas de la libertad y pospenados</t>
  </si>
  <si>
    <t>Reconceptualización del Sistema de Aseguramiento de la Calidad de la Educación Superior</t>
  </si>
  <si>
    <t>DFES-FOMENTO AL ASEGURAMIENTO Y MEJORAMIENTO DE LA CALIDAD</t>
  </si>
  <si>
    <t>Numeros de IES que reciben acompañamiento técnico en la apropiación de la normativa sobre aseguramiento de calidad</t>
  </si>
  <si>
    <t>Sumatoria del número de IES que reciben acompañamiento técnico en la apropiación de la normativa sobre aseguramiento de calidad</t>
  </si>
  <si>
    <t>Informe de IES con acompañamiento</t>
  </si>
  <si>
    <t>Numeros de IES que reciben acompañamiento técnico en el diseño, implementación y consolidación de los SIAC</t>
  </si>
  <si>
    <t>Sumatoria del número de IES que reciben acompañamiento técnico en el diseño, implementación y consolidación de los SIAC</t>
  </si>
  <si>
    <t>Porcentaje de avance en el diseño de la estrategia para fomentar el transito de estudiantes de media a la educación superior</t>
  </si>
  <si>
    <t>Sumatoria del ponderado de los hitos definidos (hito 1: Documento con la estructura de la estrategia para fomentar el tránsito de estudiantes de media a la educación superior 33%; hito 2: Documento con el avance de la estrategia para fomentar el transito de estudiantes de media a la educación superior 33%; hito 3: Documento final con la estrategia para fomentar el transito de estudiantes de media a la educación superior 34%)</t>
  </si>
  <si>
    <t>Documento con la estructura de la estrategia para fomentar el tránsito de estudiantes de media a la educación superior
Documento con el avance de la estrategia para fomentar el transito de estudiantes de media a la educación superior
Documento final con la estrategia para fomentar el transito de estudiantes de media a la educación superior</t>
  </si>
  <si>
    <t>Consolidación del Sistema de Educación Superior Colombiano</t>
  </si>
  <si>
    <t>DFES-MUNDO DEL TRABAJO</t>
  </si>
  <si>
    <t>Porcentaje de avance en el diseño de la estrategia de articulación entre el Marco Nacional de Cualificaciones  y el cambio estructural para una economía productiva</t>
  </si>
  <si>
    <t>Sumatoria del ponderado de los hitos definidos (hito 1: Documento con el marco conceptural que permita la articulación entre el MNC y las necesidades de transformación de las estructuras productivas del país  20%; hito 2: Documento con el avance en el diseño de la estrategia de articulación entre el Marco Nacional de Cualificaciones  y necesidades de transformación de las estructuras productivas del país  30%; hito 3: Documento final con el diseño de la estrategia 50%)</t>
  </si>
  <si>
    <t>Documento con el marco conceptural que permita la articulación entre el MNC y necesidades de transformación de las estructuras productivas del país. 
Documento con el avance del diseño de la estrategia de articulación entre el Marco Nacional de Cualificaciones  y necesidades de transformación de las estructuras productivas del país 
Documento final con la diseño de la estrategia</t>
  </si>
  <si>
    <t>Número de estrategias diseñadas para el fomento de la oferta académica basada en los catálogos de cualificaciones</t>
  </si>
  <si>
    <t>Sumatoria de estrategias diseñadas para el fomento de la oferta académica basada en los catálogos de cualificaciones</t>
  </si>
  <si>
    <t>Documento de la estrategia para el fomento de la oferta académica basada en los catálogos de cualificaciones</t>
  </si>
  <si>
    <t>Número de catálogos de cualificaciones diseñados o actualizados</t>
  </si>
  <si>
    <t>Sumatoria de catálogos de cualificaciones diseñados o actualizados</t>
  </si>
  <si>
    <t>Documentos de catálogos actualizados o nuevos catálogos construidos</t>
  </si>
  <si>
    <t>Porcentaje de avance en el diseño de la estrategia de promoción de la ETDH en articulación con el MNC dirigida a las Entidades Territoriales</t>
  </si>
  <si>
    <t>Sumatoria del ponderado de los hitos definidos (hito 1: Documento preliminar con el diseño de la estrategia de promoción de la ETDH para las Entidades Territoriales 20%; hito 2: Socialización de la estrategia preliminar de promoción de la ETDH 30%; hito 3: Documento final con la estrategia de promoción de la ETDH en articulación con el MNC dirigida a las Entidades Territoriales 50%)</t>
  </si>
  <si>
    <t>Documento preliminar con el diseño de la estrategia de promoción de la ETDH para las Entidades Territoriales
Documento con las observaciones recolectadas en la socialización de la estrategia preliminar de promoción de la ETDH
Documento final de la estrategia de promoción de la ETDH en articulación con el MNC dirigida a las Entidades Territoriales</t>
  </si>
  <si>
    <t>Porcentaje de avance en la adecuación de la analítica del Observatorio Laboral para la Educación- OLE en diálogo con enfoque de derechos</t>
  </si>
  <si>
    <t>Sumatoria del ponderado de los hitos definidos (hito 1: Documento con la revisión del marco referencial para la adaptación del sistema de analítica del OLE 33%; hito 2: Documento con la propuesta de indicadores del Observatorio Laboral para la Educación OLE en diálogo con enfoque de derechos 33%; hito 3: Documento conceptual de la propuesta metodológica para la adecuación de la analítica del Observatorio Laboral para la Educación OLE en diálogo con enfoque de derechos 34%)</t>
  </si>
  <si>
    <t>Documento con la revisión del marco referencial para la adaptación del sistema de analítica del OLE
Documento con la propuesta de indicadores del Observatorio Laboral para la Educación OLE en diálogo con enfoque de derechos
Documento conceptual de la propuesta metodológica para la adecuación de la analítica del Observatorio Laboral para la Educación OLE en diálogo con enfoque de derechos</t>
  </si>
  <si>
    <t>Porcentaje de avance en el diseño e implementación de la estrategia de fomento a la internacionalización de la educación superior</t>
  </si>
  <si>
    <t>Sumatoria del ponderado de los hitos definidos (hito 1: Documento con el avance sobre el diseño de la estrategia de fomento a la internacionalización de la educación superior 33%;hito 2: Documento con el avance de la implementación de la estrategia de fomento a la internacionalización de la educación superior 33%; hito 3: Informe final con el avance anual de la implementación de la estrategia de fomento a la internacionalización de la educación superior 34%)</t>
  </si>
  <si>
    <t>Documento con el avance sobre el diseño de la estrategia de fomento a la internacionalización de la educación superior
Documento con el avance de la implementación de la estrategia de fomento a la internacionalización de la educación superior
Informe final con el avance anual de la implementación de la estrategia de fomento a la internacionalización de la educación superior</t>
  </si>
  <si>
    <t xml:space="preserve">Porcentaje de avance en el proceso de producción, análisis y publicación de la información estadística del sector </t>
  </si>
  <si>
    <t xml:space="preserve">Gestión </t>
  </si>
  <si>
    <t>Sumatoria del ponderado de los hitos definidos (hito 1: informe con cierre y publicación de información estadística de matrícula y cobertura 50%; hito 2: Publicación de información estadística de permanencia, graduación y vinculación laboral de graduados 50%)</t>
  </si>
  <si>
    <t>Informe con cierre y publicación de información estadística de matrícula y cobertura
Publicación de información estadística de permanencia, graduación y vinculación laboral de graduados</t>
  </si>
  <si>
    <t xml:space="preserve">Porcentaje de avance en el proceso de soporte, actualización y mejoramiento de los sistemas de información de educación superior </t>
  </si>
  <si>
    <t>Sumatoria del ponderado de los hitos definidos (hito 1: documento Formalización del licenciamiento de la herrramienta de cargue de datos al SNIES 50%; hito 2: Informe final de supervisión del contrato para el soporte funcional del SNIES 50%)</t>
  </si>
  <si>
    <t>Documento Formalización del licenciamiento de la herrramienta de cargue de datos al SNIES
Informe final de supervisión del contrato para el soporte funcional del SNIES</t>
  </si>
  <si>
    <t>Número de beneficiarios de subsidios y condonaciones de créditos otorgados a través del Icetex</t>
  </si>
  <si>
    <t>Suma de los estudiantes con créditos Icetex que son beneficiarios de subsidios de tasa o sostenimiento o de condonaciones del 25%  o como mejores Saber PRO.</t>
  </si>
  <si>
    <t>Informes desde ICETEX</t>
  </si>
  <si>
    <t>Número de beneficiarios adjudicados en los fondos poblacionales</t>
  </si>
  <si>
    <t>Suma de los nuevos beneficiarios adjudicados en los fondos poblacionales (Indígenas, Comunidades Negras, Rrom, Víctimas y Discapacidad)</t>
  </si>
  <si>
    <t>Número de beneficiarios adjudicados en Fondos NO poblacionales determinados por Ley</t>
  </si>
  <si>
    <t>Suma de los nuevos beneficiarios adjudicados en los fondos NO poblacionales (Mejores Bachilleres, Mejores Saber PRO, Omaira, DIH, Luis Robles, Ciudadanos de Paz, Hipólita, Fondo de Veteranos y el Fondo Lideres Afrodescendientes)</t>
  </si>
  <si>
    <t>Tasa de cobertura en educación superior</t>
  </si>
  <si>
    <t>Tasa de Cobertura Bruta educación superior = (Matriculados en programas de pregrado / Población entre 17 y 21 años) x 100</t>
  </si>
  <si>
    <t>Reportes anuales Subdirección de Desarrollo Sectorial</t>
  </si>
  <si>
    <t>Diseño de políticas e instrumentos</t>
  </si>
  <si>
    <t>Dirección de Calidad para la Educación Superior</t>
  </si>
  <si>
    <t>Reconceptualización del Sistema de Aseguramiento de la Calidad de la Educación
Superior</t>
  </si>
  <si>
    <t xml:space="preserve"> Sistema de Aseguramiento de la Calidad para la Educación Superior</t>
  </si>
  <si>
    <t>Inciativas regulatorias del sistema de aseguramiento de la calidad de educación superior expedida.</t>
  </si>
  <si>
    <t>Sumatoria de iniciativas regulatorias expedidas en materia de educación superior.
Nota: Leyes, decretos, resoluciones, acuerdos directivas, todo lo reglamentario que termine en un acto administrativo.</t>
  </si>
  <si>
    <t>Iniciativas regulatorias expedidas.</t>
  </si>
  <si>
    <t xml:space="preserve">Porcentaje de fortalecimiento en la articulación del sistema de Aseguramiento de la calidad a través del trabajo con la CONACES, el CNA y la Red de Conocimiento SACES.  </t>
  </si>
  <si>
    <t xml:space="preserve">(A/B)*100
A = Número de actividades realizadas para la articulación SAC y el fortalecimiento de la Red de Conocimiento SACES 
B = Número de actividades programadas para la articulación SAC  y el fortalecimiento de la Red de Conocimiento SACES </t>
  </si>
  <si>
    <t>Informe sobre el fortalecimiento en la articulación del sistema de Aseguramiento de la calidad a través del trabajo con la CONACES, el CNA y la Red de Conocimiento SACES,  en relación con las actividades planeadas para la vigencia</t>
  </si>
  <si>
    <t xml:space="preserve">Porcentaje de avance de la estrategía para capacitación del Marco Nacional de Cualificaciones  y el seguimiento del esquema de movilidad educativa y formativa - EMEF. </t>
  </si>
  <si>
    <t>(A/B)*100
A = Número de actividades realizadas para la estrategia de capacitación del MNC y el seguimiento al EMEF
B = Número de actividades programadas para la estrategia de capacitación del MNC y el seguimiento al EMEF</t>
  </si>
  <si>
    <t xml:space="preserve">Informe de avance sobre las estrategias para capacitación del Marco Nacional de Cualificaciones  y el seguimiento del esquema de movilidad educativa y formativa - EMEF, en relación con las actividades planeadas para la vigencia. </t>
  </si>
  <si>
    <t>Subdirección de Inspección y Vigilancia</t>
  </si>
  <si>
    <t>Inspección y Vigilancia para la Educación Superior</t>
  </si>
  <si>
    <t>Porcentaje de medidas preventivas y/o de vigilancia especial en IES gestionadas.</t>
  </si>
  <si>
    <t>A/B * 100
A= Número Total de Medidas gestionadas con corte al periodo evaluado
B=Número Total de Medidas Vigentes al corte del periodo evaluado
Nota: Se entiende por gestionadas aquellas medidas que cumplen ciertas actividades de acuerdo a su naturaleza, que hacen que la medida este bajo control y seguimiento.</t>
  </si>
  <si>
    <t>Reporte  de seguimiento de indicador con las medidas impuestas frente a las gestionadas.</t>
  </si>
  <si>
    <t xml:space="preserve">Porcentaje de avance en el seguimiento de la correcta conservacion y destinación de bienes y rentas de las IES </t>
  </si>
  <si>
    <r>
      <t xml:space="preserve">A/B * 100
A= Numero Actividades Ejecutadas
B=Número de Actividades Programadas 
</t>
    </r>
    <r>
      <rPr>
        <b/>
        <sz val="11"/>
        <rFont val="Calibri"/>
        <family val="2"/>
        <scheme val="minor"/>
      </rPr>
      <t>Actividades 2023</t>
    </r>
    <r>
      <rPr>
        <sz val="11"/>
        <rFont val="Calibri"/>
        <family val="2"/>
        <scheme val="minor"/>
      </rPr>
      <t xml:space="preserve">
1.Elaboración Plan de trabajo fortalecimiento de la estrategia (hitos, actividades (diseños, formulación, pruebas de aplicativo etc.) (3%)
2. Elaboración Modelo de operación del proceso preventivo: Organización (cronograma de trabajo) (4%)
3. Plan de Visitas Vigencia (4%)
4. Contratación Firma Financiera (5%)
5. Estudio de viabilidad fortalecimiento de la estrategia (objetivos, cronograma, costos, aprobación) (3%)
6. Generación reporte de alertas tempranas a partir del Tablero Financiero (5%)
7. Seguimiento plan de trabajo proceso preventivo (3%)
8. Seguimiento 1 plan de trabajo fortalecimiento de la estrategia(3%)
</t>
    </r>
    <r>
      <rPr>
        <b/>
        <sz val="11"/>
        <rFont val="Calibri"/>
        <family val="2"/>
        <scheme val="minor"/>
      </rPr>
      <t>Actividades  2024</t>
    </r>
    <r>
      <rPr>
        <sz val="11"/>
        <rFont val="Calibri"/>
        <family val="2"/>
        <scheme val="minor"/>
      </rPr>
      <t xml:space="preserve">
9. Revisión y estructuración Plan de trabajo fortalecimiento de la estrategia (hitos, actividades (diseños, formulación, pruebas de aplicativo etc.) (3%)
10. revisión y estructuración Modelo de operación del proceso preventivo: Organización (cronograma de trabajo) (4%)
11. Plan de Visitas Vigencia (4%)
12. Seguimiento 2 plan de trabajo fortalecimiento de la estrategia(3%)
13. Contratación Firma Financiera(5%)
14. Generación de primer reporte de alertas tempranas desde aplicativo sectorial (5%)
15. Seguimiento 3 plan de trabajo fortalecimiento de la estrategia(3%)
16. Seguimiento plan de trabajo proceso preventivo(3%)
</t>
    </r>
    <r>
      <rPr>
        <b/>
        <sz val="11"/>
        <rFont val="Calibri"/>
        <family val="2"/>
        <scheme val="minor"/>
      </rPr>
      <t>Actividades 2025</t>
    </r>
    <r>
      <rPr>
        <sz val="11"/>
        <rFont val="Calibri"/>
        <family val="2"/>
        <scheme val="minor"/>
      </rPr>
      <t xml:space="preserve">
17. Modelo de operación del proceso preventivo: Organización (cronograma de trabajo) (6%)
18. Plan de Visitas Vigencia(6%)
19. Contratación Firma Financiera(5%)
20. Seguimiento plan de trabajo proceso preventivo(3%)
21. Generación de segundo reporte de alertas tempranas desde aplicativo sectorial(4%)
22. Seguimiento 1 plan de trabajo proceso preventivo(3%)
23. Seguimiento 2 plan de trabajo proceso preventivo(3%)
</t>
    </r>
    <r>
      <rPr>
        <b/>
        <sz val="11"/>
        <rFont val="Calibri"/>
        <family val="2"/>
        <scheme val="minor"/>
      </rPr>
      <t>Actividades 2026</t>
    </r>
    <r>
      <rPr>
        <sz val="11"/>
        <rFont val="Calibri"/>
        <family val="2"/>
        <scheme val="minor"/>
      </rPr>
      <t xml:space="preserve">
24. Modelo de operación del proceso preventivo: Organización (cronograma de trabajo). (2%)
25. Plan de Visitas Vigencia(2%)
26. Contratación Firma Financiera(2%)
27. Generación de tercer reporte de alertas tempranas desde aplicativo sectorial(2%)
28.Seguimiento plan de trabajo proceso preventivo(1%)</t>
    </r>
  </si>
  <si>
    <r>
      <rPr>
        <b/>
        <sz val="11"/>
        <rFont val="Calibri"/>
        <family val="2"/>
        <scheme val="minor"/>
      </rPr>
      <t>Actividades  2023</t>
    </r>
    <r>
      <rPr>
        <sz val="11"/>
        <rFont val="Calibri"/>
        <family val="2"/>
        <scheme val="minor"/>
      </rPr>
      <t xml:space="preserve">
1. Documento con Plan de trabajo fortalecimiento de la estrategia.
2. Documento con modelo de operación.
3. Documento con plan de visitas
4. Acta de inicio de contratación de la firma para la vigencia
5. Documento Estudio de viabilidad fortalecimiento de la estrategia (objetivos, cronograma, costos, aprobación) 
6. Reporte de Alertas tempranas
7. Reporte de seguimiento al plan de trabajo con avance de la gestión y acciones correctivas si es el caso.
8. Reporte de seguimiento al  plan de trabajo -fortalecimiento con avance de la gestión y acciones correctivas si es el caso.
</t>
    </r>
    <r>
      <rPr>
        <b/>
        <sz val="11"/>
        <rFont val="Calibri"/>
        <family val="2"/>
        <scheme val="minor"/>
      </rPr>
      <t xml:space="preserve">Actividades  2024
</t>
    </r>
    <r>
      <rPr>
        <sz val="11"/>
        <rFont val="Calibri"/>
        <family val="2"/>
        <scheme val="minor"/>
      </rPr>
      <t xml:space="preserve">9. Documento plan de fortalecimiento para planificación y ejecución de la estrategia.
10. Documento con modelo de operación para planificación y ejecución de la estrategia.
11. Documento con plan de visitas
12 Reporte de seguimiento 2 del plan de trabajo con avance de la gestión y acciones correctivas si es el caso.
13. Acta de inicio de contratación de la firma para la vigencia
14. Reporte de Alertas tempranas 
15. Reporte de seguimiento 3 del plan de trabajo con avance de la gestión y acciones correctivas si es el caso.
16. Reporte de seguimiento al plan de trabajo con avance de la gestión y acciones correctivas si es el
</t>
    </r>
    <r>
      <rPr>
        <b/>
        <sz val="11"/>
        <rFont val="Calibri"/>
        <family val="2"/>
        <scheme val="minor"/>
      </rPr>
      <t>Actividades 2025</t>
    </r>
    <r>
      <rPr>
        <sz val="11"/>
        <rFont val="Calibri"/>
        <family val="2"/>
        <scheme val="minor"/>
      </rPr>
      <t xml:space="preserve">
17. Documento con modelo de operación para planificación y ejecución de la estrategia.
18. Documento con plan de visitas
19.Acta de inicio de contratación de la firma para la vigencia
20. Informe de seguimiento al plan de trabajo con avance de la gestión y acciones correctivas si es el caso.
21. Reporte de Alertas tempranas 
22. Reporte de seguimiento 1 del plan de trabajo con avance de la gestión y acciones correctivas si es el caso.
23. Reporte de seguimiento 2 del plan de trabajo con avance de la gestión y acciones correctivas si es el caso.
</t>
    </r>
    <r>
      <rPr>
        <b/>
        <sz val="11"/>
        <rFont val="Calibri"/>
        <family val="2"/>
        <scheme val="minor"/>
      </rPr>
      <t>Actividades 2026</t>
    </r>
    <r>
      <rPr>
        <sz val="11"/>
        <rFont val="Calibri"/>
        <family val="2"/>
        <scheme val="minor"/>
      </rPr>
      <t xml:space="preserve">
24. Documento con modelo de operación para planificación y ejecución de la estrategia.
25. Documento con plan de visitas
26. Acta de inicio de contratación de la firma para la vigencia
27. Reporte de Alertas tempranas 
28. Reporte de seguimiento al plan de trabajo con avance de la gestión y acciones correctivas si es el caso</t>
    </r>
  </si>
  <si>
    <t>Porcentaje de avance en la construcción de la estrategia para verificación del cumplimiento de las políticas y acciones afirmativas relacionadas con sujetos de especial protección constitucional en las IES.</t>
  </si>
  <si>
    <r>
      <t xml:space="preserve">A/B * 100
A= Numero Actividades Ejecutados
B=Número de Actividades Programados 
</t>
    </r>
    <r>
      <rPr>
        <b/>
        <sz val="11"/>
        <rFont val="Calibri"/>
        <family val="2"/>
        <scheme val="minor"/>
      </rPr>
      <t>Actividades 2023</t>
    </r>
    <r>
      <rPr>
        <sz val="11"/>
        <rFont val="Calibri"/>
        <family val="2"/>
        <scheme val="minor"/>
      </rPr>
      <t xml:space="preserve">
1. Estructuración de plan de trabajo de la vigencia con actividades a realizar desde la función preventiva (12%)
2. Diagnóstico de situación a partir de la identificación y análisis de las PQRS e informes de visita (9%)
3. Seguimiento 1 al plan de trabajo (3%)
4. Seguimiento 2 al plan de trabajo (3%)
5. Seguimiento 3 al plan de trabajo (3%)
</t>
    </r>
    <r>
      <rPr>
        <b/>
        <sz val="11"/>
        <rFont val="Calibri"/>
        <family val="2"/>
        <scheme val="minor"/>
      </rPr>
      <t>Actividades  2024</t>
    </r>
    <r>
      <rPr>
        <sz val="11"/>
        <rFont val="Calibri"/>
        <family val="2"/>
        <scheme val="minor"/>
      </rPr>
      <t xml:space="preserve">
6. Estructuración y revisión del plan de trabajo de la vigencia desde la función preventiva-Análisis de acciones ejecutadas, resultados alcanzados, lecciones aprendidas y oportunidades de mejora (12%)
7. Seguimiento 4 a la ejecución del Plan de trabajo (6%)
8. Seguimiento 5 a la ejecución del Plan de trabajo. (6%)
9. Seguimiento 6 a la ejecución del Plan de trabajo. (6%)
</t>
    </r>
    <r>
      <rPr>
        <b/>
        <sz val="11"/>
        <rFont val="Calibri"/>
        <family val="2"/>
        <scheme val="minor"/>
      </rPr>
      <t>Actividades  2025</t>
    </r>
    <r>
      <rPr>
        <sz val="11"/>
        <rFont val="Calibri"/>
        <family val="2"/>
        <scheme val="minor"/>
      </rPr>
      <t xml:space="preserve">
10. Estructuración y revisión del plan de trabajo de la vigencia desde la función preventiva-Análisis de acciones ejecutadas, resultados alcanzados, lecciones aprendidas y oportunidades de mejora (12%)
11. Seguimiento 7 a la ejecución del Plan de trabajo (6%)
12. Seguimiento 8 a la ejecución del Plan de trabajo. (6%)
13. Seguimiento 9 a la ejecución del Plan de trabajo. (6%)
</t>
    </r>
    <r>
      <rPr>
        <b/>
        <sz val="11"/>
        <rFont val="Calibri"/>
        <family val="2"/>
        <scheme val="minor"/>
      </rPr>
      <t>Actividades  2026</t>
    </r>
    <r>
      <rPr>
        <sz val="11"/>
        <rFont val="Calibri"/>
        <family val="2"/>
        <scheme val="minor"/>
      </rPr>
      <t xml:space="preserve">
14. Seguimiento 10 a la ejecución del Plan de trabajo (4%)
15. Seguimiento 11 a la ejecución del Plan de trabajo (4%)
16. Análisis de las acciones ejecutadas, resultados alcanzados cuatrienio y prueba de la estrategia (2%)</t>
    </r>
  </si>
  <si>
    <r>
      <rPr>
        <b/>
        <sz val="11"/>
        <rFont val="Calibri"/>
        <family val="2"/>
        <scheme val="minor"/>
      </rPr>
      <t xml:space="preserve">Actividades 2023
</t>
    </r>
    <r>
      <rPr>
        <sz val="11"/>
        <rFont val="Calibri"/>
        <family val="2"/>
        <scheme val="minor"/>
      </rPr>
      <t xml:space="preserve">1.Documento con diagnóstico de la situación.
2.Documento contentivo del plan de trabajo desde la función preventiva.
3. Informe de seguimiento 1 del plan de trabajo con avance de la gestión y acciones correctivas si es el caso. 
4. Reporte de seguimiento 2 del plan de trabajo con avance de la gestión y acciones correctivas si es el caso.
5. Reporte de seguimiento 3 del plan de trabajo con avance de la gestión y acciones correctivas si es el caso.
</t>
    </r>
    <r>
      <rPr>
        <b/>
        <sz val="11"/>
        <rFont val="Calibri"/>
        <family val="2"/>
        <scheme val="minor"/>
      </rPr>
      <t>Actividades 2024</t>
    </r>
    <r>
      <rPr>
        <sz val="11"/>
        <rFont val="Calibri"/>
        <family val="2"/>
        <scheme val="minor"/>
      </rPr>
      <t xml:space="preserve">
6. Documento contentivo del plan de trabajo desde la función preventiva revisado.
7. Reporte de seguimiento 4 del plan de trabajo con las estrategias y actividades establecidas.
8. Informe de seguimiento 5 del plan de trabajo con avance de la gestión y acciones correctivas si es el caso.
9. Reporte de seguimiento 6 del plan de trabajo con avance de la gestión y acciones correctivas si es el caso.
</t>
    </r>
    <r>
      <rPr>
        <b/>
        <sz val="11"/>
        <rFont val="Calibri"/>
        <family val="2"/>
        <scheme val="minor"/>
      </rPr>
      <t>Actividades 2025</t>
    </r>
    <r>
      <rPr>
        <sz val="11"/>
        <rFont val="Calibri"/>
        <family val="2"/>
        <scheme val="minor"/>
      </rPr>
      <t xml:space="preserve">
10. Documento contentivo del plan de trabajo desde la función preventiva revisado.
11. Reporte de seguimiento 7 del plan de trabajo con las estrategias y actividades establecidas.
12. Reporte de seguimiento 8 del plan de trabajo con avance de la gestión y acciones correctivas si es el caso.
13. Reporte de seguimiento 9 del plan de trabajo con avance de la gestión y acciones correctivas si es el caso.
</t>
    </r>
    <r>
      <rPr>
        <b/>
        <sz val="11"/>
        <rFont val="Calibri"/>
        <family val="2"/>
        <scheme val="minor"/>
      </rPr>
      <t>Actividades 2026</t>
    </r>
    <r>
      <rPr>
        <sz val="11"/>
        <rFont val="Calibri"/>
        <family val="2"/>
        <scheme val="minor"/>
      </rPr>
      <t xml:space="preserve">
14. Reporte de seguimiento 10 del plan de trabajo con avance de la gestión y acciones correctivas si es el caso.
15.Reporte de seguimiento 11 del plan de trabajo con avance de la gestión y acciones correctivas si es el caso.
16.I Reporte de análisis de las acciones ejecutadas, resultados alcanzados cuatrienio </t>
    </r>
  </si>
  <si>
    <t>Porcentaje de  investigaciones administrativas abiertas, gestionadas.</t>
  </si>
  <si>
    <t>((A / B)* 100
A=Sumatoria de actuaciones que avancen a la siguiente etapa procesal en el marco de las investigaciones.
B=Línea base de investigaciones en etapas posteriores a la investigación preliminar.</t>
  </si>
  <si>
    <t>Actos administrativos de las investigaciones en etapa preliminar que impulsen a la siguiente etapa del procedimiento, hasta la culminación del proceso.</t>
  </si>
  <si>
    <t>Porcentaje de avance en el seguimiento a cobro de multas impuestas en el marco de las facultades de inspección y vigilancia.</t>
  </si>
  <si>
    <r>
      <t xml:space="preserve">A/B * 100
A= Numero Hitos Ejecutados
B=Número de Hitos Programados 
</t>
    </r>
    <r>
      <rPr>
        <b/>
        <sz val="11"/>
        <rFont val="Calibri"/>
        <family val="2"/>
        <scheme val="minor"/>
      </rPr>
      <t>Hitos 2023                                                                                  
1.</t>
    </r>
    <r>
      <rPr>
        <sz val="11"/>
        <rFont val="Calibri"/>
        <family val="2"/>
        <scheme val="minor"/>
      </rPr>
      <t xml:space="preserve"> Plan de trabajo para la gestión de cobro de las multas impuestas por el MEN (Cómo se realizará el seguimiento) (</t>
    </r>
    <r>
      <rPr>
        <b/>
        <sz val="11"/>
        <rFont val="Calibri"/>
        <family val="2"/>
        <scheme val="minor"/>
      </rPr>
      <t>6%</t>
    </r>
    <r>
      <rPr>
        <sz val="11"/>
        <rFont val="Calibri"/>
        <family val="2"/>
        <scheme val="minor"/>
      </rPr>
      <t xml:space="preserve">).                                                                      
</t>
    </r>
    <r>
      <rPr>
        <b/>
        <sz val="11"/>
        <rFont val="Calibri"/>
        <family val="2"/>
        <scheme val="minor"/>
      </rPr>
      <t>2.</t>
    </r>
    <r>
      <rPr>
        <sz val="11"/>
        <rFont val="Calibri"/>
        <family val="2"/>
        <scheme val="minor"/>
      </rPr>
      <t>Informe diagnóstico de las multas impuestas en virtud de la función de vigilancia (art. 9, num 8) y la facultad sancionatoria (art. 17 Ley 1740 de 2014), (fecha de imposición, tipología de multa y sujeto sancionado, verificación de la existencia o no de procesos, procedimientos o instructivos asociados al interior del MEN)(</t>
    </r>
    <r>
      <rPr>
        <b/>
        <sz val="11"/>
        <rFont val="Calibri"/>
        <family val="2"/>
        <scheme val="minor"/>
      </rPr>
      <t>12%</t>
    </r>
    <r>
      <rPr>
        <sz val="11"/>
        <rFont val="Calibri"/>
        <family val="2"/>
        <scheme val="minor"/>
      </rPr>
      <t xml:space="preserve">)                                                                                                              </t>
    </r>
    <r>
      <rPr>
        <b/>
        <sz val="11"/>
        <rFont val="Calibri"/>
        <family val="2"/>
        <scheme val="minor"/>
      </rPr>
      <t xml:space="preserve">3. </t>
    </r>
    <r>
      <rPr>
        <sz val="11"/>
        <rFont val="Calibri"/>
        <family val="2"/>
        <scheme val="minor"/>
      </rPr>
      <t>Seguimiento al plan de trabajo (</t>
    </r>
    <r>
      <rPr>
        <b/>
        <sz val="11"/>
        <rFont val="Calibri"/>
        <family val="2"/>
        <scheme val="minor"/>
      </rPr>
      <t>6%</t>
    </r>
    <r>
      <rPr>
        <sz val="11"/>
        <rFont val="Calibri"/>
        <family val="2"/>
        <scheme val="minor"/>
      </rPr>
      <t xml:space="preserve">).                                  
</t>
    </r>
    <r>
      <rPr>
        <b/>
        <sz val="11"/>
        <rFont val="Calibri"/>
        <family val="2"/>
        <scheme val="minor"/>
      </rPr>
      <t xml:space="preserve">4. </t>
    </r>
    <r>
      <rPr>
        <sz val="11"/>
        <rFont val="Calibri"/>
        <family val="2"/>
        <scheme val="minor"/>
      </rPr>
      <t>Informe de gestión, lecciones aprendidas y oportunidades de mejora (</t>
    </r>
    <r>
      <rPr>
        <b/>
        <sz val="11"/>
        <rFont val="Calibri"/>
        <family val="2"/>
        <scheme val="minor"/>
      </rPr>
      <t>6%</t>
    </r>
    <r>
      <rPr>
        <sz val="11"/>
        <rFont val="Calibri"/>
        <family val="2"/>
        <scheme val="minor"/>
      </rPr>
      <t xml:space="preserve">).                                                               
</t>
    </r>
    <r>
      <rPr>
        <b/>
        <sz val="11"/>
        <rFont val="Calibri"/>
        <family val="2"/>
        <scheme val="minor"/>
      </rPr>
      <t xml:space="preserve">Hitos 2024                                                                                  
1. </t>
    </r>
    <r>
      <rPr>
        <sz val="11"/>
        <rFont val="Calibri"/>
        <family val="2"/>
        <scheme val="minor"/>
      </rPr>
      <t>Plan de trabajo para la gestión de cobro de las multas con las condiciones actuales (</t>
    </r>
    <r>
      <rPr>
        <b/>
        <sz val="11"/>
        <rFont val="Calibri"/>
        <family val="2"/>
        <scheme val="minor"/>
      </rPr>
      <t>6%</t>
    </r>
    <r>
      <rPr>
        <sz val="11"/>
        <rFont val="Calibri"/>
        <family val="2"/>
        <scheme val="minor"/>
      </rPr>
      <t xml:space="preserve">).                                          
</t>
    </r>
    <r>
      <rPr>
        <b/>
        <sz val="11"/>
        <rFont val="Calibri"/>
        <family val="2"/>
        <scheme val="minor"/>
      </rPr>
      <t>2.</t>
    </r>
    <r>
      <rPr>
        <sz val="11"/>
        <rFont val="Calibri"/>
        <family val="2"/>
        <scheme val="minor"/>
      </rPr>
      <t xml:space="preserve"> Seguimiento al plan de trabajo y a los cobros coactivos (</t>
    </r>
    <r>
      <rPr>
        <b/>
        <sz val="11"/>
        <rFont val="Calibri"/>
        <family val="2"/>
        <scheme val="minor"/>
      </rPr>
      <t>9%</t>
    </r>
    <r>
      <rPr>
        <sz val="11"/>
        <rFont val="Calibri"/>
        <family val="2"/>
        <scheme val="minor"/>
      </rPr>
      <t xml:space="preserve">).                                                                                   
</t>
    </r>
    <r>
      <rPr>
        <b/>
        <sz val="11"/>
        <rFont val="Calibri"/>
        <family val="2"/>
        <scheme val="minor"/>
      </rPr>
      <t>3.</t>
    </r>
    <r>
      <rPr>
        <sz val="11"/>
        <rFont val="Calibri"/>
        <family val="2"/>
        <scheme val="minor"/>
      </rPr>
      <t xml:space="preserve"> Revisión de los procedimientos o instructivos existentes para su actualización y/o creación (documentos físicos, gestión documental, indagación con la UAC) (</t>
    </r>
    <r>
      <rPr>
        <b/>
        <sz val="11"/>
        <rFont val="Calibri"/>
        <family val="2"/>
        <scheme val="minor"/>
      </rPr>
      <t>15%</t>
    </r>
    <r>
      <rPr>
        <sz val="11"/>
        <rFont val="Calibri"/>
        <family val="2"/>
        <scheme val="minor"/>
      </rPr>
      <t xml:space="preserve">).   </t>
    </r>
    <r>
      <rPr>
        <b/>
        <sz val="11"/>
        <rFont val="Calibri"/>
        <family val="2"/>
        <scheme val="minor"/>
      </rPr>
      <t xml:space="preserve">                                    </t>
    </r>
    <r>
      <rPr>
        <sz val="11"/>
        <rFont val="Calibri"/>
        <family val="2"/>
        <scheme val="minor"/>
      </rPr>
      <t xml:space="preserve">
</t>
    </r>
    <r>
      <rPr>
        <b/>
        <sz val="11"/>
        <rFont val="Calibri"/>
        <family val="2"/>
        <scheme val="minor"/>
      </rPr>
      <t xml:space="preserve">Hitos 2025                                                                                              1. </t>
    </r>
    <r>
      <rPr>
        <sz val="11"/>
        <rFont val="Calibri"/>
        <family val="2"/>
        <scheme val="minor"/>
      </rPr>
      <t>Plan de trabajo para la gestión de cobro de multas con las condiciones actuales. (</t>
    </r>
    <r>
      <rPr>
        <b/>
        <sz val="11"/>
        <rFont val="Calibri"/>
        <family val="2"/>
        <scheme val="minor"/>
      </rPr>
      <t>5%</t>
    </r>
    <r>
      <rPr>
        <sz val="11"/>
        <rFont val="Calibri"/>
        <family val="2"/>
        <scheme val="minor"/>
      </rPr>
      <t xml:space="preserve">)                             
</t>
    </r>
    <r>
      <rPr>
        <b/>
        <sz val="11"/>
        <rFont val="Calibri"/>
        <family val="2"/>
        <scheme val="minor"/>
      </rPr>
      <t xml:space="preserve">2. </t>
    </r>
    <r>
      <rPr>
        <sz val="11"/>
        <rFont val="Calibri"/>
        <family val="2"/>
        <scheme val="minor"/>
      </rPr>
      <t>Construcción del procedimiento o instructivo para hacer seguimiento al cobro de las multas en el MEN, o impulsar el procedimiento interno establecido.   (</t>
    </r>
    <r>
      <rPr>
        <b/>
        <sz val="11"/>
        <rFont val="Calibri"/>
        <family val="2"/>
        <scheme val="minor"/>
      </rPr>
      <t>10%</t>
    </r>
    <r>
      <rPr>
        <sz val="11"/>
        <rFont val="Calibri"/>
        <family val="2"/>
        <scheme val="minor"/>
      </rPr>
      <t xml:space="preserve">)                                                                             </t>
    </r>
    <r>
      <rPr>
        <b/>
        <sz val="11"/>
        <rFont val="Calibri"/>
        <family val="2"/>
        <scheme val="minor"/>
      </rPr>
      <t>3.</t>
    </r>
    <r>
      <rPr>
        <sz val="11"/>
        <rFont val="Calibri"/>
        <family val="2"/>
        <scheme val="minor"/>
      </rPr>
      <t xml:space="preserve"> Mesas de trabajo o comités de reunión con la Subdirección de Desarrollo Organizacional para la revision del instructivo o procedimiento (</t>
    </r>
    <r>
      <rPr>
        <b/>
        <sz val="11"/>
        <rFont val="Calibri"/>
        <family val="2"/>
        <scheme val="minor"/>
      </rPr>
      <t>10%</t>
    </r>
    <r>
      <rPr>
        <sz val="11"/>
        <rFont val="Calibri"/>
        <family val="2"/>
        <scheme val="minor"/>
      </rPr>
      <t xml:space="preserve">).                                 
</t>
    </r>
    <r>
      <rPr>
        <b/>
        <sz val="11"/>
        <rFont val="Calibri"/>
        <family val="2"/>
        <scheme val="minor"/>
      </rPr>
      <t>4.</t>
    </r>
    <r>
      <rPr>
        <sz val="11"/>
        <rFont val="Calibri"/>
        <family val="2"/>
        <scheme val="minor"/>
      </rPr>
      <t xml:space="preserve"> Informe de gestión, lecciones aprendidas y oportunidades de mejoras (</t>
    </r>
    <r>
      <rPr>
        <b/>
        <sz val="11"/>
        <rFont val="Calibri"/>
        <family val="2"/>
        <scheme val="minor"/>
      </rPr>
      <t>5%</t>
    </r>
    <r>
      <rPr>
        <sz val="11"/>
        <rFont val="Calibri"/>
        <family val="2"/>
        <scheme val="minor"/>
      </rPr>
      <t xml:space="preserve">).
</t>
    </r>
    <r>
      <rPr>
        <b/>
        <sz val="11"/>
        <rFont val="Calibri"/>
        <family val="2"/>
        <scheme val="minor"/>
      </rPr>
      <t xml:space="preserve">Hitos 2026                                                                                             1. </t>
    </r>
    <r>
      <rPr>
        <sz val="11"/>
        <rFont val="Calibri"/>
        <family val="2"/>
        <scheme val="minor"/>
      </rPr>
      <t>Seguimiento al cobro de multas impuestas por el MEN. (</t>
    </r>
    <r>
      <rPr>
        <b/>
        <sz val="11"/>
        <rFont val="Calibri"/>
        <family val="2"/>
        <scheme val="minor"/>
      </rPr>
      <t>2%</t>
    </r>
    <r>
      <rPr>
        <sz val="11"/>
        <rFont val="Calibri"/>
        <family val="2"/>
        <scheme val="minor"/>
      </rPr>
      <t xml:space="preserve">)                                                                                          
</t>
    </r>
    <r>
      <rPr>
        <b/>
        <sz val="11"/>
        <rFont val="Calibri"/>
        <family val="2"/>
        <scheme val="minor"/>
      </rPr>
      <t>2.</t>
    </r>
    <r>
      <rPr>
        <sz val="11"/>
        <rFont val="Calibri"/>
        <family val="2"/>
        <scheme val="minor"/>
      </rPr>
      <t xml:space="preserve"> Procedimiento o instructivo para reglamentar el seguimiento al cobro coactivo de las multas impuestas por el MEN formalizado con la Subdirección de Desarrollo Organizacional (4</t>
    </r>
    <r>
      <rPr>
        <b/>
        <sz val="11"/>
        <rFont val="Calibri"/>
        <family val="2"/>
        <scheme val="minor"/>
      </rPr>
      <t>%</t>
    </r>
    <r>
      <rPr>
        <sz val="11"/>
        <rFont val="Calibri"/>
        <family val="2"/>
        <scheme val="minor"/>
      </rPr>
      <t xml:space="preserve">).                              
</t>
    </r>
    <r>
      <rPr>
        <b/>
        <sz val="11"/>
        <rFont val="Calibri"/>
        <family val="2"/>
        <scheme val="minor"/>
      </rPr>
      <t>3.</t>
    </r>
    <r>
      <rPr>
        <sz val="11"/>
        <rFont val="Calibri"/>
        <family val="2"/>
        <scheme val="minor"/>
      </rPr>
      <t xml:space="preserve"> Informe de gestión del cuatrenio (4</t>
    </r>
    <r>
      <rPr>
        <b/>
        <sz val="11"/>
        <rFont val="Calibri"/>
        <family val="2"/>
        <scheme val="minor"/>
      </rPr>
      <t>%</t>
    </r>
    <r>
      <rPr>
        <sz val="11"/>
        <rFont val="Calibri"/>
        <family val="2"/>
        <scheme val="minor"/>
      </rPr>
      <t>).</t>
    </r>
  </si>
  <si>
    <r>
      <t xml:space="preserve">Hitos 2023                                                                                                    1. Documento Plan de trabajo para la gestión de cobro de multas impuestas por el MEN.       </t>
    </r>
    <r>
      <rPr>
        <b/>
        <sz val="11"/>
        <rFont val="Calibri"/>
        <family val="2"/>
        <scheme val="minor"/>
      </rPr>
      <t xml:space="preserve">                                                    2. </t>
    </r>
    <r>
      <rPr>
        <sz val="11"/>
        <rFont val="Calibri"/>
        <family val="2"/>
        <scheme val="minor"/>
      </rPr>
      <t xml:space="preserve">Documento informe diagnóstico con el detalle de las fechas de imposición, tipología de multas y sujetos sancionados, especificación sobre la existencia de procedimientos o instructivos asociados al interior del MEN.      </t>
    </r>
    <r>
      <rPr>
        <b/>
        <sz val="11"/>
        <rFont val="Calibri"/>
        <family val="2"/>
        <scheme val="minor"/>
      </rPr>
      <t xml:space="preserve">                                                                                                                                                                                                                3.</t>
    </r>
    <r>
      <rPr>
        <sz val="11"/>
        <rFont val="Calibri"/>
        <family val="2"/>
        <scheme val="minor"/>
      </rPr>
      <t xml:space="preserve"> Documento seguimiento al plan de trabajo.
4. Documento Informe de gestión con lecciones aprendidas y oportunidades de mejora.</t>
    </r>
    <r>
      <rPr>
        <b/>
        <sz val="11"/>
        <rFont val="Calibri"/>
        <family val="2"/>
        <scheme val="minor"/>
      </rPr>
      <t xml:space="preserve">
Hitos 2024                                                                                                     1. </t>
    </r>
    <r>
      <rPr>
        <sz val="11"/>
        <rFont val="Calibri"/>
        <family val="2"/>
        <scheme val="minor"/>
      </rPr>
      <t>Documento Plan de trabajo para la gestión de cobro de las multas impuestas por el MEN.</t>
    </r>
    <r>
      <rPr>
        <b/>
        <sz val="11"/>
        <rFont val="Calibri"/>
        <family val="2"/>
        <scheme val="minor"/>
      </rPr>
      <t xml:space="preserve">                                               2. </t>
    </r>
    <r>
      <rPr>
        <sz val="11"/>
        <rFont val="Calibri"/>
        <family val="2"/>
        <scheme val="minor"/>
      </rPr>
      <t xml:space="preserve">Documento seguimiento al plan de trabajo.                                </t>
    </r>
    <r>
      <rPr>
        <b/>
        <sz val="11"/>
        <rFont val="Calibri"/>
        <family val="2"/>
        <scheme val="minor"/>
      </rPr>
      <t>3.</t>
    </r>
    <r>
      <rPr>
        <sz val="11"/>
        <rFont val="Calibri"/>
        <family val="2"/>
        <scheme val="minor"/>
      </rPr>
      <t xml:space="preserve"> Documento Informe sobre la revisión o verificación de la existencia o no de procedimientos o intructivos asociados al interior del MEN.</t>
    </r>
    <r>
      <rPr>
        <b/>
        <sz val="11"/>
        <rFont val="Calibri"/>
        <family val="2"/>
        <scheme val="minor"/>
      </rPr>
      <t xml:space="preserve">
Hitos 2025                                                                                                    1.</t>
    </r>
    <r>
      <rPr>
        <sz val="11"/>
        <rFont val="Calibri"/>
        <family val="2"/>
        <scheme val="minor"/>
      </rPr>
      <t xml:space="preserve"> Documento plan de trabajo para la gestión de cobro de las multas impuestas por el MEN. </t>
    </r>
    <r>
      <rPr>
        <b/>
        <sz val="11"/>
        <rFont val="Calibri"/>
        <family val="2"/>
        <scheme val="minor"/>
      </rPr>
      <t xml:space="preserve">
2. </t>
    </r>
    <r>
      <rPr>
        <sz val="11"/>
        <rFont val="Calibri"/>
        <family val="2"/>
        <scheme val="minor"/>
      </rPr>
      <t>Documento primera versión del procedimiento o instructivo para el seguimiento al cobro de las multas impuestas por el MEN.</t>
    </r>
    <r>
      <rPr>
        <b/>
        <sz val="11"/>
        <rFont val="Calibri"/>
        <family val="2"/>
        <scheme val="minor"/>
      </rPr>
      <t xml:space="preserve">
3. </t>
    </r>
    <r>
      <rPr>
        <sz val="11"/>
        <rFont val="Calibri"/>
        <family val="2"/>
        <scheme val="minor"/>
      </rPr>
      <t xml:space="preserve">Documento informe de gestión con las lecciones aprendidas y oportunidades de mejora. 
</t>
    </r>
    <r>
      <rPr>
        <b/>
        <sz val="11"/>
        <rFont val="Calibri"/>
        <family val="2"/>
        <scheme val="minor"/>
      </rPr>
      <t>Hitos 2026                                                                                        1.</t>
    </r>
    <r>
      <rPr>
        <sz val="11"/>
        <rFont val="Calibri"/>
        <family val="2"/>
        <scheme val="minor"/>
      </rPr>
      <t xml:space="preserve"> Documento seguimiento al cobro de las multas impuestas por el MEN.                                                                            </t>
    </r>
    <r>
      <rPr>
        <b/>
        <sz val="11"/>
        <rFont val="Calibri"/>
        <family val="2"/>
        <scheme val="minor"/>
      </rPr>
      <t xml:space="preserve">2. </t>
    </r>
    <r>
      <rPr>
        <sz val="11"/>
        <rFont val="Calibri"/>
        <family val="2"/>
        <scheme val="minor"/>
      </rPr>
      <t xml:space="preserve">Documento instructivo o procedimiento formalizado con la Subdirección de Desarrollo Organizacional.                                                                             </t>
    </r>
    <r>
      <rPr>
        <b/>
        <sz val="11"/>
        <rFont val="Calibri"/>
        <family val="2"/>
        <scheme val="minor"/>
      </rPr>
      <t xml:space="preserve">3. </t>
    </r>
    <r>
      <rPr>
        <sz val="11"/>
        <rFont val="Calibri"/>
        <family val="2"/>
        <scheme val="minor"/>
      </rPr>
      <t>Documento Informe de gestión con las lecciones aprendidas y oportunidades</t>
    </r>
    <r>
      <rPr>
        <b/>
        <sz val="11"/>
        <rFont val="Calibri"/>
        <family val="2"/>
        <scheme val="minor"/>
      </rPr>
      <t xml:space="preserve"> </t>
    </r>
    <r>
      <rPr>
        <sz val="11"/>
        <rFont val="Calibri"/>
        <family val="2"/>
        <scheme val="minor"/>
      </rPr>
      <t>de mejora.</t>
    </r>
    <r>
      <rPr>
        <b/>
        <sz val="11"/>
        <rFont val="Calibri"/>
        <family val="2"/>
        <scheme val="minor"/>
      </rPr>
      <t xml:space="preserve">                                             </t>
    </r>
  </si>
  <si>
    <t>Subdirección de Aseguramiento de la Calidad para la Educación Superior</t>
  </si>
  <si>
    <t>Consejo Nacional de Acreditación - CNA</t>
  </si>
  <si>
    <t>Porcentaje de avance en la implementación de la  estrategia de Internacionalización del Sistema Nacional de Acreditación SNA</t>
  </si>
  <si>
    <t xml:space="preserve">Fórmula= Número de actividades ejecutadas / Número de actividades programadas 
</t>
  </si>
  <si>
    <t>Informe de avance de las actividades programadas.</t>
  </si>
  <si>
    <t>Porcentaje de avance en las acciones de fortalecimiento de la cultura del mejoramiento continúo en el marco del  modelo de acreditación de Alta Calidad</t>
  </si>
  <si>
    <t xml:space="preserve">Porcentaje de avance en la implementación de estrategias que contribuyan a la eficiencia en el  proceso de acreditación en Alta Calidad </t>
  </si>
  <si>
    <t>Porcentaje de cumplimiento de la estrategia para el fortalecimiento del rol de los integrantes de la CONACES.</t>
  </si>
  <si>
    <t xml:space="preserve">Fórmula= Número de actividades ejecutadas / Número de actividades programadas </t>
  </si>
  <si>
    <t>Porcentaje de cumplimiento de la estrategia para el fortalecimiento del rol del PAR en el SACES.</t>
  </si>
  <si>
    <t>Porcentaje de atención de solicitudes de registro calificado radicadas por las Instituciones de Educación Superior</t>
  </si>
  <si>
    <t>(A/B)*100
A= Número de solicitudes que cuentan con acto administrativo proyectado.
B= Número de solicitudes radicadas
Donde B incluye las solicitudes de la vigencia anterior + las solicitudes radicadas en la vigencia actual.
Nota: Se entiende como atendidas las solicitudes  que ya cuentan con acto administrativo proyectado, es decir remitido a numeración y notificación.</t>
  </si>
  <si>
    <t>Reporte de seguimiento por etapas a las solicitudes de registro calificado radicadas por las IES en SACES</t>
  </si>
  <si>
    <t>Porcentaje de respuesta a las solicitudes de Registro Calificado que se atienden en  menor tiempo de lo establecido en la normatividad vigente.</t>
  </si>
  <si>
    <t>(A/B)*100
A= Número de solicitudes de RC finalizadas en menor tiempo establecido en la normatividad vigente.
B= Número de  solicitudes de RC finalizadas
Nota: Se entiende por finalizadas las solicitudes que cuentan con acto administrativo remitido a numeración y notificación.</t>
  </si>
  <si>
    <t>Reporte de seguimiento a las solicitudes de registro calificado radicadas por las IES</t>
  </si>
  <si>
    <t>Porcentaje de solicitudes de convalidaciones atendidas</t>
  </si>
  <si>
    <t>(A/B)*100
A= Número de solicitudes de convalidaciones atendidas
B= Número de solicitudes de convalidaciones radicadas
Donde B incluye el rezago de la vigencia anterior + las solicitudes radicadas en la vigencia actual</t>
  </si>
  <si>
    <t>Reporte de segumiento a las solicitudes de convalidaciones radicadas</t>
  </si>
  <si>
    <t>Porcentaje de trámites de convalidaciones atendidos en menor tiempo al establecido en la normatividad vigente.</t>
  </si>
  <si>
    <t>(A/B)*100
A= Número de solicitudes de convalidaciones finalizadas en menor tiempo establecido en la normatividad vigente.
B= Número de  solicitudes de convalidaciones finalizadas</t>
  </si>
  <si>
    <t>Reporte de segumiento a las solicitudes de convalidaciones cerradas</t>
  </si>
  <si>
    <t>Porcentaje de solicitudes de convalidación atendidas en instancia de recurso de reposición</t>
  </si>
  <si>
    <t>Formula de Cálculo: (A/B)*100
A= No. Solicitudes atendidas de recursos de reposición
B= No. Solicitudes radicadas de recursos de reposición</t>
  </si>
  <si>
    <t>Reporte de segumiento de recursos de resposición radicados y cerrados</t>
  </si>
  <si>
    <t>Porcentaje de avance en la implementación de estrategias de fortalecimiento del proceso de convalidaciones de educación superior</t>
  </si>
  <si>
    <t xml:space="preserve">Formula de Cálculo: (A/B)*100
Número de actividades ejecutadas / Número de actividades programadas </t>
  </si>
  <si>
    <t>Informe de las actividades realizadas según lo programado.</t>
  </si>
  <si>
    <t>Porcentaje de avance en el diseño e implementación de la plataforma tecnológica del Sistema de Aseguramiento de la Calidad - SAC</t>
  </si>
  <si>
    <t>FÓRMULA: A+B+C+D
A= Etapa I 2023 (30%)
B= Etapa II 2024 (30%)
C= Etapa III 2025 (25%)
D= Etapa IV 2026 (15%)</t>
  </si>
  <si>
    <t xml:space="preserve">Informe de avance en la ejecución </t>
  </si>
  <si>
    <t>TRANSVERSALES</t>
  </si>
  <si>
    <t xml:space="preserve">Información y Comunicación </t>
  </si>
  <si>
    <t>Gestión de comunicaciones</t>
  </si>
  <si>
    <t>Oficina Asesora de Comunicaciones</t>
  </si>
  <si>
    <t>029</t>
  </si>
  <si>
    <t>Número de visitas de la Página Web del MEN</t>
  </si>
  <si>
    <t>Sumatoria de visitas a la página a web del MEN</t>
  </si>
  <si>
    <t>Informe de Google Analytic</t>
  </si>
  <si>
    <t>Número de cuentas alcanzadas a través de los contenidos divulgados en las redes sociales del  Ministerio</t>
  </si>
  <si>
    <t>Sumatoria de cuentas alcanzadas a través de los contenidos divulgados en las redes sociales del Ministerio
Nota: Alcance de facebook e instagram e impresiones de twitter</t>
  </si>
  <si>
    <t>Informe de Redes Sociales</t>
  </si>
  <si>
    <t>Número de contenidos comunicacionales internos divulgados</t>
  </si>
  <si>
    <t>Sumatoria de contenidos comunicacionales internos divulgados</t>
  </si>
  <si>
    <t>Informe de Comunicación Interna</t>
  </si>
  <si>
    <t>Número de contenidos comunicacionales externos divulgados</t>
  </si>
  <si>
    <t>Sumatoria de contenidos comunicacionales externos  divulgados</t>
  </si>
  <si>
    <t>Informe de Comunicación Externa</t>
  </si>
  <si>
    <t xml:space="preserve">Evaluación de Resultados </t>
  </si>
  <si>
    <t>Aumentar de manera sostenida el indice anual de desempeño institucional</t>
  </si>
  <si>
    <t>Planeación</t>
  </si>
  <si>
    <t>Oficina Asesora de Planeación y Finanzas</t>
  </si>
  <si>
    <t>031</t>
  </si>
  <si>
    <t xml:space="preserve">Número de boletines elaborados con información sobre desempeño sectorial según avances en el Plan de Acción Institucional (PAI) </t>
  </si>
  <si>
    <t>Sumatoria de los boletines publicados</t>
  </si>
  <si>
    <t>Boletines publicados</t>
  </si>
  <si>
    <t xml:space="preserve">Lineamiento técnico y financiero para canastas educativas construido y concertado </t>
  </si>
  <si>
    <t>Documento del lineamiento técnico y financiero</t>
  </si>
  <si>
    <t xml:space="preserve">Variable indígena dentro de la tipología de ETC con presencia de pueblos indígenas  construida, concertada e incorporada  en el marco de la CONTCEPI </t>
  </si>
  <si>
    <t>Documento de la variable indígena</t>
  </si>
  <si>
    <t xml:space="preserve">Lineamiento técnico de Canastas educativas construido y concertado </t>
  </si>
  <si>
    <t>Porcentaje de avance en el diseño e implementación del micrositio de información estadística sectorial</t>
  </si>
  <si>
    <t>Actividades ejecutadas / actividades programadas</t>
  </si>
  <si>
    <t>De acuerdo a los entregables definidos en el formato de hitos</t>
  </si>
  <si>
    <t>Número de anuarios estadísticos sectoriales publicados (nacional, departamentales  y para las ETC)</t>
  </si>
  <si>
    <t>Sumatoria de los anuarios estadisticos publicados
*Nota:Comprende los anuarios nacional y para educación preescolar básica y media y educación superior</t>
  </si>
  <si>
    <t>Anuarios estadísticos publicados</t>
  </si>
  <si>
    <t>Número de documentos elaborados con temáticas relevantes de la política educativa</t>
  </si>
  <si>
    <t>Sumatoria de los documentos elaborados</t>
  </si>
  <si>
    <t>Documentos elaborados</t>
  </si>
  <si>
    <t xml:space="preserve">Recursos del Sistema General de Regalías (SGR) aprobados para el sector educativo </t>
  </si>
  <si>
    <t xml:space="preserve">Sumatoria de los recursos del Sistema General de Regalías (SGR) aprobados para el sector educativo </t>
  </si>
  <si>
    <t>Matriz de proyectos aprobados</t>
  </si>
  <si>
    <t>Número de boletines elaborados con información sobre desempeño institucional según avances en los proyectos de inversión</t>
  </si>
  <si>
    <t xml:space="preserve">Porcentaje de avance en la actualización de documentos asociados al proceso y a las actividades que desarrolla el grupo de Finanzas y Auditorías de la OAPF en el proceso de planeación. </t>
  </si>
  <si>
    <t xml:space="preserve">Número de documentos actualizados en el Sistema Integrado de Gestión / Número de documentos del Sistema Integrado de Gestión asociados al proceso y a las actividades que desarrolla el Grupo de Finanzas y Auditorías de la OAPF en el proceso de planeación.
Nota: La actualización comprende la revisión, ajuste y publicación en SIG de procedimientos, formatos y otros documentos asociados al Grupo de Finanzas y Auditorías en el proceso de planeación.
</t>
  </si>
  <si>
    <t>Documentos del SIG actualizados o formulados</t>
  </si>
  <si>
    <t>Número de boletines elaborados con información estadística</t>
  </si>
  <si>
    <t>Sumatoria de los boletines publicados
Nota: Los boletines trimestrales tendrán información estadística de uno de los siguientes temas: matrícula, eficiencia o poblaciones.</t>
  </si>
  <si>
    <t>Boletines elaborados</t>
  </si>
  <si>
    <t>Gestión con valores para resultados</t>
  </si>
  <si>
    <t>Gestión jurídica</t>
  </si>
  <si>
    <t>Oficina Asesora Jurídica</t>
  </si>
  <si>
    <t>OFICINA ASESORA JURIDICA</t>
  </si>
  <si>
    <t>Recursos recaudados por gestión de cobro coactivo a favor del MEN</t>
  </si>
  <si>
    <t>Sumatoria de los valores recaudados por cobro coactivo a favor del MEN durante el periodo.
Nota: La contabilización se realiza por pagos directos y/o titulo de depósito judicial.</t>
  </si>
  <si>
    <t>Base de datos de cobro coactivo</t>
  </si>
  <si>
    <t>Porcentaje de conceptos externos emitidos con una antelación de 2 o más días respecto del término de oportunidad legal</t>
  </si>
  <si>
    <t>#conceptos externos emitidos con una antelación de 2 o más días respecto del término de oportunidad legal /Total de conceptos externos expedidos por el equipo de conceptos.</t>
  </si>
  <si>
    <t>Base de conceptos</t>
  </si>
  <si>
    <t>Porcentaje de registro de demandas nuevas en Ekogui</t>
  </si>
  <si>
    <t xml:space="preserve"># de procesos nuevos registrados en ekogui./ # de procesos judiciales nuevos en el mes  </t>
  </si>
  <si>
    <t>Excel de observaciones a los informes mensuales de las firmas</t>
  </si>
  <si>
    <t>Recursos recaudados por gestión de cobro coactivo a favor del FOMAG</t>
  </si>
  <si>
    <t xml:space="preserve">Sumatoria de los valores recaudado por cobro coactivo a favor del FOMAG durante el periodo.
Nota: La contabilización se realiza por pagos directos y/o titulo de depósito judicial en cuentas directas de Fiduprevisora. </t>
  </si>
  <si>
    <t>Base de datos de cobro coactivo FOMAG</t>
  </si>
  <si>
    <t>Porcentaje de normatividad estratégica proyectada</t>
  </si>
  <si>
    <t># de proyectos normativos estratégicos proyectados /# total de proyectos normativos estratégicos definidos
Nota: La normatividad tendrá alcance sobre Decretos y Resoluciones.</t>
  </si>
  <si>
    <t>Normatividad estratégica proyectada</t>
  </si>
  <si>
    <t>Control Interno</t>
  </si>
  <si>
    <t>Reducir el impacto de los riesgos estratégicos, tácticos y operativos, identificados en cada modelo referencial.</t>
  </si>
  <si>
    <t>Evaluación y asuntos disciplinarios</t>
  </si>
  <si>
    <t>Oficina de Control Interno</t>
  </si>
  <si>
    <t>Desarrollo de capacidades para una gestión moderna del sector educativo</t>
  </si>
  <si>
    <t>Número de Informes del Estado de la Gestión del Riesgo presentados</t>
  </si>
  <si>
    <t>Número de Informes del Estado de la Gestión del Riesgo presentados / Informes del Estado de la Gestión del Riesgo progrramados</t>
  </si>
  <si>
    <t>Informe de riesgos</t>
  </si>
  <si>
    <t>Número de estrategías de autocontrol implementadas</t>
  </si>
  <si>
    <t>Estrategias para fomentar la cultura de autocontrol   implementadas</t>
  </si>
  <si>
    <t>Informe de Resultado de la Estrategia</t>
  </si>
  <si>
    <t>Porcentaje de seguimiento a respuestas entes de control</t>
  </si>
  <si>
    <t>Numero de solicitudes a las que se realiza seguimiento/ Total de solicitudes recibidas</t>
  </si>
  <si>
    <t>Matriz de seguimiento a respuestas entes de control</t>
  </si>
  <si>
    <t>Porcentaje de seguimiento a las acciones de mejora</t>
  </si>
  <si>
    <t>Nùmero de seguimientos a las acciones de mejora realizados / Seguimientos a las acciones de mejora programados.</t>
  </si>
  <si>
    <t>Publicación página WEB</t>
  </si>
  <si>
    <t>Porcentaje de auditorías realizadas</t>
  </si>
  <si>
    <t>Auditorías realizadas / auditorías programadas</t>
  </si>
  <si>
    <t>Informes de auditorías</t>
  </si>
  <si>
    <t>Gestión de alianzas</t>
  </si>
  <si>
    <t>Oficina de Cooperación y Asuntos Internacionales</t>
  </si>
  <si>
    <t>Transversal</t>
  </si>
  <si>
    <t>Recursos de cooperación gestionados con el apoyo y acompañamiento de la OCAI</t>
  </si>
  <si>
    <t>Sumatoria de los recursos de cooperación gestionados
Nota: Comprende recursos de cooperación técnica y financiera</t>
  </si>
  <si>
    <t>Documento soporte cooperación  y/o matriz de relación de cooperación</t>
  </si>
  <si>
    <t>$ 1.750.000.000</t>
  </si>
  <si>
    <t>$ 8.750.000.000</t>
  </si>
  <si>
    <t>$ 31.500.000.000</t>
  </si>
  <si>
    <t>Número de espacios de articulación con aliados internacionales y del sector privado realizados</t>
  </si>
  <si>
    <t>Sumatoria de espacios de articulación con aliados internacionales y del sector privado realizados</t>
  </si>
  <si>
    <t>Informe del espacio de articulación</t>
  </si>
  <si>
    <t>Número de acciones de promoción de la internacionalización de la educación superior de Colombia desarrolladas</t>
  </si>
  <si>
    <t xml:space="preserve">Sumatoria de acciones de promoción de la internacionalización de la educación superior desarrolladas </t>
  </si>
  <si>
    <t>Reporte de las acciones de promoción</t>
  </si>
  <si>
    <t>Gestión de Servicios TIC</t>
  </si>
  <si>
    <t>Oficina de Tecnología y Sistemas de Información</t>
  </si>
  <si>
    <t>025</t>
  </si>
  <si>
    <t>Porcentaje de avance en los proyectos de la planeación de la arquitectura empresarial, arquitectura misional,  arquitectura de información y gobierno digital priorizados para cada vigencia.</t>
  </si>
  <si>
    <t>N.A.</t>
  </si>
  <si>
    <t xml:space="preserve">Porcentaje de Avance de los Proyectos Priorizados = (Actividades ejecutadas / Actividades Programadas ) *100
</t>
  </si>
  <si>
    <r>
      <t xml:space="preserve">Informe de avance de las actividades programadas de los proyectos priorizados para la vigencia referente a: La planeación de la arquitectura empresarial, arquitectura misional,  arquitectura de información y gobierno digital.
Notas:
</t>
    </r>
    <r>
      <rPr>
        <u/>
        <sz val="11"/>
        <rFont val="Calibri"/>
        <family val="2"/>
        <scheme val="minor"/>
      </rPr>
      <t>En enero de 2023:</t>
    </r>
    <r>
      <rPr>
        <sz val="11"/>
        <rFont val="Calibri"/>
        <family val="2"/>
        <scheme val="minor"/>
      </rPr>
      <t xml:space="preserve"> Entregar como parte de los medios de verificación el sustento de la formulación del indicador.
</t>
    </r>
    <r>
      <rPr>
        <u/>
        <sz val="11"/>
        <rFont val="Calibri"/>
        <family val="2"/>
        <scheme val="minor"/>
      </rPr>
      <t>En el Trimestre I:</t>
    </r>
    <r>
      <rPr>
        <sz val="11"/>
        <rFont val="Calibri"/>
        <family val="2"/>
        <scheme val="minor"/>
      </rPr>
      <t xml:space="preserve"> Entregar el plan del indicador que servirá como base para medir el cumplimiento durante cada trimestre.</t>
    </r>
  </si>
  <si>
    <t>Porcentaje de avance en los proyectos de la arquitectura de sistemas de información  priorizados para cada vigencia.</t>
  </si>
  <si>
    <r>
      <t xml:space="preserve">Informe de avance de las actividades programadas de los proyectos priorizados para la vigencia referente a la arquitectura de sistemas de información.
</t>
    </r>
    <r>
      <rPr>
        <u/>
        <sz val="11"/>
        <rFont val="Calibri"/>
        <family val="2"/>
        <scheme val="minor"/>
      </rPr>
      <t xml:space="preserve">
En enero de 2023:</t>
    </r>
    <r>
      <rPr>
        <sz val="11"/>
        <rFont val="Calibri"/>
        <family val="2"/>
        <scheme val="minor"/>
      </rPr>
      <t xml:space="preserve"> Entregar como parte de los medios de verificación el sustento de la formulación del indicador.
</t>
    </r>
    <r>
      <rPr>
        <u/>
        <sz val="11"/>
        <rFont val="Calibri"/>
        <family val="2"/>
        <scheme val="minor"/>
      </rPr>
      <t xml:space="preserve">En el Trimestre I: </t>
    </r>
    <r>
      <rPr>
        <sz val="11"/>
        <rFont val="Calibri"/>
        <family val="2"/>
        <scheme val="minor"/>
      </rPr>
      <t>Entregar el plan del indicador que servirá como base para medir el cumplimiento durante cada trimestre.</t>
    </r>
  </si>
  <si>
    <t>Porcentaje de avance en los proyectos de la arquitectura de Infraestructura TI y Seguridad de la información priorizados para cada vigencia.</t>
  </si>
  <si>
    <r>
      <t xml:space="preserve">Informe de avance de las actividades programadas de los proyectos priorizados para la vigencia referente a: la arquitectura de Infraestructura TI y Seguridad de la información.
</t>
    </r>
    <r>
      <rPr>
        <u/>
        <sz val="11"/>
        <rFont val="Calibri"/>
        <family val="2"/>
        <scheme val="minor"/>
      </rPr>
      <t>En enero de 2023:</t>
    </r>
    <r>
      <rPr>
        <sz val="11"/>
        <rFont val="Calibri"/>
        <family val="2"/>
        <scheme val="minor"/>
      </rPr>
      <t xml:space="preserve"> Entregar como parte de los medios de verificación el sustento de la formulación del indicador.
</t>
    </r>
    <r>
      <rPr>
        <u/>
        <sz val="11"/>
        <rFont val="Calibri"/>
        <family val="2"/>
        <scheme val="minor"/>
      </rPr>
      <t xml:space="preserve">En el Trimestre I: </t>
    </r>
    <r>
      <rPr>
        <sz val="11"/>
        <rFont val="Calibri"/>
        <family val="2"/>
        <scheme val="minor"/>
      </rPr>
      <t>Entregar el plan del indicador que servirá como base para medir el cumplimiento durante cada trimestre.</t>
    </r>
  </si>
  <si>
    <t>Porcentaje de avance en los proyectos de uso y apropiación de la arquitectura para cada vigencia.</t>
  </si>
  <si>
    <r>
      <t xml:space="preserve">Informe de avance de las actividades programadas de los proyectos priorizados para la vigencia referente a uso y apropiación de la arquitectura.
</t>
    </r>
    <r>
      <rPr>
        <u/>
        <sz val="11"/>
        <rFont val="Calibri"/>
        <family val="2"/>
        <scheme val="minor"/>
      </rPr>
      <t>En enero de 2023</t>
    </r>
    <r>
      <rPr>
        <sz val="11"/>
        <rFont val="Calibri"/>
        <family val="2"/>
        <scheme val="minor"/>
      </rPr>
      <t xml:space="preserve">: Entregar como parte de los medios de verificación el sustento de la formulación del indicador.
</t>
    </r>
    <r>
      <rPr>
        <u/>
        <sz val="11"/>
        <rFont val="Calibri"/>
        <family val="2"/>
        <scheme val="minor"/>
      </rPr>
      <t xml:space="preserve">En el Trimestre I: </t>
    </r>
    <r>
      <rPr>
        <sz val="11"/>
        <rFont val="Calibri"/>
        <family val="2"/>
        <scheme val="minor"/>
      </rPr>
      <t>Entregar el plan del indicador que servirá como base para medir el cumplimiento durante cada trimestre.</t>
    </r>
  </si>
  <si>
    <t>Secretaría General</t>
  </si>
  <si>
    <t xml:space="preserve">Porcentaje de procesos finalizados o con decisiones de fondo </t>
  </si>
  <si>
    <t xml:space="preserve">Mensual </t>
  </si>
  <si>
    <t>Número  de procesos  finalizados o con decisiones de fondo / Número de procesos iniciados*100
Nota:  Los  procesos iniciados corresponden a las vigencias 2017, 2018, 2019, 2020, 2021, y 2022</t>
  </si>
  <si>
    <t>Informe ejecutivo</t>
  </si>
  <si>
    <t>Número de actividades realizadas para la prevención de conductas que conlleven a faltas disciplinarias</t>
  </si>
  <si>
    <t xml:space="preserve">Cuatrimestral </t>
  </si>
  <si>
    <t>Sumatoria de actividades de prevención de realizadas</t>
  </si>
  <si>
    <t xml:space="preserve">Publicación o acta de actividades de prevención adelantadas. </t>
  </si>
  <si>
    <t>Gestión administrativa</t>
  </si>
  <si>
    <t>Número de comités de la Secretaría General realizados</t>
  </si>
  <si>
    <t>Sumatoria de comités de la Secretaría General realizados</t>
  </si>
  <si>
    <t>Actas de reunión</t>
  </si>
  <si>
    <t>Porcentaje de predios  con trámite de saneamiento adelantado</t>
  </si>
  <si>
    <t>Actividades de los planes de trabajo para saneamiento predial ejecutadas/Actividades de los planes de trabajo para saneamiento predial programadas</t>
  </si>
  <si>
    <t xml:space="preserve">Número de mesas de seguimiento integrales al Plan de Austeridad efectuadas </t>
  </si>
  <si>
    <t xml:space="preserve">Trimestral </t>
  </si>
  <si>
    <t>Sumatoria de mesas de seguimiento integrales al Plan de Austeridad efectuadas</t>
  </si>
  <si>
    <t xml:space="preserve">Actas de reunión </t>
  </si>
  <si>
    <t>Contratación</t>
  </si>
  <si>
    <t>Subdirección de Contratación</t>
  </si>
  <si>
    <t xml:space="preserve">Número de capacitaciones en gestión contractual realizadas </t>
  </si>
  <si>
    <t xml:space="preserve">Sumatoria de capacitaciones en gestión contractual realizadas </t>
  </si>
  <si>
    <t>Reporte de la capacitación</t>
  </si>
  <si>
    <t xml:space="preserve">Número de Boletines Informativos de actualización de la gestión contractual publicados y difundidos a través de comunicación interna del MEN </t>
  </si>
  <si>
    <t xml:space="preserve">Sumatoria de Boletines Informativos de actualización de la gestión contractual, pubicados y difundidos en comunicación interna del MEN
</t>
  </si>
  <si>
    <t>Boletín publicado en comunicación interna</t>
  </si>
  <si>
    <t>Porcentaje de actas de liquidación o de cierre contractual revisadas</t>
  </si>
  <si>
    <t>No. de actas de liquidación o de cierre revisadas  en el periodo / No. de actas de liquidación o cierre radicadas para revisar al inicio del periodo</t>
  </si>
  <si>
    <t>Base de datos liquidaciones</t>
  </si>
  <si>
    <t>Numero de mesas de seguimiento proceso de liquidación y cierre</t>
  </si>
  <si>
    <t>Sumatoria de mesas de trabajo realizadas</t>
  </si>
  <si>
    <t>Actas de mesas de acompañamiento</t>
  </si>
  <si>
    <t>Número de trámites contractuales apoyados en la etapa de planeación</t>
  </si>
  <si>
    <t>Sumatoria de trámites contractuales apoyados en la etapa de planeación. 
Nota: Los trámites contractuales están definidos como procesos de contratación con mesa de trabajo realizada o estudio previo aprobado en NEON.</t>
  </si>
  <si>
    <t>Informe de trámites contractuales con mesa de trabajo realizada y estudio previo aprobado en NEON.</t>
  </si>
  <si>
    <t>Todas las dimensiones</t>
  </si>
  <si>
    <t>Gestión de procesos y mejora</t>
  </si>
  <si>
    <t>Subdirección de Desarrollo Organizacional</t>
  </si>
  <si>
    <t>027</t>
  </si>
  <si>
    <t>SUBDIRECCION DE DESARROLLO ORGANIZACIONAL (SDO)</t>
  </si>
  <si>
    <t>Nivel de percepción favorable sobre cultura, gestión del cambio y aprendizaje organizacional</t>
  </si>
  <si>
    <t xml:space="preserve">Porcentaje de respuestas en la categoria de acuerdo y totalmente de acuerdo para las preguntas asociadas a gestión del cambio, cultura y aprendizaje organizacional
</t>
  </si>
  <si>
    <t>Informe de resultados sobre la encuesta de cultura ejecutada</t>
  </si>
  <si>
    <t xml:space="preserve">Posición del Ministerio y el Sector Educación acorde con el Indice de Gestión y Desempeño Institucional y Sectorial evaluado por el Departamento Administrativo de la Función Pública </t>
  </si>
  <si>
    <t>Posición del sector acorde al Indice de Gestión y Desempeño Institucional y Sectorial publicado por el Departamento Administrativo de la Función Pública 
• Nota:
Los resultados de la vigencia a medir con corte 31 de diciembre, los calculará el DAFP en el mes de julio de la siguiente vigencia (Rezago de 210 días)</t>
  </si>
  <si>
    <t>Resultados de Gestión y Desempeño Institucional y Sectorial publicados por el DAFP</t>
  </si>
  <si>
    <t>1-3</t>
  </si>
  <si>
    <t>Número de procedimientos priorizados simplificados, automatizados o digitalizados</t>
  </si>
  <si>
    <t>Sumatoria de procedimientos con intervención integral (simplificados, automatizados o digitalizados)</t>
  </si>
  <si>
    <t>Informe de procedimientos simplificados, automatizados o digitalizados</t>
  </si>
  <si>
    <t>Porcentaje de avance del plan de acompañamiento sectorial al cierre de brechas</t>
  </si>
  <si>
    <t xml:space="preserve">Mantenimiento </t>
  </si>
  <si>
    <t>(Total de acciones ejecutadas dentro del período/Total de acciones del plan de acompañamiento)*100</t>
  </si>
  <si>
    <t>Informe de resultados</t>
  </si>
  <si>
    <t xml:space="preserve">Porcentaje de avance del plan de trabajo para los procesos y políticas priorizadas
</t>
  </si>
  <si>
    <t>(Total  de acciones ejecutadas dentro del periodo /Total de acciones del plan de trabajo del periodo)*100</t>
  </si>
  <si>
    <t>Plan de priorización de intervención de procesos</t>
  </si>
  <si>
    <t>Porcentaje de oportunidad en la atención de requerimientos</t>
  </si>
  <si>
    <t>(Total  de acciones de intervención para la mejora de los procesos realizadas  /Total de intervenciones planeadas para el periodo)*100</t>
  </si>
  <si>
    <t>Informe de Resultados de la intervención de procesos</t>
  </si>
  <si>
    <t xml:space="preserve">Índice  de satisfacción de los grupos de valor </t>
  </si>
  <si>
    <t xml:space="preserve">Promedio ponderado del nivel de satisfacción de los servicios prestados.
</t>
  </si>
  <si>
    <t>Informe encuesta de satisfacción</t>
  </si>
  <si>
    <t>Aumentar la eficiencia del modelo operativo con el ahorro de recursos y la disminución de reprocesos</t>
  </si>
  <si>
    <t>Subdirección de Gestión Administrativa</t>
  </si>
  <si>
    <t>Porcentaje de ejecución del plan de mantenimiento preventivo de los bienes inmuebles</t>
  </si>
  <si>
    <t>Actividades ejecutadas del Plan de Mantenimiento de Infraestructura/ Actividades definidas en el Plan de Mantenimiento de infraestructura</t>
  </si>
  <si>
    <t>Informe seguimiento plan de mantenimiento</t>
  </si>
  <si>
    <t>Porcentaje de Mesas de ayuda administrativas atendidas en los tiempos establecidos</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</si>
  <si>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</si>
  <si>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Informe seguimiento mesas de ayuda</t>
  </si>
  <si>
    <t>Porcentaje de bienes en custodia de los colaboradores</t>
  </si>
  <si>
    <t>Bienes en custodia de los colaboradores / Bienes asignados y registrados en el Sistema</t>
  </si>
  <si>
    <t>Informe de  bienes en custodia de los colaboradores</t>
  </si>
  <si>
    <t>Porcentaje de avance de los programas ambientales de las sedes del MEN</t>
  </si>
  <si>
    <t>% promedio de ejecución de los programas ambientales / % promedio programado</t>
  </si>
  <si>
    <t xml:space="preserve">Informe seguimiento de los programas ambientales </t>
  </si>
  <si>
    <t>Porcentaje de ahorro programado en el consumo de combustible de los vehículos</t>
  </si>
  <si>
    <t>Consumo autorizado menos consumo mes / Ahorro del 35% programado para la vigencia
Notas: 
• Se programa un ahorro del 35%  para la vigencia a partir de los límites autorizados en Circular de Austeridad vigente. 
• Los ahorros se van acumulando de un mes a otro.</t>
  </si>
  <si>
    <t>Informe seguimiento consumo de combustible</t>
  </si>
  <si>
    <t>Porcentaje de seguimientos realizados a las legalizaciones de comisiones de servicio efectuadas por las dependencias</t>
  </si>
  <si>
    <t>Número de seguimientos realizados en el período/Número Comisiones gestionadas en el período</t>
  </si>
  <si>
    <t>Informe seguimiento realizado en el periodo a las comisiones de servicio</t>
  </si>
  <si>
    <t>Gestión financiera</t>
  </si>
  <si>
    <t>Subdirección de Gestión Financiera</t>
  </si>
  <si>
    <t>Porcentaje de ejecución presupuestal de reservas</t>
  </si>
  <si>
    <t>(Reserva pagada +Reserva liberada)/Reservaconstituida.</t>
  </si>
  <si>
    <t>Reporte de ejecución presupuestal de reserva.</t>
  </si>
  <si>
    <t>Porcentaje de ejecución presupuestal (obligado)</t>
  </si>
  <si>
    <t>Total obligado / Apropiación vigente.</t>
  </si>
  <si>
    <t>Reporte de ejecución presupuestal de vigencia  obligado.</t>
  </si>
  <si>
    <t>Porcentaje de ejecución presupuestal (comprometido)</t>
  </si>
  <si>
    <t>Total comprometido /Apropiación vigente</t>
  </si>
  <si>
    <t>Reporte de ejecución presupuestal de vigencia  comprometido.</t>
  </si>
  <si>
    <t>Porcentaje PAC Ejecutado</t>
  </si>
  <si>
    <t>PAC ejecutado / PAC programado</t>
  </si>
  <si>
    <t>Reporte mensual - INPANUT - SIIF  MINHACIENDA</t>
  </si>
  <si>
    <t>Porcentaje de recaudo recursos Ley 21 de 1982</t>
  </si>
  <si>
    <t>Monto recaudado / Monto proyectado de recaudo</t>
  </si>
  <si>
    <t>Informe de avance de recaudo</t>
  </si>
  <si>
    <t>Porcentaje de recaudo recursos Ley 1697 de 2013</t>
  </si>
  <si>
    <t>Porcentaje de avance de informes de ejecución de recursos entregados en administración recibidos</t>
  </si>
  <si>
    <t>informes de legalización  recibidos/Cantidad de informes por legalizar al cierre de la vigencia anterior</t>
  </si>
  <si>
    <t>Reporte de informes recibidos</t>
  </si>
  <si>
    <t xml:space="preserve">Talento Humano </t>
  </si>
  <si>
    <t>Gestión del talento humano</t>
  </si>
  <si>
    <t>Subdirección de Talento Humano</t>
  </si>
  <si>
    <t>Porcentaje de provisión de la planta de personal del Ministerio de Educación Nacional</t>
  </si>
  <si>
    <t>(Número de empleos provistos de la planta de personal del MEN / Número total de empleos de la planta de personal)*100
Notas:
• Planta de personal incluye Carrera Administrativa y Libre Nombramiento y Remoción
•El indicador no será acumulable</t>
  </si>
  <si>
    <t>Plan de Previsión del talento humano</t>
  </si>
  <si>
    <t>Porcentaje de avance en la ejecución del Plan de Bienestar e Incentivos</t>
  </si>
  <si>
    <t>Actividades ejecutadas del Plan de Bienestar e Incentivos / Actividades programadas del Plan de Bienestar e Incentivos</t>
  </si>
  <si>
    <t>Plan Operativo Bienestar e Incentivos</t>
  </si>
  <si>
    <t>Porcentaje de la planta de personal del Ministerio en modalidad de teletrabajo suplementario</t>
  </si>
  <si>
    <t>Planta de personal del Ministerio en modalidad de teletrabajo suplementario / Planta total de personal del Ministerio</t>
  </si>
  <si>
    <t>Plan Operativo Teletrabajo</t>
  </si>
  <si>
    <t>Porcentaje de avance en la ejecución del Plan de Seguridad y Salud en el Trabajo</t>
  </si>
  <si>
    <t>Actividades ejecutadas del Plan de Seguridad y Salud en el Trabajo / Actividades programadas del Plan de Seguridad y Salud en el Trabajo</t>
  </si>
  <si>
    <t>Plan Operativo SGSST</t>
  </si>
  <si>
    <t>Porcentaje de avance en la ejecución del Plan de Capacitación del Ministerio</t>
  </si>
  <si>
    <t>Actividades ejecutadas del Plan de capacitación del Ministerio / Actividades programadas del Plan de capacitación del Ministerio</t>
  </si>
  <si>
    <t>Plan Operativo PIC</t>
  </si>
  <si>
    <t>Porcentaje de respuesta oportuna a los trámites CETIL y  demás certificaciones laborales.</t>
  </si>
  <si>
    <t>Certificaciones expedidas con oportunidad /Total de solicitudes de certificaciones laborales allegadas al Ministerio</t>
  </si>
  <si>
    <t>Plan Operativo del grupo de Certificaciones</t>
  </si>
  <si>
    <t>Servicio al ciudadano</t>
  </si>
  <si>
    <t>Unidad de Atención al Ciudadano</t>
  </si>
  <si>
    <t>Porcentaje de avance en la implementación de un nuevo Canal de Servicio</t>
  </si>
  <si>
    <t>Número de actividades ejecutadas / Número de actividades planeadas para la implementación del nuevo Canal de Servicio</t>
  </si>
  <si>
    <t>Informe de avance</t>
  </si>
  <si>
    <t xml:space="preserve">Porcentaje de asistencias técnicas a las Secretarías de Educaciín Certificadas con aplicativo SAC en el Modelo Integrado de Planeación y Gestión - Servicio al Ciudadano </t>
  </si>
  <si>
    <t>Número de asistencias técnicas realizadas en las Secretarías de Educación  / Total asistencias técnicas programadas
Nota: Se programa 1 (una) asistencia técnica por Secretaría de Educación Certificada con el Aplicativo SAC (85 SEC)</t>
  </si>
  <si>
    <t>Informe ejecutivo de las asistencias técnicas</t>
  </si>
  <si>
    <t>Porcentaje de avance en la organización técnica de documentos</t>
  </si>
  <si>
    <t>Número de documentos organizados / total de documentos  por  organizar</t>
  </si>
  <si>
    <t>Informe de documentos organizados</t>
  </si>
  <si>
    <t>Porcentaje de avance en la digitalización de documentos</t>
  </si>
  <si>
    <t>Número de documentos digitalizados / total de documentos a  digitalizar</t>
  </si>
  <si>
    <t xml:space="preserve">Informe de  documentos digitalizados </t>
  </si>
  <si>
    <t xml:space="preserve">Porcentaje de avance en la implementación de la solución tecnológica (SGDEA) basada en el Modelo de Gestión Documental de la Entidad </t>
  </si>
  <si>
    <t>Número de actividades ejecutadas / Número de actividades planeadas para la implementación de la solución tecnológica (SGDEA)
SGDEA: Sistema de Gestión de Documentos Electrónicos de Archivo</t>
  </si>
  <si>
    <t>Informe de  avance</t>
  </si>
  <si>
    <t>Etiquetas de fila</t>
  </si>
  <si>
    <t>Cuenta de Indicador</t>
  </si>
  <si>
    <t>(en blanco)</t>
  </si>
  <si>
    <t>Total general</t>
  </si>
  <si>
    <t>Nombre corto</t>
  </si>
  <si>
    <t>Nombre Proyecto</t>
  </si>
  <si>
    <t>BPIN</t>
  </si>
  <si>
    <t>Código Presupuestal</t>
  </si>
  <si>
    <t>Código</t>
  </si>
  <si>
    <t>Actividad</t>
  </si>
  <si>
    <t>Fomento</t>
  </si>
  <si>
    <t>AMPLIACIÓN DE MECANISMOS DE FOMENTO DE LA EDUCACIÓN SUPERIOR NACIONAL</t>
  </si>
  <si>
    <t>C-2202-0700-45</t>
  </si>
  <si>
    <t>Servicio de acreditación de la calidad de la educación superior o terciaria</t>
  </si>
  <si>
    <t>Acompañar a las Instituciones de Educación Superior en el diseño e implementación de sistemas internos de aseguramiento de la calidad</t>
  </si>
  <si>
    <t>Orientar técnicamente a las IES en los procesos de acreditación institucional y de programas académicos</t>
  </si>
  <si>
    <t>Realizar acompañamiento técnico y financiero a las IES en los procesos de fomento de condiciones de calidad, y la estrategia de gobernabilidad y buen gobierno</t>
  </si>
  <si>
    <t>Servicio de apoyo financiero para el acceso y permanencia a la educación superior o terciaria</t>
  </si>
  <si>
    <t>Apoyar técnica y financieramente a personas afrocolombianas con prestamos condonables para realizar estudios en los niveles de maerstría o doctorado en el exterior.</t>
  </si>
  <si>
    <t>Servicio de articulación entre la educación superior o terciaria y el sector productivo.</t>
  </si>
  <si>
    <t>Apoyar la implementación de proyectos de transferencia de conocimiento en innovación y emprendimiento de IES públicas con asociaciones y/o actores productivos en el territorio o contextos rurales.</t>
  </si>
  <si>
    <t>Apoyar programas de pasantías de docentes y estudiantes de IES públicas en los niveles técnico, tecnológico y universitario.</t>
  </si>
  <si>
    <t>Brindar asistencia técnica para el diseño de estrategias de articulación entre la Educación Superior o terciaria y el sector productivo.</t>
  </si>
  <si>
    <t>Brindar asistencia técnica para fortalecer las estrategias de investigación, internacionalización y proyección social de las IES Públicas y privadas</t>
  </si>
  <si>
    <t>Servicio de asistencia técnica en calidad de la educación superior o terciara</t>
  </si>
  <si>
    <t>Acompañar o apoyar técnicamente a las IES en la implementación de estrategias o acciones de mejoramiento de la calidad</t>
  </si>
  <si>
    <t>Apoyar la dotación física, tecnológica y bibliográfica de las Instituciones de Educación Superior</t>
  </si>
  <si>
    <t>Desarrollar estrategias de innovación educativa, académica y de flexibilidad curricular para el mejoramiento de la calidad de las IES</t>
  </si>
  <si>
    <t>Servicio de asistencia técnica para el fomento de la educación superior</t>
  </si>
  <si>
    <t>Acompañar o apoyar técnicamente a las IES en la implementación de planes para el acceso y permanencia con enfoque de educación inclusiva</t>
  </si>
  <si>
    <t>Apoyar las iniciativas de IES privadas, públicas y de régimen especial, para mitigar la deserción y mantener la oferta educativa, en el marco de la situación de contingencia por el COVID-19</t>
  </si>
  <si>
    <t>Apoyar técnica y financieramente el desarrollo y consolidación de la educación superior propia, inclusiva e intercultural</t>
  </si>
  <si>
    <t>Brindar asistencia técnica a las IES para la implementación de la política de educación inclusiva e intelectual</t>
  </si>
  <si>
    <t>Construir y articular documentos de educación superior inclusiva</t>
  </si>
  <si>
    <t>Desarrollar acciones de asistencia técnica y divulgación, en el marco de las funciones de la Dirección de Fomento de la Educación Superior</t>
  </si>
  <si>
    <t>Diseño e implementación de estrategias de permanencia (Equidad y Excelencia)</t>
  </si>
  <si>
    <t>Servicio de asistencia técnica para la pertinencia en la educación superior o terciara</t>
  </si>
  <si>
    <t>Acompañar o apoyar técnicamente a las IES en el desarrollo de elementos metodológicos del marco nacional de cualificaciones en diferentes sectores productivos</t>
  </si>
  <si>
    <t>Acompañar o apoyar técnicamente a las IES en el desarrollo de programas académicos adaptados a las necesidades del sector productivo</t>
  </si>
  <si>
    <t>Acompañar o apoyar técnicamente a las IES en el fortalecimiento de la formación técnica y tecnológica</t>
  </si>
  <si>
    <t>Servicio de fomento para la regionalización en la educación superior o terciaria</t>
  </si>
  <si>
    <t>Acompañamiento técnico a las IES, para orientar los procesos de innovación educativa, y mantenimiento y actualización al laboratorio digital de innovación educativa</t>
  </si>
  <si>
    <t>Apoyar financieramente a las IES indígenas propias para el fortalecimiento de infraestructura física y tecnológica en región.</t>
  </si>
  <si>
    <t>Brindar asistencia técnica a las IES para la implementación de las estrategias de fomento y regionalización de la educación superior</t>
  </si>
  <si>
    <t>Diseñar e implementar estrategias de regionalización, acorde con las particularidades del territorio</t>
  </si>
  <si>
    <t>Diseñar e implementar programas con base en los acuerdos de las agendas regionales.</t>
  </si>
  <si>
    <t>Fortalecer a las Instituciones de Educación Superior públicas con el fin de fomentar la oferta regional.</t>
  </si>
  <si>
    <t>Implementar acuerdos en el marco de negociaciones desarrolladas en cumplimiento de compromisos adquiridos</t>
  </si>
  <si>
    <t>Realizar acompañamiento técnico y financiero a las IES en los procesos de regionalización, educación rural y programas estratégicos</t>
  </si>
  <si>
    <t>Socializar estrategias y mecanismos de fomento de la Educación Superior a nivel región.</t>
  </si>
  <si>
    <t>Servicio de fortalecimiento a las capacidades de los docentes o asistentes de educación superior o terciaria</t>
  </si>
  <si>
    <t>Apoyar técnica y financieramente a los docentes de IES y estudiantes de Licenciaturas de idiomas en lo relacionado con la movilidad internacional.</t>
  </si>
  <si>
    <t>Apoyar técnica y financieramente a los docentes de IES y estudiantes de licenciaturas de idiomas para perfeccionar la enseñanza y el aprendizaje del idioma inglés en el país.</t>
  </si>
  <si>
    <t>Apoyar técnicamente a las IES en desarrollar estrategias para fortalecer sus procesos de internacionalización.</t>
  </si>
  <si>
    <t>Promover a Colombia como destino académico de calidad para fortalecer la asistencia de extranjeros en las IES colombianas</t>
  </si>
  <si>
    <t>Servicio de información para la educación superior o terciaria implementado</t>
  </si>
  <si>
    <t>Preservar los Sistemas de Información que permiten el seguimiento y monitoreo al acceso, cobertura, calidad, pertinencia, permanencia, deserción y análisis financiero en IES</t>
  </si>
  <si>
    <t>Prestar apoyo técnico en el análisis de la información financiera para el fortalecimiento de las Instituciones de Educación Superior</t>
  </si>
  <si>
    <t>Prestar apoyo técnico para el fortalecimiento de los procesos de gestión y análisis de la información sectorial</t>
  </si>
  <si>
    <t>Prestar apoyo técnico para la actualización y capacitación en los sistemas de información de educación superior</t>
  </si>
  <si>
    <t>Realizar la actualización de los Sistemas de Información para el seguimiento y evaluación datos el acceso con calidad, permanencia y pertinencia en educación superior/Terciaria.</t>
  </si>
  <si>
    <t>Realizar la auditoria Sistemas de Información para verificación de calidad de la información registrada</t>
  </si>
  <si>
    <t>Socializar estrategias y mecanismos sobre los sistemas de información relacionados con el fomento a la educación superior</t>
  </si>
  <si>
    <t>Servicio de innovación pedagógica en la educación terciaria o superior</t>
  </si>
  <si>
    <t>Acompañar o apoyar técnicamente a las IES para la promoción de procesos de investigación</t>
  </si>
  <si>
    <t>ICETEX</t>
  </si>
  <si>
    <t>Apoyo para fomentar el acceso con calidad a la educación superior a través de incentivos a la demanda en Colombia Nacional</t>
  </si>
  <si>
    <t>C-2202-0700-47</t>
  </si>
  <si>
    <t>Servicio de apoyo financiero para el acceso a la educación superior o terciaria</t>
  </si>
  <si>
    <t>Adjudicar Beca "Jóvenes ciudadanos de paz"</t>
  </si>
  <si>
    <t>Adjudicar beneficios de Gratuidad en Matrícula</t>
  </si>
  <si>
    <t>Adjudicar beneficios de Gratuidad en Sostenimiento</t>
  </si>
  <si>
    <t>Adjudicar Crédito educativo para Posgrado en Derecho Internacional Humanitario-Alfonso López Michelsen</t>
  </si>
  <si>
    <t>Adjudicar créditos a población víctima</t>
  </si>
  <si>
    <t>Adjudicar Créditos Beca "Luis Antonio Robles"</t>
  </si>
  <si>
    <t>Adjudicar Créditos Beca "Omaira Sánchez"</t>
  </si>
  <si>
    <t>Adjudicar Créditos Beca de la convocatoria del 0,1% de los mejores Saber Pro</t>
  </si>
  <si>
    <t>Adjudicar créditos Beca en Matrícula "Excelencia"</t>
  </si>
  <si>
    <t>Adjudicar créditos Beca en sostenimiento "Excelencia"</t>
  </si>
  <si>
    <t>Adjudicar créditos Becas Hipólita</t>
  </si>
  <si>
    <t>Adjudicar créditos condonables a afrodescendientes para realizar estudios en los niveles de maestría o doctorado en el exterior</t>
  </si>
  <si>
    <t>Adjudicar Créditos condonables a población con discapacidad</t>
  </si>
  <si>
    <t>Adjudicar créditos condonables a población indígena</t>
  </si>
  <si>
    <t>Adjudicar créditos condonables a población rural</t>
  </si>
  <si>
    <t>Adjudicar créditos condonables del Fondo de Veteranos de la Fuerza Pública</t>
  </si>
  <si>
    <t>Adjudicar créditos condonables para población afrodescendiente</t>
  </si>
  <si>
    <t>Adjudicar créditos condonables para población ROM</t>
  </si>
  <si>
    <t>Adjudicar créditos educativos en todas las líneas ICETEX</t>
  </si>
  <si>
    <t>Adjudicar créditos Médicos Ley 100</t>
  </si>
  <si>
    <t>Adjudicar créditos Posgrado Docentes</t>
  </si>
  <si>
    <t>Adjudicar Subsidios a Mejores Bachilleres - Ley 1546 de 2012</t>
  </si>
  <si>
    <t>Adjudicar Subsidios de sostenimiento a grupos focalizados por SISBÉN</t>
  </si>
  <si>
    <t>Otorgar créditos a jóvenes del Archipiélago de San Andrés, Providencia y Santa Catalina</t>
  </si>
  <si>
    <t>Servicio de apoyo financiero para el fomento de la graduación en la educación superior o terciaria</t>
  </si>
  <si>
    <t>Condonar créditos 25%</t>
  </si>
  <si>
    <t>Condonar créditos SABER PRO</t>
  </si>
  <si>
    <t>Servicio de apoyo financiero para la amortización de créditos educativos en la educación superior o terciaria</t>
  </si>
  <si>
    <t>Ajustar tasas de interés de créditos de amortización</t>
  </si>
  <si>
    <t>Servicio de apoyo financiero para la permanencia a la educación superior o terciaria</t>
  </si>
  <si>
    <t>Otorgar auxilios económicos para el pago de la matrícula de los jóvenes en condición de vulnerabilidad, en instituciones de educación superior pública</t>
  </si>
  <si>
    <t>Otorgar créditos condonables para fomentar la certificación en la educación para el trabajo y el desarrollo humano, en el marco del Decreto 662 de 2020</t>
  </si>
  <si>
    <t>Renovar Beca "Jóvenes ciudadanos de paz"</t>
  </si>
  <si>
    <t>Renovar beneficios de Gratuidad en Matrícula</t>
  </si>
  <si>
    <t>Renovar beneficios de Gratuidad en Sostenimiento</t>
  </si>
  <si>
    <t>Renovar créditos a población víctima</t>
  </si>
  <si>
    <t>Renovar créditos Beca "Luis Antonio Robles"</t>
  </si>
  <si>
    <t>Renovar créditos Beca "Omaira Sánchez"</t>
  </si>
  <si>
    <t>Renovar créditos Beca "Ser Pilo Paga"</t>
  </si>
  <si>
    <t>Renovar créditos Beca de la convocatoria del 0,1% de los mejores Saber Pro</t>
  </si>
  <si>
    <t>Renovar créditos Beca en Matrícula "Excelencia"</t>
  </si>
  <si>
    <t>Renovar créditos Beca en sostenimiento "Excelencia"</t>
  </si>
  <si>
    <t>Renovar créditos condonables a población indígena</t>
  </si>
  <si>
    <t>Renovar créditos condonables a población rural</t>
  </si>
  <si>
    <t>Renovar créditos condonables adjudicados a población con discapacidad</t>
  </si>
  <si>
    <t>Renovar créditos condonables del Fondo de Veteranos de la Fuerza Pública</t>
  </si>
  <si>
    <t>Renovar créditos condonables para población afrodescendiente</t>
  </si>
  <si>
    <t>Renovar créditos condonables para población ROM</t>
  </si>
  <si>
    <t>Renovar créditos educativos adjudicados en todas las líneas ICETEX</t>
  </si>
  <si>
    <t>Renovar créditos Médicos Ley 100</t>
  </si>
  <si>
    <t>Renovar créditos Posgrado Docentes</t>
  </si>
  <si>
    <t>Renovar subsidios a Mejores Bachilleres.- Ley 1546 de 2012</t>
  </si>
  <si>
    <t>Renovar Subsidios de sostenimiento a grupos focalizados por SISBÉN</t>
  </si>
  <si>
    <t>INFRAESTRUCTURA</t>
  </si>
  <si>
    <t>Construcción , mejoramiento y dotación de espacios de aprendizaje para prestación del servicio educativo e implementación de estrategias de calidad y cobertura Nacional</t>
  </si>
  <si>
    <t>C-2201-0700-16</t>
  </si>
  <si>
    <t>Documentos de lineamientos técnicos</t>
  </si>
  <si>
    <t>Actualizar, emitir y divulgar lineamientos técnicos de infraestructura educativa y/o mobiliario escolar</t>
  </si>
  <si>
    <t>Diagnósticar, diseñar y formular lineamientos técnicos de infraestructura educativa y/o mobiliario escolar</t>
  </si>
  <si>
    <t>Evaluar el impacto de los lineamientos técnicos de infraestructura educativa y/o mobiliario escolar</t>
  </si>
  <si>
    <t>Documentos de planeación</t>
  </si>
  <si>
    <t>Diseño de parámetros de articulación interinstitucional y/o de cooperación para la realización de proyectos de infraestructura educativa</t>
  </si>
  <si>
    <t>Divulgar metodología para coordiar esfuerzos interinstitucionales y/o de cooperación para realizar proyectos de mejoramiento de infraestructura educativa</t>
  </si>
  <si>
    <t>Formular esquemas y/o metodologias de articulación interinstitucional y/o de cooperación para la realización de proyectos de infraestructura educativa</t>
  </si>
  <si>
    <t>Documentos normativos</t>
  </si>
  <si>
    <t>Actualizar, emitir y divulgar normas técnicas de infraestructura educativa y/o mobiliario escolar</t>
  </si>
  <si>
    <t>Diagnósticar, diseñar y formular normas técnicas de infraestructura educativa y/o mobiliario escolar</t>
  </si>
  <si>
    <t>Evaluar el impacto de las normas técnicas de infraestructura educativa y/o mobiliario escolar</t>
  </si>
  <si>
    <t>Infraestructura educativa construida</t>
  </si>
  <si>
    <t>Diseñar y/o construir infraestructura educativa</t>
  </si>
  <si>
    <t>Realizar interventoría técnica, administrativa y financiera a las obras y contratos relacionados con la construcción de infraestructura educativa construida</t>
  </si>
  <si>
    <t>Realizar seguimiento y revisión técnica, administrativa, financiera y jurídica al desarrollo de las obras y/o la operación de infraestructura educativa construida</t>
  </si>
  <si>
    <t>Infraestructura educativa mejorada</t>
  </si>
  <si>
    <t>Diseñar y/o realizar obras de mejoramiento a la infraestructura educativa</t>
  </si>
  <si>
    <t>Realizar interventoría técnica, administrativa y financiera a las obras y contratos relacionados con el mejoramiento de infraestructura educativa</t>
  </si>
  <si>
    <t>Realizar seguimiento y revisión técnica, administrativa, financiera y jurídica al desarrollo de las obras de mejoramiento y/o la operación de la infraestructura educativa</t>
  </si>
  <si>
    <t>Instituciones educativas fortalecidas</t>
  </si>
  <si>
    <t>Dotar con mobiliario escolar las instituciones educativas</t>
  </si>
  <si>
    <t>Realizar interventoría técnica, administrativa y financiera a la adquisición y suministro de mobiliario escolar</t>
  </si>
  <si>
    <t>Realizar seguimiento y revisión técnica, administrativa, financiera y jurídica a las adquisiciones de mobiliario escolar para instituciones educativas</t>
  </si>
  <si>
    <t>Servicio de asistencia técnica en educación inicial, preescolar, básica y media</t>
  </si>
  <si>
    <t>Realizar asistencia técnica en formulación, desarrollo y seguimiento a proyectos de infraestructura educativa</t>
  </si>
  <si>
    <t>Realizar asistencia técnica y seguimiento al recaudo, la administración y manejo del portafolio del aporte parafiscal de la Ley 21 de 1982</t>
  </si>
  <si>
    <t>Realizar estudios de diagnósticos de estado, de diseño y de estructuración técnica y/o financiera de proyectos de infraestructura educativa</t>
  </si>
  <si>
    <t>Realizar interventoría técnica, administrativa y financiera a estudios de diagnósticos de estado, de diseño y de estructuración técnica y/o financiera de proyectos de infraestructura educativa</t>
  </si>
  <si>
    <t>Servicios de información en materia educativa</t>
  </si>
  <si>
    <t>Administrar, gestionar y actualizar la información del sistema de información de infraestructura educativa</t>
  </si>
  <si>
    <t>Analizar, diseñar y desarrollar el sistema de información de infraestructura educativa</t>
  </si>
  <si>
    <t>Capacitar y formar a funcionarios y a ETC en el sistema de información de infraestructura educativa</t>
  </si>
  <si>
    <t>Implementar software complementario y de apoyo a la gestión del sistema de información de infraestructura educativa</t>
  </si>
  <si>
    <t>Levantamiento de información de inventario de infraestructura educativa</t>
  </si>
  <si>
    <t>Realizar soporte y mantenimiento al sistema de información de infraestructura educativa</t>
  </si>
  <si>
    <t>TRANSVERSAL</t>
  </si>
  <si>
    <t>Desarrollo de las capacidades de planeación y gestión institucionales y sectoriales Nacional</t>
  </si>
  <si>
    <t>C-2299-0700-10</t>
  </si>
  <si>
    <t>Desarrollar acciones de articulación a través de mecanismos y espacios de concertación</t>
  </si>
  <si>
    <t>Diseñar e implementar una estrategia que permita liderar acciones en materia de relacionamiento, alianzas y cooperación internacional</t>
  </si>
  <si>
    <t>Acompañar en la definición de modelos y lineamientos para la distribución, ejecución y seguimiento de los recursos del Sector</t>
  </si>
  <si>
    <t>Acompañar la formulación y seguimiento a los instrumentos de planeación e indicadores sectoriales, así como la distribución, ejecución y auditoría de recursos financieros</t>
  </si>
  <si>
    <t>Asesorar la formulación y el seguimiento a los lineamientos e instrumentos de planeación institucionales y sectoriales</t>
  </si>
  <si>
    <t>Elaborar estudios para el redireccionamiento estratégico del Sector a partir del análisis de la información sectorial y de otras fuentes</t>
  </si>
  <si>
    <t>Orientar y gestionar la viabilidad técnica de proyectos del sector educación financiados o cofinanciados con recursos del Sistema General de Regalías</t>
  </si>
  <si>
    <t>Servicio de gestión documental</t>
  </si>
  <si>
    <t>Digitalizar los documentos de carácter histórico de la Entidad</t>
  </si>
  <si>
    <t>Implementar una solución tecnológica basada en el Modelo de Gestión Documental de la Entidad</t>
  </si>
  <si>
    <t>Organizar archivisticamente los fondos acumulados de la Entidad</t>
  </si>
  <si>
    <t>Servicio de Implementación Sistemas de Gestión</t>
  </si>
  <si>
    <t>Brindar asistencia técnica a las Secretarías de Educación Certificadas en políticas de servicio al ciudadano y gestión documental</t>
  </si>
  <si>
    <t>Desarrollar acciones de intervención y de mejora continua a los procesos institucionales</t>
  </si>
  <si>
    <t>Desarrollar estrategias de comunicación dirigidas a la comunidad digital de la Entidad</t>
  </si>
  <si>
    <t>Desarrollar herramientas de aprendizaje organizacional en el Ministerio y en los procesos de asistencia técnica dirigidos a las entidades adscritas y vinculadas</t>
  </si>
  <si>
    <t>Desarrollar herramientas de aprendizaje organizacional en los procesos de asistencia técnica dirigidos a las entidades adscritas y vinculadas</t>
  </si>
  <si>
    <t>Diseñar, promocionar y divulgar estrategias de comunicación interna y externa</t>
  </si>
  <si>
    <t>Implementar acciones y herramientas de mejoramiento continuo de los procesos de defensa jurídica y prevención del daño antijurídico</t>
  </si>
  <si>
    <t>Implementar actividades de seguimiento, valoración y control a la gestión dentro del proceso de evaluación</t>
  </si>
  <si>
    <t>Implementar el modelo de cultura organizacional articulando los modelos referenciales</t>
  </si>
  <si>
    <t>Poner a disposición los canales del centro de contacto en atención a la política de servicio al ciudadano</t>
  </si>
  <si>
    <t>Promover intervenciones que desarrollen habilidades, capacidades y comportamientos en la búsqueda de soluciones innovadoras y eficientes</t>
  </si>
  <si>
    <t>Realizar actividades que promuevan la cultura de compartir y difundir</t>
  </si>
  <si>
    <t>Servicios de información actualizados</t>
  </si>
  <si>
    <t>Aumentar el nivel de capacidad de infraestructura y disponibilidad de servicios de TI</t>
  </si>
  <si>
    <t>Implementar acciones de transformación digital pública</t>
  </si>
  <si>
    <t>Mejorar la estabilización de los sistemas de información y el desarrollo de capacidades de arquitectura de software</t>
  </si>
  <si>
    <t>Realizar el acompañamiento técnico en TI a usuarios y entidades del Sector</t>
  </si>
  <si>
    <t>Servicios de información implementados</t>
  </si>
  <si>
    <t>Generar y divulgar la información estadística sectorial</t>
  </si>
  <si>
    <t>Validar la información reportada por las instituciones en los sistemas de información institucionales</t>
  </si>
  <si>
    <t>FORTALECIMIENTO</t>
  </si>
  <si>
    <t>FORTALECIMIENTO A LA GESTIÓN TERRITORIAL DE LA EDUCACIÓN INICIAL, PREESCOLAR, BÁSICA Y MEDIA. NACIONAL</t>
  </si>
  <si>
    <t>C-2201-0700-12</t>
  </si>
  <si>
    <t>Definir la directrices y las políticas que regulan el proceso de selección e ingreso de los docentes.</t>
  </si>
  <si>
    <t>Diseñar documentos de política y de estrategias de bienestar laboral y seguridad social.</t>
  </si>
  <si>
    <t>Realizar la actualización de la guía para la administración de los Recursos Financieros del sector Educativo</t>
  </si>
  <si>
    <t>Apoyar en gestión del talento humano a las entidades territoriales certificadas</t>
  </si>
  <si>
    <t>Apoyar en gestión del talento humano a las entidades territoriales certificadas a través de talleres y capacitaciones a las Entidades Territoriales para la optimización de los procesos relacionados con la asistencia técnica de la planta.</t>
  </si>
  <si>
    <t>Apoyar la gestión educativa de las Entidades Territoriales certificadas en la incorporación y articulación del plan sectorial de educación y los planes territoriales.</t>
  </si>
  <si>
    <t>Apoyar la gestión educativa de las Secretarias de educación certificadas a través de la optimización de los procesos y las líenas de trabajo de la Subdirección</t>
  </si>
  <si>
    <t>Apoyar la implementación de estrategias de bienestar laboral</t>
  </si>
  <si>
    <t>Concurrir en la implementación de estrategias y/o actividades que fomenten la asistencia y participación de las ETC en los programas de bienestar laboral.</t>
  </si>
  <si>
    <t>Prestar asistencia técnica a entidades territoriales en el uso de los recursos financieros del sector educativo</t>
  </si>
  <si>
    <t>Prestar asistencia técnica a entidades territoriales en la gestión del recurso humano del sector educativo</t>
  </si>
  <si>
    <t>Prestar asistencia técnica en la implementación de estrategias de fortalecimiento de la gestión institucional y la articulación de procesos de planeación territorial en materia educativa</t>
  </si>
  <si>
    <t>Servicio de implementación del concurso docente y directivo docente</t>
  </si>
  <si>
    <t>Efectuar seguimiento a la vacantes definitivas de los docentes y directivos docentes para su reporte en la Oferta Pública de Empleos de Carrera Docente</t>
  </si>
  <si>
    <t>Efectuar seguimiento al proceso de vacantes definitivas de los docentes y directivos docentes en las Entidades Territoriales Certificadas , para su reporte en la Oferta Pública de Empleos de Carrera Docente y evitar errores en la asignación de las vacacantes.</t>
  </si>
  <si>
    <t>Realizar seguimiento a las audiencias públicas de provisión de vacante, mediante visitas y acompañamiento a las Entidades Territoriales Certificadas para verificar la transparencia del proceso de acuerdo a la normatividad.</t>
  </si>
  <si>
    <t>Realizar seguimiento a las audiencias públicas de provisión de vacantes</t>
  </si>
  <si>
    <t>Servicio de monitoreo y seguimiento a la gestión del sector educativo</t>
  </si>
  <si>
    <t>Efectuar seguimiento y apoyo a las entidades territoriales certificadas en la administración de plantas de personal del sector educativo</t>
  </si>
  <si>
    <t>Realizar apoyo a la supervisión del contrato de Fiducia del Fondo Nacional de Prestaciones del Magisterio</t>
  </si>
  <si>
    <t>Realizar el proceso de auditoría a la información reportada por las secretarías, establecimientos e instituciones en los sistemas de información del sector educativo</t>
  </si>
  <si>
    <t>Realizar monitoreo y seguimiento a la gestión de los recursos financieros asignados al servicio educativo en las entidades territoriales certificadas</t>
  </si>
  <si>
    <t>Realizar monitoreo y seguimiento a la gestión de los recursos financieros en las entidades territoriales certificadas a través de mesas de trabajo y/o visitas a las entidades territoriales certificadas para garantizar el seguimiento.</t>
  </si>
  <si>
    <t>Realizar seguimiento a la gestión del recurso humano mediante el acompañamiento in-situ y estudios de planta para definir la planta requerida y la eficiencia de distribución de la misma.</t>
  </si>
  <si>
    <t>Realizar seguimiento al ejercicio de la supervisión, inspección, vigilancia y control por parte de las entidades territoriales certificadas</t>
  </si>
  <si>
    <t>Desarrollar el sistema de información para la formulación, seguimiento y análisis de resultados del acompañamiento técnico a las entidades territoriales certificadas.</t>
  </si>
  <si>
    <t>Desarrollar un aplicativo para la identificación, documentación y reconocimiento de buenas prácticas en gestión educativa</t>
  </si>
  <si>
    <t>Elaborar estudios técnicos y financieros de homologación sobre las deudas laborales en las ETC</t>
  </si>
  <si>
    <t>Proveer desarrollo, soporte y mantenimiento de los aplicativos Banco de la Excelencia para la provisión de vacantes definitivas y matriz de identificación de necesidades de docentes por perfil</t>
  </si>
  <si>
    <t>Proveer mejoras, asistencia y desarrollo a los sistemas de información para el monitoreo y seguimiento de los recursos financieros.</t>
  </si>
  <si>
    <t>Realizar la consolidación y procesamiento de información relacionada con gestión territorial mediante instrumentos desarrollados y actualizados</t>
  </si>
  <si>
    <t>TRAYECTORIAS</t>
  </si>
  <si>
    <t>Fortalecimiento de las condiciones para el logro de trayectorias educativas en la educación inicial preescolar, básica y media Nacional</t>
  </si>
  <si>
    <t>C-2201-0700-18</t>
  </si>
  <si>
    <t>Ambientes de aprendizaje para la educación inicial preescolar, básica y media dotados</t>
  </si>
  <si>
    <t>Adelantar adquisición, entrega y uso de recursos educativos escolares (Libros, textos, guías, cuadernillos de trabajo, entre otros) y mobiliario escolar de conformidad con los lineamientos técnicos del sector</t>
  </si>
  <si>
    <t>Elaborar diseño, producción y postproducción de recursos educativos escolares (Libros, textos, guías, cuadernillos de trabajo, videos, entre otros) de conformidad con los lineamientos técnicos del sector</t>
  </si>
  <si>
    <t>Actualizar y diseñar lineamientos técnicos para la innovación educativa</t>
  </si>
  <si>
    <t>Diseñar lineamientos técnicos para la educación inicial en el marco de una atención integral de calidad</t>
  </si>
  <si>
    <t>Revisar y actualizar lineamientos técnicos orientados al mejoramiento de la calidad educativa</t>
  </si>
  <si>
    <t>Diseñar documentos normativos</t>
  </si>
  <si>
    <t>Revisar y actualizar documentos normativos</t>
  </si>
  <si>
    <t>Diseñar, implementar y evaluar estrategias para el fortalecimiento del acompañamiento parental</t>
  </si>
  <si>
    <t>Elaborar los reportes de la implementación del sistema nacional de convivencia escolar</t>
  </si>
  <si>
    <t>Prestar asistencia técnica y acompañamiento en la implementación de estrategias educativas de acceso y permanencia en el sistema educativo</t>
  </si>
  <si>
    <t>Prestar asistencia técnica y acompañamiento en la implementación de estrategias educativas de calidad educativa.</t>
  </si>
  <si>
    <t>Prestar asistencia técnica y acompañamiento en la implementación de estrategias educativas de educación inicial</t>
  </si>
  <si>
    <t>Prestar asistencia técnica y acompañamiento en la implementación de estrategias educativas que promuevan la innovación educativa</t>
  </si>
  <si>
    <t>Servicio de divulgación para la educación inicial, preescolar, básica y media</t>
  </si>
  <si>
    <t>Diseñar estrategias para el uso y apropiación de lineamientos, política y normativa educativa</t>
  </si>
  <si>
    <t>Implementar estrategias para el uso y apropiación de lineamientos, política y normativa educativa</t>
  </si>
  <si>
    <t>Servicio de educación informal</t>
  </si>
  <si>
    <t>2201049</t>
  </si>
  <si>
    <t>Planear, diseñar y desarrollar el Foro Educativo Nacional</t>
  </si>
  <si>
    <t>Realizar eventos territoriales que promuevan la participación, socialización y evaluación de las experiencias relacionadas con el sector educativo.</t>
  </si>
  <si>
    <t>Servicio de evaluación de la calidad de la educación inicial, preescolar, básica y media</t>
  </si>
  <si>
    <t>2201073</t>
  </si>
  <si>
    <t>Diseñar, ajustar y validar los mecanismos de seguimiento a los aprendizajes</t>
  </si>
  <si>
    <t>Implementar los mecanismos de seguimiento a los aprendizajes</t>
  </si>
  <si>
    <t>Servicio de evaluación de las estrategias educativas implementadas en la educación inicial, preescolar, básica y media</t>
  </si>
  <si>
    <t>Diseñar mecanismos para la evaluación de programas, proyectos y estrategias</t>
  </si>
  <si>
    <t>Implementar los mecanismos de evaluación de programas, proyectos y estrategias</t>
  </si>
  <si>
    <t>Validar los mecanismos para la evaluación de programas, proyectos y estrategias</t>
  </si>
  <si>
    <t>Servicio de evaluación de los modelos educativos flexibles</t>
  </si>
  <si>
    <t>Evaluar modelos educativos flexibles</t>
  </si>
  <si>
    <t>Revisar modelos educativos flexibles</t>
  </si>
  <si>
    <t>Servicio de evaluación para docentes</t>
  </si>
  <si>
    <t>2201064</t>
  </si>
  <si>
    <t>Establecer el proceso de evaluación de los docentes regidos por la normatividad vigente</t>
  </si>
  <si>
    <t>Establecer la ruta y el diseño de la evaluación de docentes oficiales en segunda lengua</t>
  </si>
  <si>
    <t>Servicio de fomento para la permanencia en programas de educación formal</t>
  </si>
  <si>
    <t>Desarrollar estrategias para la prevención de riesgos sociales y ambientales</t>
  </si>
  <si>
    <t>Otorgar créditos y auxilios para fortalecer el acceso y la permanencia mediante el Fondo Solidario para la Educación en el marco del decreto 662 de 2020</t>
  </si>
  <si>
    <t>Promover el empoderamiento de los procesos de educación inclusiva en las entidades territoriales certificadas</t>
  </si>
  <si>
    <t>Realizar acompañamiento y seguimiento en la formulación de la estrategia pedagógica multigradual pertinente para los jóvenes del SRPA</t>
  </si>
  <si>
    <t>Realizar interventoria administrativa, financiera, jurídica, pedagógica y técnica a los convenios y contratos para la permanencia en programas de educación formal</t>
  </si>
  <si>
    <t>Realizar la interventoria administrativa, financiera, jurídica, pedagógica y técnica a los convenios y contratos para la permanencia en programas de educación formal.</t>
  </si>
  <si>
    <t>Servicio de fortalecimiento a las capacidades de los docentes de educación Inicial, preescolar, básica y media</t>
  </si>
  <si>
    <t>Acompañar a educadores para el fortalecimiento de su práctica de aula en proyectos pedagógicos, competencias básicas, socioemocionales y comunicativas.</t>
  </si>
  <si>
    <t>Diseñar y validar las estrategias para el mejoramiento de las prácticas pedagógicas</t>
  </si>
  <si>
    <t>Formar docentes y agentes educativos</t>
  </si>
  <si>
    <t>Implementar las estrategias para el mejoramiento de las prácticas pedagógicas</t>
  </si>
  <si>
    <t>Servicio educación formal por modelos educativos flexibles</t>
  </si>
  <si>
    <t>Apoyar la implementación de los modelos educativos flexibles en las Entidades Territoriales Certificadas</t>
  </si>
  <si>
    <t>Diseñar modelos educativos flexibles</t>
  </si>
  <si>
    <t>Disponer al servicio de la comunidad educativa los instrumentos desarrollados por el Ministerio de Educación para la consolidación y procesamiento de información relacionada con el sector educativo</t>
  </si>
  <si>
    <t>Procesar y analizar los datos para obtener información estadística relacionada con el sector educativo</t>
  </si>
  <si>
    <t>Realizar el proceso de auditoría a la información de matrícula reportada por las secretarías, establecimientos e instituciones en los sistemas de información del sector educativo</t>
  </si>
  <si>
    <t>Realizar estudios, investigaciones y/o documentos técnicos relacionados con resultados del sector educativo</t>
  </si>
  <si>
    <t>Fortalecimiento de las Instituciones de Educación Superior Públicas en el marco del artículo 183 del Plan Nacional de Desarrollo Nacional</t>
  </si>
  <si>
    <t>C-2202-0700-48</t>
  </si>
  <si>
    <t>Servicio de apoyo financiero a las Instituciones de Educación Superior</t>
  </si>
  <si>
    <t>Asignar recursos a las Instituciones de Educación Públicas para el saneamiento de pasivos</t>
  </si>
  <si>
    <t>Destinar recursos adicionales a las Instituciones de Educación Públicas para financiar proyectos de inversión</t>
  </si>
  <si>
    <t>UNIVERSIDADES</t>
  </si>
  <si>
    <t>FORTALECIMIENTO DE LAS UNIVERSIDADES ESTATALES- LEY 1697 DE 2013, A NIVEL NACIONAL</t>
  </si>
  <si>
    <t>C-2202-0700-33</t>
  </si>
  <si>
    <t>Adealntar el proceso de verificación y recaudo de la contribución parafiscal prevista en la Ley 1697 de 2013.</t>
  </si>
  <si>
    <t>Efectuar la distribución de los recursos conforme a la metodología definida en la Ley</t>
  </si>
  <si>
    <t>RURAL</t>
  </si>
  <si>
    <t>Implementación de estrategias educativas integrales, pertinentes y de calidad en zonas rurales Nacional</t>
  </si>
  <si>
    <t>C-2201-0700-19</t>
  </si>
  <si>
    <t>Adquirir y entregar dotación de mobiliario escolar para zonas rurales</t>
  </si>
  <si>
    <t>Realizar la interventoría técnica, administrativa, contable, financiera y jurídica al proceso de dotación de mobiliario escolar en zonas rurales</t>
  </si>
  <si>
    <t>Actualizar el lineamiento de educación para la sexualidad con el enfoque de cuidado y autocuidado con énfasis en población rural</t>
  </si>
  <si>
    <t>Actualizar lineamientos técnicos para la implementación de estrategias educativas en zonas rurales</t>
  </si>
  <si>
    <t>Diseñar orientaciones para la formulación de estrategias educativas rurales desde la educación inicial hasta la media</t>
  </si>
  <si>
    <t>Servicio de acondicionamiento de ambientes de aprendizaje</t>
  </si>
  <si>
    <t>Adquirir y suministrar materiales y equipos pedagógicos para educación media técnica</t>
  </si>
  <si>
    <t>Producir y entregar dotaciones pedagógicas en zonas rurales para la educación inicial, preescolar, básica y media</t>
  </si>
  <si>
    <t>Producir y entregar material didáctico y de mediación para la implementación de estrategias educativas rurales</t>
  </si>
  <si>
    <t>Servicio de alfabetización</t>
  </si>
  <si>
    <t>2201032</t>
  </si>
  <si>
    <t>Desarrollar programas y/o estrategias educativas orientadasa alfabetizar a jóvenes y adultos vulnerables y víctimas delconflicto armado</t>
  </si>
  <si>
    <t>Realizar interventoría administrativa, financiera, jurídica, pedagógica y técnica a los convenios y contratos para la atención de jóvenes y adultos analfabetas</t>
  </si>
  <si>
    <t>Servicio de apoyo para la implementación de la estrategia de residencia escolar</t>
  </si>
  <si>
    <t>Apoyar técnica y financieramente la implementación de estrategias educativas pertinentes en residencias escolares</t>
  </si>
  <si>
    <t>Dotar de canastas educativas básicas a los establecimientos educativos focalizados, para el desarrollo de modelos y estrategias educativas pertinentes para víctimas del conflicto armado</t>
  </si>
  <si>
    <t>Realizar interventoría administrativa, financiera, jurídica, pedagógica y técnica a los convenios y contratos para la implementación de modelos educativos flexibles para población víctima del conflicto.</t>
  </si>
  <si>
    <t>Acompañar la formulación de proyectos educativos comunitarios propios e interculturales</t>
  </si>
  <si>
    <t>Brindar asistencia técnica a los comités territoriales de convivencia escolar de los municipios ruralres afectados por conflicto armado y con mayor índice de violencia sexual basada en género.</t>
  </si>
  <si>
    <t>Brindar asistencia técnica en el desarrollo de proyectos educativos compartidos entre países en zona de frontera para estudiantes binacionales o migrantes</t>
  </si>
  <si>
    <t>Elaborar y actualizar las herramientas, reportes e informes requeridos en la gestión del programa</t>
  </si>
  <si>
    <t>Prestar asistencia técnica y acompañamiento en la implementación de estrategias educativas rurales en la educación inicial y media, de manera articulada</t>
  </si>
  <si>
    <t>Prestar asistencia técnica y acompañamiento en la implementación del Programa de Alimentación Escolar a través de modelos de inclusión social e innovación productiva rural</t>
  </si>
  <si>
    <t>Prestar asistencia técnica y acompañar la implementación de estrategias de fortalecimiento de la gestión institucional en zonas rurales</t>
  </si>
  <si>
    <t>Realizar el control interno, inspecciones, informes y auditoría del uso de los recursos de Banca Multilateral</t>
  </si>
  <si>
    <t>Diseñar la evaluación de las estrategias educativas rurales</t>
  </si>
  <si>
    <t>Implementar la evaluación de las estrategias educativas rurales</t>
  </si>
  <si>
    <t>Realizar el análisis comparativo de los resultados del proyecto en términos de trayectorias y calidad de la educación</t>
  </si>
  <si>
    <t>Desarrollar procesos de acompañamiento en aula y cualificación para educadores del área rural</t>
  </si>
  <si>
    <t>Desarrollar procesos de profesionalización y actualización de normalistas superiores y docentes bachilleres noveles</t>
  </si>
  <si>
    <t>Implementar la estrategia de formación en liderazgo para directivos docentes de las Escuelas Normales Superiores</t>
  </si>
  <si>
    <t>Implementar procesos de formación y acompañamiento situado a docentes de ruralidad dispersa para el desarrollo de competencias ciudadanas y socioemocionales</t>
  </si>
  <si>
    <t>CALIDAD ES</t>
  </si>
  <si>
    <t>INCREMENTO DE LA CALIDAD EN LA PRESTACIÓN DEL SERVICIO PUBLICO DE EDUCACIÓN SUPERIOR EN COLOMBIA NACIONAL</t>
  </si>
  <si>
    <t>C-2202-0700-32</t>
  </si>
  <si>
    <t>Apoyo, asistencia técnica y servicios de acompañamiento a las IES en los procesos de mejoramiento de la calidad para la Educación Superior.</t>
  </si>
  <si>
    <t>Autorizar funcionamiento de programas académicos e instituciones, mediante el otorgar personerías jurídicas para la creación de nuevas IES.</t>
  </si>
  <si>
    <t>Evaluar condiciones de calidad con el apoyo del CNA para decidir sobre la acreditación de alta calidad de programas académicos e Instituciones de Educación Superior.</t>
  </si>
  <si>
    <t>Evaluar condiciones de calidad de IPS para funcionar como centro de desarrollo de prácticas formativas</t>
  </si>
  <si>
    <t>Evaluar las condiciones de calidad de los Programas académicos con registro calificado vigente evaluados fin de establecer la procedencia y equivalencia</t>
  </si>
  <si>
    <t>Evaluar los Títulos presentados para convalidación a fin de establecer la procedencia y equivalencia</t>
  </si>
  <si>
    <t>Otorgar Registro Calificado para programas académicos nuevos</t>
  </si>
  <si>
    <t>Verificar la ejecución y cumplimiento del objeto y términos contractuales de los contratos de Operador y Fiducia</t>
  </si>
  <si>
    <t>Acompañar y socializar información institucional y sectorial en el ejercicio de la calidad de la educación Superior</t>
  </si>
  <si>
    <t>Analizar la información de la Educación Superior a través de múltiples metodologías con el fin de apoyar el mejoramiento continuo en términos de calidad</t>
  </si>
  <si>
    <t>Servicio de evaluación de la calidad de la educación superior o terciara</t>
  </si>
  <si>
    <t>Autorizar funcionamiento de programas e instituciones, mediante el otorgar personerías jurídicas para la creación de nuevas IES.</t>
  </si>
  <si>
    <t>Otorgar Registro Calificado para programas nuevos</t>
  </si>
  <si>
    <t>Servicio de inspección y vigilancia del sector educativo</t>
  </si>
  <si>
    <t>Acompañar y socializar información institucional y sectorial en el ejercicio de Inspección y Vigilancia de las Instituciones de Educación Superior en el marco de la calidad.</t>
  </si>
  <si>
    <t>Apoyar las actividades relacionadas con las actuaciones administrativas en ejercicio de las funciones preventivo y sancionatorio de inspección y vigilancia.</t>
  </si>
  <si>
    <t>Apoyar las actividades relacionadas con los diferentes trámites y solicitudes administrativas en el ejercicio de las funciones de inspección y vigilancia</t>
  </si>
  <si>
    <t>Apoyo, asistencia técnica y servicios de acompañamiento a las IES en los procesos de inspección y vigilancia de la Educación Superior.</t>
  </si>
  <si>
    <t>Dependencias x Dirección/oficina</t>
  </si>
  <si>
    <t>Tema Estratégico</t>
  </si>
  <si>
    <t>TIPO DE CONTRATO</t>
  </si>
  <si>
    <t>MODALIDAD</t>
  </si>
  <si>
    <t>FUENTE RECURSOS</t>
  </si>
  <si>
    <t>DIRECCIÓN DE CALIDAD PARA LA EDUCACIÓN PREESCOLAR, BÁSICA Y MEDIA</t>
  </si>
  <si>
    <t>Bilingüismo</t>
  </si>
  <si>
    <t>GASTOS DE PERSONAL</t>
  </si>
  <si>
    <t>01</t>
  </si>
  <si>
    <t>Funcionamiento</t>
  </si>
  <si>
    <t>Servicios profesionales</t>
  </si>
  <si>
    <t>Enero</t>
  </si>
  <si>
    <t>DÍAS CALENDARIO</t>
  </si>
  <si>
    <t>AGENCIA</t>
  </si>
  <si>
    <t>ACUERDO MARCO DE PRECIOS</t>
  </si>
  <si>
    <t>NO APLICA</t>
  </si>
  <si>
    <t>Categorías Trazador Equidad de la Mujer</t>
  </si>
  <si>
    <t>Construcción de paz</t>
  </si>
  <si>
    <t>DC_PBM</t>
  </si>
  <si>
    <t>DCE</t>
  </si>
  <si>
    <t>DF_GT</t>
  </si>
  <si>
    <t>DPI</t>
  </si>
  <si>
    <t>DC_ES</t>
  </si>
  <si>
    <t>DF_ES</t>
  </si>
  <si>
    <t>OAC</t>
  </si>
  <si>
    <t>OAPF</t>
  </si>
  <si>
    <t>OAJ</t>
  </si>
  <si>
    <t>OCI</t>
  </si>
  <si>
    <t>OCAI</t>
  </si>
  <si>
    <t>OIE</t>
  </si>
  <si>
    <t>OTSI</t>
  </si>
  <si>
    <t>SG</t>
  </si>
  <si>
    <t>SC</t>
  </si>
  <si>
    <t>SDO</t>
  </si>
  <si>
    <t>SGA</t>
  </si>
  <si>
    <t>SGF</t>
  </si>
  <si>
    <t>STH</t>
  </si>
  <si>
    <t>UAC</t>
  </si>
  <si>
    <t>Convalidaciones PBM</t>
  </si>
  <si>
    <t>ADQUISICIÓN DE BIENES  Y SERVICIOS</t>
  </si>
  <si>
    <t>02</t>
  </si>
  <si>
    <t>Inversión</t>
  </si>
  <si>
    <t>Tiquetes</t>
  </si>
  <si>
    <t>Febrero</t>
  </si>
  <si>
    <t>Mes (s)</t>
  </si>
  <si>
    <t>ARRENDAMIENTO Y/O ADQUISICIÓN DE INMUEBL</t>
  </si>
  <si>
    <t>BM-SELECCIÓN CALIFICACIÓN CONSULTORES</t>
  </si>
  <si>
    <t>PRESUPUESTO DE ENTIDAD NACIONAL</t>
  </si>
  <si>
    <t>No solicitadas</t>
  </si>
  <si>
    <t>Autonomía económica y acceso a activos</t>
  </si>
  <si>
    <t>Pilar 1.4 Educación rural</t>
  </si>
  <si>
    <t>Educación Media</t>
  </si>
  <si>
    <t>TRANSFERENCIAS CORRIENTES</t>
  </si>
  <si>
    <t>03</t>
  </si>
  <si>
    <t>Papeleria y otros elementos de oficina</t>
  </si>
  <si>
    <t>Marzo</t>
  </si>
  <si>
    <t>Año (s)</t>
  </si>
  <si>
    <t>CESIÓN DE CRÉDITOS</t>
  </si>
  <si>
    <t>BM-BIENES / LICITACIÓN PÚBLICA INTERNACIONAL</t>
  </si>
  <si>
    <t>RECURSOS DE CRÉDITO</t>
  </si>
  <si>
    <t>Solicitadas</t>
  </si>
  <si>
    <t>Educación y acceso a nuevas tecnologías</t>
  </si>
  <si>
    <t>Pilar 1.8 Planes de acción para la transformación regional
PDET</t>
  </si>
  <si>
    <t>Educación Privada</t>
  </si>
  <si>
    <t>Logistica</t>
  </si>
  <si>
    <t>Abril</t>
  </si>
  <si>
    <t>COMISIÓN</t>
  </si>
  <si>
    <t>BM-BIENES / LICITACIÓN PÚBLICA NACIONAL</t>
  </si>
  <si>
    <t>RECURSOS PROPIOS</t>
  </si>
  <si>
    <t>Aprobadas</t>
  </si>
  <si>
    <t>Salud y derechos sexuales y reproductivos</t>
  </si>
  <si>
    <t xml:space="preserve">Pilar 2.2 Mecanismos demócraticos de participación ciudadana </t>
  </si>
  <si>
    <t>Evaluación de política</t>
  </si>
  <si>
    <t>Subdirección d Monitoreo y Control</t>
  </si>
  <si>
    <t>Entornos Escolares para la vida, convivencia y la ciudadanía</t>
  </si>
  <si>
    <t>Viáticos</t>
  </si>
  <si>
    <t>Mayo</t>
  </si>
  <si>
    <t xml:space="preserve">COMODATO                                </t>
  </si>
  <si>
    <t>BM-CONSULT / SELECC BASADA EN CALID Y COSTOS</t>
  </si>
  <si>
    <t>REGALÍAS</t>
  </si>
  <si>
    <t>Mujer libre de violencias</t>
  </si>
  <si>
    <r>
      <t>Pilar 4.1</t>
    </r>
    <r>
      <rPr>
        <b/>
        <sz val="10"/>
        <color rgb="FFCC00FF"/>
        <rFont val="Arial"/>
        <family val="2"/>
      </rPr>
      <t xml:space="preserve"> </t>
    </r>
    <r>
      <rPr>
        <b/>
        <sz val="10"/>
        <color rgb="FFFFFFFF"/>
        <rFont val="Arial"/>
        <family val="2"/>
      </rPr>
      <t>Programa Naciona Integral de Sustitución de Cultivos de uso ilícito (PNIS)</t>
    </r>
  </si>
  <si>
    <t>Subdirección de Fortalecimiento Territorial</t>
  </si>
  <si>
    <t>Evaluación</t>
  </si>
  <si>
    <t xml:space="preserve">PND - Indígenas </t>
  </si>
  <si>
    <t>Otro tipo de gasto</t>
  </si>
  <si>
    <t>Junio</t>
  </si>
  <si>
    <t xml:space="preserve">COMPRAVENTA MERCANTIL               </t>
  </si>
  <si>
    <t>BM-CONSULT / SELECC DE CONSULT INDIV CONT DIRECTA</t>
  </si>
  <si>
    <t>SGP</t>
  </si>
  <si>
    <t>Participación en los escenarios de poder y toma de decisiones</t>
  </si>
  <si>
    <t>Formación de Docentes</t>
  </si>
  <si>
    <t>Julio</t>
  </si>
  <si>
    <t xml:space="preserve">COMPRAVENTA Y/O SUMINISTRO </t>
  </si>
  <si>
    <t>BM-CONSULT / SELECC CONSULTOR INDIV COMP 3HV</t>
  </si>
  <si>
    <t>Desarrollo institucional y transformación cultural</t>
  </si>
  <si>
    <t>Gestión Interna</t>
  </si>
  <si>
    <t>PND-Rrom</t>
  </si>
  <si>
    <t>Agosto</t>
  </si>
  <si>
    <t xml:space="preserve">CONCESIÓN                               </t>
  </si>
  <si>
    <t>BM-CONSULT/SELECCION FTE UNICA FIRMA</t>
  </si>
  <si>
    <t>Inclusión y Equidad</t>
  </si>
  <si>
    <t>PND-Trazadora 2020</t>
  </si>
  <si>
    <t>Septiembre</t>
  </si>
  <si>
    <t xml:space="preserve">CONSULTORÍA                             </t>
  </si>
  <si>
    <t>BM-COMPARACION DE PRECIOS</t>
  </si>
  <si>
    <t>Jornada Única</t>
  </si>
  <si>
    <t>Octubre</t>
  </si>
  <si>
    <t>CONTRATO DE APORTE</t>
  </si>
  <si>
    <t>BM-CONVENIOS INTERADMINISTRATIVOS</t>
  </si>
  <si>
    <t>Gestión de servicios TIC</t>
  </si>
  <si>
    <t>PNLE</t>
  </si>
  <si>
    <t>Noviembre</t>
  </si>
  <si>
    <t>CONTRATO INTERADMINISTRATIVO</t>
  </si>
  <si>
    <t>BM-CONVENIOS DE COOPERACION</t>
  </si>
  <si>
    <t>Gestión del conocimiento e innovación</t>
  </si>
  <si>
    <t>Referentes de Calidad Educativa</t>
  </si>
  <si>
    <t>Diciembre</t>
  </si>
  <si>
    <t>CONTRATOS DE ACTIVIDAD CIENTÍFICA Y TEC</t>
  </si>
  <si>
    <t>CONCURSO DE MÉRITOS / ABIERTO</t>
  </si>
  <si>
    <t>010</t>
  </si>
  <si>
    <t>Calidad- PTA</t>
  </si>
  <si>
    <t>CONTRATOS DE ESTABILIDAD JURÍDICA</t>
  </si>
  <si>
    <t>CONCURSO DE MÉRITOS / PTD</t>
  </si>
  <si>
    <t>Gestión documental</t>
  </si>
  <si>
    <t>CONVENIO DE ASOCIACIÓN</t>
  </si>
  <si>
    <t>CONCURSO DE MÉRITOS / PTS</t>
  </si>
  <si>
    <t>Programa para el Desarrollo de Competencias Básicas</t>
  </si>
  <si>
    <t>CONVENIO DE COOPERACIÓN</t>
  </si>
  <si>
    <t>CONTRATACIÓN DIRECTA / ARRENDAMIENTO DE INMUEBLES</t>
  </si>
  <si>
    <t>Acogida, Bienestar y Permanencia</t>
  </si>
  <si>
    <t>CONVENIO INTERADMINISTRATIVO</t>
  </si>
  <si>
    <t>CONTRATACIÓN DIRECTA / COMPRAVENTA DE INMUEBLES</t>
  </si>
  <si>
    <t>Códigos Rurales (Columna U)</t>
  </si>
  <si>
    <t>PRODUCTOS x PROYECTO  (columna P)</t>
  </si>
  <si>
    <t xml:space="preserve">CODIGO PPRODUCTO (Columna Q) </t>
  </si>
  <si>
    <t xml:space="preserve">ACTIVIDAD x PPRODUCTO (Columna R) </t>
  </si>
  <si>
    <t>007</t>
  </si>
  <si>
    <t>Cobertura Infraestructura</t>
  </si>
  <si>
    <t xml:space="preserve">CORRETAJE                               </t>
  </si>
  <si>
    <t>CONTRATACIÓN DIRECTA / CONTRATO DE APORTE</t>
  </si>
  <si>
    <t xml:space="preserve">Fortalecimiento </t>
  </si>
  <si>
    <t xml:space="preserve">DEPÓSITO                                </t>
  </si>
  <si>
    <t>CONTRATACIÓN DIRECTA / CONTRATOS INTERADMINISTRATIVOS</t>
  </si>
  <si>
    <t>CALIDAD_ES_</t>
  </si>
  <si>
    <t>FOMENTO</t>
  </si>
  <si>
    <t>ESTAMPILLA</t>
  </si>
  <si>
    <t>Fortalecimiento-BM</t>
  </si>
  <si>
    <t>FACTORING</t>
  </si>
  <si>
    <t>CONTRATACIÓN DIRECTA / CONVENIO COOPERACIÓN</t>
  </si>
  <si>
    <t xml:space="preserve">DEPENDENCIA </t>
  </si>
  <si>
    <t>SIGLA</t>
  </si>
  <si>
    <t>Dependencia Descripcion</t>
  </si>
  <si>
    <t>Dependencia</t>
  </si>
  <si>
    <t>Códigos Rurales</t>
  </si>
  <si>
    <t>CALIDAD_ES</t>
  </si>
  <si>
    <t>FORTALECIMEINTO_IES</t>
  </si>
  <si>
    <t>CALIDAD_ES_2202010</t>
  </si>
  <si>
    <t>CALIDAD_ES_2202014</t>
  </si>
  <si>
    <t>CALIDAD_ES_2202017</t>
  </si>
  <si>
    <t>CALIDAD_ES_2202045</t>
  </si>
  <si>
    <t>FOMENTO_2202009</t>
  </si>
  <si>
    <t>FOMENTO_2202010</t>
  </si>
  <si>
    <t>FOMENTO_2202013</t>
  </si>
  <si>
    <t>FOMENTO_2202014</t>
  </si>
  <si>
    <t>FOMENTO_2202015</t>
  </si>
  <si>
    <t>FOMENTO_2202021</t>
  </si>
  <si>
    <t>FOMENTO_2202038</t>
  </si>
  <si>
    <t>FOMENTO_2202043</t>
  </si>
  <si>
    <t>FOMENTO_2202044</t>
  </si>
  <si>
    <t>FOMENTO_2202046</t>
  </si>
  <si>
    <t>FORTALECIMIENTO_2201004</t>
  </si>
  <si>
    <t>FORTALECIMIENTO_2201006</t>
  </si>
  <si>
    <t>FORTALECIMIENTO_2201015</t>
  </si>
  <si>
    <t>FORTALECIMIENTO_2201016</t>
  </si>
  <si>
    <t>FORTALECIMIENTO_2201048</t>
  </si>
  <si>
    <t>ICETEX_2202007</t>
  </si>
  <si>
    <t>ICETEX_2202008</t>
  </si>
  <si>
    <t>ICETEX_2202047</t>
  </si>
  <si>
    <t>ICETEX_2202048</t>
  </si>
  <si>
    <t>INFRAESTRUCTURA_2201004</t>
  </si>
  <si>
    <t>INFRAESTRUCTURA_2201005</t>
  </si>
  <si>
    <t>INFRAESTRUCTURA_2201006</t>
  </si>
  <si>
    <t>INFRAESTRUCTURA_2201027</t>
  </si>
  <si>
    <t>INFRAESTRUCTURA_2201048</t>
  </si>
  <si>
    <t>INFRAESTRUCTURA_2201051</t>
  </si>
  <si>
    <t>INFRAESTRUCTURA_2201052</t>
  </si>
  <si>
    <t>INFRAESTRUCTURA_2299054</t>
  </si>
  <si>
    <t>RURAL_2201005</t>
  </si>
  <si>
    <t>RURAL_2201006</t>
  </si>
  <si>
    <t>RURAL_2201026</t>
  </si>
  <si>
    <t>RURAL_2201070</t>
  </si>
  <si>
    <t>RURAL_2201072</t>
  </si>
  <si>
    <t>RURAL_2201074</t>
  </si>
  <si>
    <t>RURAL_2201082</t>
  </si>
  <si>
    <t>RURAL_2201032</t>
  </si>
  <si>
    <t>TRANSVERSAL_2201005</t>
  </si>
  <si>
    <t>TRANSVERSAL_2299052</t>
  </si>
  <si>
    <t>TRANSVERSAL_2299054</t>
  </si>
  <si>
    <t>TRANSVERSAL_2299060</t>
  </si>
  <si>
    <t>TRANSVERSAL_2299062</t>
  </si>
  <si>
    <t>TRANSVERSAL_2299063</t>
  </si>
  <si>
    <t>TRAYECTORIAS_2201002</t>
  </si>
  <si>
    <t>TRAYECTORIAS_2201004</t>
  </si>
  <si>
    <t>TRAYECTORIAS_2201005</t>
  </si>
  <si>
    <t>TRAYECTORIAS_2201006</t>
  </si>
  <si>
    <t>TRAYECTORIAS_2201030</t>
  </si>
  <si>
    <t>TRAYECTORIAS_2201033</t>
  </si>
  <si>
    <t>TRAYECTORIAS_2201048</t>
  </si>
  <si>
    <t>TRAYECTORIAS_2201058</t>
  </si>
  <si>
    <t>TRAYECTORIAS_2201070</t>
  </si>
  <si>
    <t>TRAYECTORIAS_2201072</t>
  </si>
  <si>
    <t>TRAYECTORIAS_2201074</t>
  </si>
  <si>
    <t>TRAYECTORIAS_2202030</t>
  </si>
  <si>
    <t>TRAYECTORIAS_2201049</t>
  </si>
  <si>
    <t>TRAYECTORIAS_2201064</t>
  </si>
  <si>
    <t>TRAYECTORIAS_2201073</t>
  </si>
  <si>
    <t>ESTAMPILLA_2202030</t>
  </si>
  <si>
    <t>DIRECCIÓN DE COBERTURA Y EQUIDAD</t>
  </si>
  <si>
    <t>Primera Infancia</t>
  </si>
  <si>
    <t xml:space="preserve">FIDUCIA Y/O ENCARGO FIDUCIARIO          </t>
  </si>
  <si>
    <t>CONTRATACIÓN DIRECTA / CONVENIO MARCO</t>
  </si>
  <si>
    <t>INNOVACION</t>
  </si>
  <si>
    <t>Apoyar técnica y financieramente a personas afrocolombianas con prestamos condonables para realizar estudios en los niveles de maestría o doctorado en el exterior.</t>
  </si>
  <si>
    <t>Desarrollar programas y/o estrategias educativas orientadas a alfabetizar a jóvenes y adultos vulnerables y víctimas del conflicto armado</t>
  </si>
  <si>
    <t>Aprendizaje y sinergia del conocimiento</t>
  </si>
  <si>
    <t>FLETAMENTO</t>
  </si>
  <si>
    <t>CONTRATACIÓN DIRECTA / CONVENIOS INTERADMINISTRATIVOS</t>
  </si>
  <si>
    <t>OFICINA DE TECNOLOGIA Y SISTEMAS DE INFORMACION (OTSI)</t>
  </si>
  <si>
    <t>Efectuar seguimiento al proceso de vacantes definitivas de los docentes y directivos docentes en las Entidades Territoriales Certificadas , para su reporte en la Oferta Pública de Empleos de Carrera Docente y evitar errores en la asignación de las vacantes.</t>
  </si>
  <si>
    <t>Diagnosticar, diseñar y formular normas técnicas de infraestructura educativa y/o mobiliario escolar</t>
  </si>
  <si>
    <t>Diagnosticar, diseñar y formular lineamientos técnicos de infraestructura educativa y/o mobiliario escolar</t>
  </si>
  <si>
    <t>Divulgar metodología para coordinar esfuerzos interinstitucionales y/o de cooperación para realizar proyectos de mejoramiento de infraestructura educativa</t>
  </si>
  <si>
    <t>Brindar asistencia técnica a los comités territoriales de convivencia escolar de los municipios rurales afectados por conflicto armado y con mayor índice de violencia sexual basada en género.</t>
  </si>
  <si>
    <t>Adelantar el proceso de verificación y recaudo de la contribución parafiscal prevista en la Ley 1697 de 2013.</t>
  </si>
  <si>
    <t>DIRECCÍON DE FORTALECIMIENTO A LA GESTIÓN TERRITORIAL</t>
  </si>
  <si>
    <t>Arquitectura del SAC</t>
  </si>
  <si>
    <t>FRANQUICIA</t>
  </si>
  <si>
    <t>CONTRATACIÓN DIRECTA / DESARROLLO DE ACTIVIDADES CIENTÍFICAS Y TECNOLÓGICAS</t>
  </si>
  <si>
    <t>UNIDAD DE ATENCION AL CIUDADANO (UAC)</t>
  </si>
  <si>
    <t>026</t>
  </si>
  <si>
    <t>Formular esquemas y/o metodologías de articulación interinstitucional y/o de cooperación para la realización de proyectos de infraestructura educativa</t>
  </si>
  <si>
    <t>Organizar archivísticamente los fondos acumulados de la Entidad</t>
  </si>
  <si>
    <t>Cultura de la Calidad</t>
  </si>
  <si>
    <t>INTERMEDIACIÓN DE SEGUROS</t>
  </si>
  <si>
    <t>CONTRATACIÓN DIRECTA / EMPRÉSTITOS</t>
  </si>
  <si>
    <t>APOYO PARA FOMENTAR EL ACCESO CON CALIDAD A LA EDUCACIÓN SUPERIOR A TRAVÉS DE INCENTIVOS A LA DEMANDA EN COLOMBIA NACIONAL</t>
  </si>
  <si>
    <t>Apoyar la gestión educativa de las Secretarias de educación certificadas a través de la optimización de los procesos y las líneas de trabajo de la Subdirección</t>
  </si>
  <si>
    <t>DIRECCIÓN DE PRIMERA INFANCIA</t>
  </si>
  <si>
    <t>Gobernabilidad y gobernanza del SAC</t>
  </si>
  <si>
    <t>INTERVENTORÍA</t>
  </si>
  <si>
    <t>CONTRATACIÓN DIRECTA / NO EXISTA PLURALIDAD DE OFERENTES</t>
  </si>
  <si>
    <t>SUBDIRECCION DE TALENTO HUMANO (STH)</t>
  </si>
  <si>
    <t>028</t>
  </si>
  <si>
    <t>CONSTRUCCIÓN , MEJORAMIENTO Y DOTACIÓN DE ESPACIOS DE APRENDIZAJE PARA PRESTACIÓN DEL SERVICIO EDUCATIVO E IMPLEMENTACIÓN DE ESTRATEGIAS DE CALIDAD Y COBERTURA NACIONAL</t>
  </si>
  <si>
    <t>Realizar interventoría administrativa, financiera, jurídica, pedagógica y técnica a los convenios y contratos para la permanencia en programas de educación formal</t>
  </si>
  <si>
    <t>DIRECCIÓN DE LA CALIDAD PARA LA EDUCACIÓN SUPERIOR</t>
  </si>
  <si>
    <t>Fortalecimiento de la Educación Superior Pública</t>
  </si>
  <si>
    <t xml:space="preserve">LEASING                                 </t>
  </si>
  <si>
    <t>CONTRATACIÓN DIRECTA / SERVICIOS DE APOYO</t>
  </si>
  <si>
    <t>IES FORTALECIMIENTO</t>
  </si>
  <si>
    <t>OFICINA ASESORA DE COMUNICACIONES (OAC)</t>
  </si>
  <si>
    <t>IMPLEMENTACIÓN DE ESTRATEGIAS EDUCATIVAS INTEGRALES, PERTINENTES Y DE CALIDAD EN ZONAS RURALES NACIONAL</t>
  </si>
  <si>
    <t>Realizar la interventoría administrativa, financiera, jurídica, pedagógica y técnica a los convenios y contratos para la permanencia en programas de educación formal.</t>
  </si>
  <si>
    <t>Fomento de la educación superior</t>
  </si>
  <si>
    <t>MANTENIMIENTO Y/O REPARACIÓN</t>
  </si>
  <si>
    <t>CONTRATACIÓN DIRECTA / SERVICIOS PROFESIONALES</t>
  </si>
  <si>
    <t>OFICINA ASESORA DE COOPERACION (OCAI)</t>
  </si>
  <si>
    <t>030</t>
  </si>
  <si>
    <t>DESARROLLO DE LAS CAPACIDADES DE PLANEACIÓN Y GESTIÓN INSTITUCIONALES Y SECTORIALES NACIONAL</t>
  </si>
  <si>
    <t xml:space="preserve">Generación E </t>
  </si>
  <si>
    <t xml:space="preserve">MEDIACIÓN O MANDATO                   </t>
  </si>
  <si>
    <t>CONTRATACIÓN DIRECTA / URGENCIA MANIFIESTA</t>
  </si>
  <si>
    <t>OFICINA ASESORA DE PLANEACION Y FINANZAS (OAPF)</t>
  </si>
  <si>
    <t>FORTALECIMIENTO DE LAS CONDICIONES PARA EL LOGRO DE TRAYECTORIAS EDUCATIVAS EN LA EDUCACIÓN INICIAL PREESCOLAR, BÁSICA Y MEDIA NACIONAL</t>
  </si>
  <si>
    <t>Gestión de Comunicaciones</t>
  </si>
  <si>
    <t xml:space="preserve">OBRA PUBLICA                            </t>
  </si>
  <si>
    <t>CONVENIO COMISIÓN DE ESTUDIOS</t>
  </si>
  <si>
    <t>UNIVERSIDAD PEDAGÓGICA NACIONAL</t>
  </si>
  <si>
    <t>BID-ACOGIDA BIENESTAR Y PERMANENCIA</t>
  </si>
  <si>
    <t>101</t>
  </si>
  <si>
    <t>DIRECCIÓN DE FOMENTO DE LA EDUCACIÓN SUPERIOR</t>
  </si>
  <si>
    <t>ORDEN DE COMPRA</t>
  </si>
  <si>
    <t>INSTRUMENTO DE AGREGACIÓN A LA DEMANDA</t>
  </si>
  <si>
    <t>UNIVERSIDAD DEL CAUCA</t>
  </si>
  <si>
    <t>BID</t>
  </si>
  <si>
    <t>102</t>
  </si>
  <si>
    <t>ORDEN DE TRABAJO</t>
  </si>
  <si>
    <t>LICITACIÓN / ENCARGO FIDUCIARIO</t>
  </si>
  <si>
    <t>UNIVERSIDAD TECNOLÓGICA DEL CHOCO-DIEGO LUIS CÓRDOBA</t>
  </si>
  <si>
    <t>BID-FORMACION DE DOCENTES</t>
  </si>
  <si>
    <t>103</t>
  </si>
  <si>
    <t xml:space="preserve">OTROS          </t>
  </si>
  <si>
    <t>LICITACIÓN / OBRA PÚBLICA</t>
  </si>
  <si>
    <t>UNIVERSIDAD POPULAR DEL CESAR</t>
  </si>
  <si>
    <t>BID-PRIMERA INFANCIA</t>
  </si>
  <si>
    <t>104</t>
  </si>
  <si>
    <t>OFICINA ASESORA DE COMUNICACIONES</t>
  </si>
  <si>
    <t>Cooperación Internacional</t>
  </si>
  <si>
    <t xml:space="preserve">PERMUTA                                 </t>
  </si>
  <si>
    <t>LICITACIÓN PÚBLICA</t>
  </si>
  <si>
    <t>UNIVERSIDAD NACIONAL ABIERTA Y A DISTANCIA UNAD</t>
  </si>
  <si>
    <t>BID-EDUCACION MEDIA</t>
  </si>
  <si>
    <t>105</t>
  </si>
  <si>
    <t>OFICINA ASESORA DE PLANEACIÓN Y FINANZAS</t>
  </si>
  <si>
    <t>Innovación</t>
  </si>
  <si>
    <t xml:space="preserve">PRESTACIÓN DE SERVICIOS                 </t>
  </si>
  <si>
    <t>MINIMA CUANTIA</t>
  </si>
  <si>
    <t>UNIVERSIDAD NACIONAL</t>
  </si>
  <si>
    <t>BID-EVALUACION</t>
  </si>
  <si>
    <t>106</t>
  </si>
  <si>
    <t>OFICINA ASESORA JURÍDICA</t>
  </si>
  <si>
    <t>Gestión de la Información</t>
  </si>
  <si>
    <t>PRESTACIÓN DE SERVICIOS APOYO</t>
  </si>
  <si>
    <t>MODIFICATORIOS (ADICIONES, PRÓRROGAS Y MODIFICACIONES)</t>
  </si>
  <si>
    <t>UNIVERSIDAD PEDAGÓGICA Y TECNOLÓGICA DE COLOMBIA - UPTC</t>
  </si>
  <si>
    <t>DCPBM</t>
  </si>
  <si>
    <t>107</t>
  </si>
  <si>
    <t>OFICINA DE CONTROL INTERNO</t>
  </si>
  <si>
    <t>PRESTACIÓN DE SERVICIOS DE SALUD</t>
  </si>
  <si>
    <t>REDUCCIONES</t>
  </si>
  <si>
    <t>UNIVERSIDAD TECNOLÓGICA DE PEREIRA</t>
  </si>
  <si>
    <t>DCES</t>
  </si>
  <si>
    <t>108</t>
  </si>
  <si>
    <t>OFICINA DE COOPERACIÓN Y ASUNTOS INTERNACIONALES</t>
  </si>
  <si>
    <t>Gestión de Contratación</t>
  </si>
  <si>
    <t>PRESTACIÓN DE SERVICIOS PROFESIONALES</t>
  </si>
  <si>
    <t>REGÍMEN ESPECIAL / CONVENIO ASOCIACIÓN</t>
  </si>
  <si>
    <t>UNIVERSIDAD DE CALDAS</t>
  </si>
  <si>
    <t>34</t>
  </si>
  <si>
    <t>OFICINA DE INNOVACIÓN EDUCATIVA CON USO DE NUEVAS TECNOLOGÍAS</t>
  </si>
  <si>
    <t xml:space="preserve">PRÉSTAMO O MUTUO     </t>
  </si>
  <si>
    <t>REGÍMEN ESPECIAL / CONVENIO APOYO ESAL</t>
  </si>
  <si>
    <t>UNIVERSIDAD DE CÓRDOBA</t>
  </si>
  <si>
    <t>35</t>
  </si>
  <si>
    <t>OFICINA DE TECNOLOGÍA Y SISTEMAS DE INFORMACIÓN</t>
  </si>
  <si>
    <t>Gestión de recursos físicos</t>
  </si>
  <si>
    <t>PUBLICIDAD</t>
  </si>
  <si>
    <t>SELECCIÓN ABREVIADA / BOLSA DE PRODUCTOS</t>
  </si>
  <si>
    <t>UNIVERSIDAD SURCOLOMBIANA</t>
  </si>
  <si>
    <t>SUBDIRECCIÓN DE GESTIÓN ADMINISTRATIVA</t>
  </si>
  <si>
    <t>42</t>
  </si>
  <si>
    <t>SECRETARÍA GENERAL</t>
  </si>
  <si>
    <t>Gestión de recursos</t>
  </si>
  <si>
    <t>RENTING</t>
  </si>
  <si>
    <t>SELECCIÓN ABREVIADA / LICITACIÓN DECLARADA DESIERTA</t>
  </si>
  <si>
    <t>UNIVERSIDAD DE LA AMAZONIA</t>
  </si>
  <si>
    <t>SUBDIRECCIÓN DE GESTIÓN FINANCIERA</t>
  </si>
  <si>
    <t>43</t>
  </si>
  <si>
    <t>SUBDIRECCIÓN DE CONTRATACIÓN</t>
  </si>
  <si>
    <t>Gestión del Talento Humano</t>
  </si>
  <si>
    <t xml:space="preserve">SEGUROS             </t>
  </si>
  <si>
    <t>SELECCIÓN ABREVIADA / MENOR CUANTÍA</t>
  </si>
  <si>
    <t>UNIVERSIDAD DE LOS LLANOS</t>
  </si>
  <si>
    <t>DFGT-FORTALECIMIENTO</t>
  </si>
  <si>
    <t>66</t>
  </si>
  <si>
    <t>SUBDIRECCIÓN DE DESARROLLO ORGANIZACIONAL</t>
  </si>
  <si>
    <t>Servicio al Ciudadano</t>
  </si>
  <si>
    <t xml:space="preserve">TRANSPORTE                              </t>
  </si>
  <si>
    <t>SELECCIÓN ABREVIADA / SUBASTA INVERSA ELECTRÓNICA</t>
  </si>
  <si>
    <t>COLEGIO MAYOR DE CUNDINAMARCA</t>
  </si>
  <si>
    <t>DFGT-FORTALECIMIENTO-BM</t>
  </si>
  <si>
    <t>67</t>
  </si>
  <si>
    <t>SELECCIÓN ABREVIADA / SUBASTA INVERSA PRESENCIAL</t>
  </si>
  <si>
    <t>UNIVERSIDAD DEL PACÍFICO</t>
  </si>
  <si>
    <t>DCE-INFRAESTRUCTURA</t>
  </si>
  <si>
    <t>68</t>
  </si>
  <si>
    <t>DCPBM-TRANSVERSAL</t>
  </si>
  <si>
    <t>69</t>
  </si>
  <si>
    <t>SUBDIRECCIÓN DE TALENTO HUMANO</t>
  </si>
  <si>
    <t>DCPBM-PTA</t>
  </si>
  <si>
    <t>71</t>
  </si>
  <si>
    <t>UNIDAD DE ATENCIÓN AL CIUDADANO</t>
  </si>
  <si>
    <t>DCPBM-PTA-BM</t>
  </si>
  <si>
    <t>72</t>
  </si>
  <si>
    <t>DPI-PRIMERA INFANCIA</t>
  </si>
  <si>
    <t>73</t>
  </si>
  <si>
    <t>DFES-APOYO IES</t>
  </si>
  <si>
    <t>74</t>
  </si>
  <si>
    <t>DFES-GENERACION E</t>
  </si>
  <si>
    <t>75</t>
  </si>
  <si>
    <t>DCE-ACOGIDA BIENESTAR Y PERMANENCIA</t>
  </si>
  <si>
    <t>77</t>
  </si>
  <si>
    <t>DCES-APRENDIZAJE Y SINERGIA DEL CONOCIMIENTO</t>
  </si>
  <si>
    <t>78</t>
  </si>
  <si>
    <t>DCES-ARQUITECTURA DEL SAC</t>
  </si>
  <si>
    <t>79</t>
  </si>
  <si>
    <t>DCPBM-BILINGUISMO</t>
  </si>
  <si>
    <t>80</t>
  </si>
  <si>
    <t>DCES-CULTURA DE LA CALIDAD</t>
  </si>
  <si>
    <t>82</t>
  </si>
  <si>
    <t>DCPBM-EDUCACION MEDIA</t>
  </si>
  <si>
    <t>83</t>
  </si>
  <si>
    <t>DCPBM-ENTORNOS ESCOLARES PARA LA VIDA CONVIVENCIA Y LA CIUDADANIA</t>
  </si>
  <si>
    <t>85</t>
  </si>
  <si>
    <t>DCPBM-EVALUACION-BM</t>
  </si>
  <si>
    <t>87</t>
  </si>
  <si>
    <t>88</t>
  </si>
  <si>
    <t>90</t>
  </si>
  <si>
    <t>DCES-GOBERNABILIDAD Y GOBERNANZA DEL SAC</t>
  </si>
  <si>
    <t>91</t>
  </si>
  <si>
    <t>DCPBM-JORNADA UNICA</t>
  </si>
  <si>
    <t>93</t>
  </si>
  <si>
    <t>DFES-MARCO NACIONAL DE CUALIFICACIONES</t>
  </si>
  <si>
    <t>94</t>
  </si>
  <si>
    <t>DCPBM-PNLE</t>
  </si>
  <si>
    <t>95</t>
  </si>
  <si>
    <t>DFES-MAESTRIAS Y DOCTORADOS</t>
  </si>
  <si>
    <t>97</t>
  </si>
  <si>
    <t>98</t>
  </si>
  <si>
    <t>99</t>
  </si>
  <si>
    <t>Código Dependencia de afectación</t>
  </si>
  <si>
    <t>NOMBRE</t>
  </si>
  <si>
    <t>RUBRO</t>
  </si>
  <si>
    <t>DESCRIPCION</t>
  </si>
  <si>
    <t>Rec</t>
  </si>
  <si>
    <t>APROPIACION</t>
  </si>
  <si>
    <t>N° Plan de Compras 
NEON</t>
  </si>
  <si>
    <t>Código UNSPSC</t>
  </si>
  <si>
    <t>Concepto de gasto</t>
  </si>
  <si>
    <t>Descripción</t>
  </si>
  <si>
    <t>Bienes o servicios que se contratan</t>
  </si>
  <si>
    <t>fecha estimada de inicio del contrato (día/mes/año)</t>
  </si>
  <si>
    <t>Mes de presentación de ofertas</t>
  </si>
  <si>
    <t>Duración estimada del contrato
(días, meses, años)</t>
  </si>
  <si>
    <t>Tipo de Duración-(Plazo estimado)</t>
  </si>
  <si>
    <t>Modalidad de selección</t>
  </si>
  <si>
    <t>Tipo de contrato</t>
  </si>
  <si>
    <t>Fuente de los recursos</t>
  </si>
  <si>
    <t>Valor total estimado</t>
  </si>
  <si>
    <t>Valor estimado para  2022</t>
  </si>
  <si>
    <t>Se requieren vigencias futuras</t>
  </si>
  <si>
    <t>Estado de solicitud de vigencias futuras</t>
  </si>
  <si>
    <t>A-01-01-01</t>
  </si>
  <si>
    <t>SALARIO</t>
  </si>
  <si>
    <t>A-01-01-01-001-001</t>
  </si>
  <si>
    <t>SUELDO BÁSICO</t>
  </si>
  <si>
    <t>10</t>
  </si>
  <si>
    <t>A-01-01-01-001-002</t>
  </si>
  <si>
    <t>GASTOS DE REPRESENTACIÓN</t>
  </si>
  <si>
    <t>A-01-01-01-001-003</t>
  </si>
  <si>
    <t>PRIMA TÉCNICA SALARIAL</t>
  </si>
  <si>
    <t>A-01-01-01-001-004</t>
  </si>
  <si>
    <t>SUBSIDIO DE ALIMENTACIÓN</t>
  </si>
  <si>
    <t>A-01-01-01-001-005</t>
  </si>
  <si>
    <t xml:space="preserve">AUXILIO DE TRANSPORTE </t>
  </si>
  <si>
    <t>A-01-01-01-001-006</t>
  </si>
  <si>
    <t>PRIMA DE SERVICIO</t>
  </si>
  <si>
    <t>A-01-01-01-001-007</t>
  </si>
  <si>
    <t>BONIFICACIÓN POR SERVICIOS PRESTADOS</t>
  </si>
  <si>
    <t>A-01-01-01-001-008</t>
  </si>
  <si>
    <t>HORAS EXTRAS, DOMINICALES, FESTIVOS Y RECARGOS</t>
  </si>
  <si>
    <t>A-01-01-01-001-009</t>
  </si>
  <si>
    <t>PRIMA DE NAVIDAD</t>
  </si>
  <si>
    <t>A-01-01-01-001-010</t>
  </si>
  <si>
    <t>PRIMA DE VACACIONES</t>
  </si>
  <si>
    <t>A-01-01-01-001-012</t>
  </si>
  <si>
    <t xml:space="preserve">AUXILIO DE CONECTIVIDAD DIGITAL </t>
  </si>
  <si>
    <t>A-01-01-02</t>
  </si>
  <si>
    <t>CONTRIBUCIONES INHERENTES A LA NÓMINA</t>
  </si>
  <si>
    <t>A-01-01-02-001</t>
  </si>
  <si>
    <t>PENSIONES</t>
  </si>
  <si>
    <t>A-01-01-02-002</t>
  </si>
  <si>
    <t>SALUD</t>
  </si>
  <si>
    <t>A-01-01-02-003</t>
  </si>
  <si>
    <t xml:space="preserve">AUXILIO DE CESANTÍAS </t>
  </si>
  <si>
    <t>A-01-01-02-004</t>
  </si>
  <si>
    <t>CAJAS DE COMPENSACIÓN FAMILIAR</t>
  </si>
  <si>
    <t>A-01-01-02-005</t>
  </si>
  <si>
    <t>APORTES GENERALES AL SISTEMA DE RIESGOS LABORALES</t>
  </si>
  <si>
    <t>A-01-01-02-006</t>
  </si>
  <si>
    <t>APORTES AL ICBF</t>
  </si>
  <si>
    <t>A-01-01-02-007</t>
  </si>
  <si>
    <t>APORTES AL SENA</t>
  </si>
  <si>
    <t>A-01-01-02-008</t>
  </si>
  <si>
    <t>APORTES A LA ESAP</t>
  </si>
  <si>
    <t>A-01-01-02-009</t>
  </si>
  <si>
    <t>APORTES A ESCUELAS INDUSTRIALES E INSTITUTOS TÉCNICOS</t>
  </si>
  <si>
    <t>A-01-01-03</t>
  </si>
  <si>
    <t>REMUNERACIONES NO CONSTITUTIVAS DE FACTOR SALARIAL</t>
  </si>
  <si>
    <t>A-01-01-03-001-001</t>
  </si>
  <si>
    <t>SUELDO DE VACACIONES</t>
  </si>
  <si>
    <t>A-01-01-03-001-002</t>
  </si>
  <si>
    <t>INDEMNIZACIÓN POR VACACIONES</t>
  </si>
  <si>
    <t>A-01-01-03-001-003</t>
  </si>
  <si>
    <t>BONIFICACIÓN ESPECIAL DE RECREACIÓN</t>
  </si>
  <si>
    <t>A-01-01-03-002</t>
  </si>
  <si>
    <t>PRIMA TÉCNICA NO SALARIAL</t>
  </si>
  <si>
    <t>A-01-01-03-005</t>
  </si>
  <si>
    <t>PRIMA DE RIESGO</t>
  </si>
  <si>
    <t>A-01-01-03-007</t>
  </si>
  <si>
    <t>PRIMA DE DIRECCIÓN</t>
  </si>
  <si>
    <t>A-01-01-03-013</t>
  </si>
  <si>
    <t>ESTÍMULOS A LOS EMPLEADOS DEL ESTADO</t>
  </si>
  <si>
    <t>A-01-01-03-016</t>
  </si>
  <si>
    <t>PRIMA DE COORDINACIÓN</t>
  </si>
  <si>
    <t>A-01-01-03-030</t>
  </si>
  <si>
    <t>BONIFICACIÓN DE DIRECCIÓN</t>
  </si>
  <si>
    <t>A-01-02-01</t>
  </si>
  <si>
    <t>A-01-02-01-001-001</t>
  </si>
  <si>
    <t>A-01-02-01-001-004</t>
  </si>
  <si>
    <t>A-01-02-01-001-005</t>
  </si>
  <si>
    <t>AUXILIO DE TRANSPORTE</t>
  </si>
  <si>
    <t>A-01-02-01-001-006</t>
  </si>
  <si>
    <t>A-01-02-01-001-007</t>
  </si>
  <si>
    <t>A-01-02-01-001-008</t>
  </si>
  <si>
    <t>A-01-02-01-001-009</t>
  </si>
  <si>
    <t>A-01-02-01-001-010</t>
  </si>
  <si>
    <t>A-01-02-01-001-012</t>
  </si>
  <si>
    <t>A-01-02-02</t>
  </si>
  <si>
    <t xml:space="preserve">CONTRIBUCIONES INHERENTES A LA NÓMINA </t>
  </si>
  <si>
    <t>A-01-02-02-001</t>
  </si>
  <si>
    <t>A-01-02-02-002</t>
  </si>
  <si>
    <t>A-01-02-02-003</t>
  </si>
  <si>
    <t>A-01-02-02-004</t>
  </si>
  <si>
    <t>A-01-02-02-005</t>
  </si>
  <si>
    <t>A-01-02-02-006</t>
  </si>
  <si>
    <t>A-01-02-02-007</t>
  </si>
  <si>
    <t>A-01-02-02-008</t>
  </si>
  <si>
    <t>A-01-02-02-009</t>
  </si>
  <si>
    <t>A-01-02-03</t>
  </si>
  <si>
    <t>A-01-02-03-001-002</t>
  </si>
  <si>
    <t>A-01-02-03-001-003</t>
  </si>
  <si>
    <t>A-01-02-03-005</t>
  </si>
  <si>
    <t>A-02-02</t>
  </si>
  <si>
    <t>ADQUISICIONES DIFERENTES DE ACTIVOS</t>
  </si>
  <si>
    <t>A-02-02-01-002-004</t>
  </si>
  <si>
    <t>BEBIDAS</t>
  </si>
  <si>
    <t>A-02-02-01-002-008</t>
  </si>
  <si>
    <t>DOTACIÓN (PRENDAS DE VESTIR Y CALZADO)</t>
  </si>
  <si>
    <t>A-02-02-01-003-002</t>
  </si>
  <si>
    <t>PASTA O PULPA, PAPEL Y PRODUCTOS DE PAPEL; IMPRESOS Y ARTÍCULOS RELACIONADOS</t>
  </si>
  <si>
    <t>A-02-02-01-003-003</t>
  </si>
  <si>
    <t>PRODUCTOS DE HORNOS DE COQUE; PRODUCTOS DE REFINACIÓN DE PETRÓLEO Y COMBUSTIBLE NUCLEAR</t>
  </si>
  <si>
    <t>A-02-02-01-004-007</t>
  </si>
  <si>
    <t>EQUIPO Y APARATOS DE RADIO, TELEVISIÓN Y COMUNICACIONES</t>
  </si>
  <si>
    <t>A-02-02-02-005-004</t>
  </si>
  <si>
    <t>SERVICIOS DE CONSTRUCCIÓN</t>
  </si>
  <si>
    <t>A-02-02-02-006-004</t>
  </si>
  <si>
    <t>SERVICIOS DE TRANSPORTE DE PASAJEROS</t>
  </si>
  <si>
    <t>A-02-02-02-006-008</t>
  </si>
  <si>
    <t>SERVICIOS POSTALES Y DE MENSAJERÍA</t>
  </si>
  <si>
    <t>A-02-02-02-006-009</t>
  </si>
  <si>
    <t>SERVICIOS DE DISTRIBUCIÓN DE ELECTRICIDAD, GAS Y AGUA (POR CUENTA PROPIA)</t>
  </si>
  <si>
    <t>A-02-02-02-007-001</t>
  </si>
  <si>
    <t>SERVICIOS FINANCIEROS Y SERVICIOS CONEXOS</t>
  </si>
  <si>
    <t>A-02-02-02-007-002</t>
  </si>
  <si>
    <t>SERVICIOS INMOBILIARIOS</t>
  </si>
  <si>
    <t>A-02-02-02-008-003</t>
  </si>
  <si>
    <t>OTROS SERVICIOS PROFESIONALES, CIENTÍFICOS Y TÉCNICOS</t>
  </si>
  <si>
    <t>SECRETARIA GENERAL</t>
  </si>
  <si>
    <t>SUBDIRECCIÓN DE MONITOREO Y CONTROL</t>
  </si>
  <si>
    <t>DESPACHO MINISTRO(A)</t>
  </si>
  <si>
    <t>A-02-02-02-008-005</t>
  </si>
  <si>
    <t>SERVICIOS DE SOPORTE</t>
  </si>
  <si>
    <t>A-02-02-02-008-007</t>
  </si>
  <si>
    <t>SERVICIOS DE MANTENIMIENTO, REPARACIÓN E INSTALACIÓN (EXCEPTO SERVICIOS DE CONSTRUCCIÓN)</t>
  </si>
  <si>
    <t>A-02-02-02-009-002</t>
  </si>
  <si>
    <t>SERVICIOS DE EDUCACIÓN</t>
  </si>
  <si>
    <t>A-02-02-02-009-004</t>
  </si>
  <si>
    <t>SERVICIOS DE ALCANTARILLADO, RECOLECCIÓN, TRATAMIENTO Y DISPOSICIÓN DE DESECHOS Y OTROS SERVICIOS DE SANEAMIENTO AMBIENTAL</t>
  </si>
  <si>
    <t>A-02-02-02-009-006</t>
  </si>
  <si>
    <t>SERVICIOS DE ESPARCIMIENTO, CULTURALES Y DEPORTIVOS</t>
  </si>
  <si>
    <t>A-02-02-02-010</t>
  </si>
  <si>
    <t>VIÁTICOS DE LOS FUNCIONARIOS EN COMISIÓN</t>
  </si>
  <si>
    <t>16</t>
  </si>
  <si>
    <t>A-02-02-02-008-004</t>
  </si>
  <si>
    <t>SERVICIOS DE TELECOMUNICACIONES, TRANSMISIÓN Y SUMINISTRO DE INFORMACIÓN</t>
  </si>
  <si>
    <t>A-02-02-02-009-003</t>
  </si>
  <si>
    <t>SERVICIOS PARA EL CUIDADO DE LA SALUD HUMANA Y SERVICIOS SOCIALES</t>
  </si>
  <si>
    <t>A-03-02-02-022</t>
  </si>
  <si>
    <t>CENTRO REGIONAL PARA EL FOMENTO DEL LIBRO EN AMERICA LATINA Y EL CARIBE.CERLALC. (LEY 65 DE 1986)</t>
  </si>
  <si>
    <t>A-03-02-02-022-001</t>
  </si>
  <si>
    <t>MEMBRESÍAS</t>
  </si>
  <si>
    <t>A-03-02-02-111</t>
  </si>
  <si>
    <t>ORGANIZACIÓN DE LOS ESTADOS IBEROAMERICANOS PARA LA EDUCACION, LA CIENCIA Y LA CULTURA -OEI- LEY 28 DE 1960, LEY 30 DE 1989.</t>
  </si>
  <si>
    <t>A-03-02-02-111-001</t>
  </si>
  <si>
    <t>A-03-02-02-112</t>
  </si>
  <si>
    <t>SECRETARIA EJECUTIVA PERMANENTE DEL CONVENIO ANDRES BELLO LEY 122 DE 1985; LEY 20 DE 1973 Y LEY 20 DE 1992. -SECAB.</t>
  </si>
  <si>
    <t>A-03-02-02-112-001</t>
  </si>
  <si>
    <t>A-03-03-01-042</t>
  </si>
  <si>
    <t>EDUCACION DE NINAS Y NINOS EN SITUNIDAD DE ATENCION AL CIUDADANO (UAC)IONES ESPECIALES</t>
  </si>
  <si>
    <t>DIRECCIÓN CALIDAD EDUCACIÓN PREESCOLAR BÁSICA Y MEDIA</t>
  </si>
  <si>
    <t>EDUCACION DE NINAS Y NINOS EN SITUACIONES ESPECIALES</t>
  </si>
  <si>
    <t>A-03-03-01-050</t>
  </si>
  <si>
    <t>MEJORAMIENTO DE LA ENSENANZA DE LAS LENGUAS EXTRANJERAS EN EDUCACION BASICA</t>
  </si>
  <si>
    <t>A-03-03-04-009</t>
  </si>
  <si>
    <t>LEY 37 DE 1987 - APORTES CONSERVATORIO DEL TOLIMA.</t>
  </si>
  <si>
    <t>SUBDIRECCIÓN DE DESARROLLO SECTORIAL</t>
  </si>
  <si>
    <t>A-03-03-04-017</t>
  </si>
  <si>
    <t>A UNIVERSIDADES PARA FUNCIONAMIENTO LEY 30 DE 1992 ARTÍCULO 86</t>
  </si>
  <si>
    <t>A-03-03-04-017-001</t>
  </si>
  <si>
    <t>A UNIVERSIDADES PARA FUNCIONAMIENTO LEY 30 DE 1992 ARTÍCULO 86 - UNIVERSIDAD COLEGIO MAYOR DE CUNDINAMARCA</t>
  </si>
  <si>
    <t>A-03-03-04-017-002</t>
  </si>
  <si>
    <t>A UNIVERSIDADES PARA FUNCIONAMIENTO LEY 30 DE 1992 ARTÍCULO 86 - UNIVERSIDAD DE ANTIOQUIA</t>
  </si>
  <si>
    <t>A-03-03-04-017-003</t>
  </si>
  <si>
    <t>A UNIVERSIDADES PARA FUNCIONAMIENTO LEY 30 DE 1992 ARTÍCULO 86 - UNIVERSIDAD DE CALDAS</t>
  </si>
  <si>
    <t>A-03-03-04-017-004</t>
  </si>
  <si>
    <t>A UNIVERSIDADES PARA FUNCIONAMIENTO LEY 30 DE 1992 ARTÍCULO 86 - UNIVERSIDAD DE CARTAGENA</t>
  </si>
  <si>
    <t>A-03-03-04-017-005</t>
  </si>
  <si>
    <t>A UNIVERSIDADES PARA FUNCIONAMIENTO LEY 30 DE 1992 ARTÍCULO 86 - UNIVERSIDAD DE CORDOBA</t>
  </si>
  <si>
    <t>A-03-03-04-017-006</t>
  </si>
  <si>
    <t>A UNIVERSIDADES PARA FUNCIONAMIENTO LEY 30 DE 1992 ARTÍCULO 86 - UNIVERSIDAD DE CUNDINAMARCA</t>
  </si>
  <si>
    <t>A-03-03-04-017-007</t>
  </si>
  <si>
    <t>A UNIVERSIDADES PARA FUNCIONAMIENTO LEY 30 DE 1992 ARTÍCULO 86 - UNIVERSIDAD DE LA AMAZONIA</t>
  </si>
  <si>
    <t>A-03-03-04-017-008</t>
  </si>
  <si>
    <t>A UNIVERSIDADES PARA FUNCIONAMIENTO LEY 30 DE 1992 ARTÍCULO 86 - UNIVERSIDAD DE LA GUAJIRA</t>
  </si>
  <si>
    <t>A-03-03-04-017-009</t>
  </si>
  <si>
    <t>A UNIVERSIDADES PARA FUNCIONAMIENTO LEY 30 DE 1992 ARTÍCULO 86 - UNIVERSIDAD DE LOS LLANOS</t>
  </si>
  <si>
    <t>A-03-03-04-017-010</t>
  </si>
  <si>
    <t>A UNIVERSIDADES PARA FUNCIONAMIENTO LEY 30 DE 1992 ARTÍCULO 86 - UNIVERSIDAD DE NARINO</t>
  </si>
  <si>
    <t>A-03-03-04-017-011</t>
  </si>
  <si>
    <t>A UNIVERSIDADES PARA FUNCIONAMIENTO LEY 30 DE 1992 ARTÍCULO 86 - UNIVERSIDAD DE PAMPLONA</t>
  </si>
  <si>
    <t>A-03-03-04-017-012</t>
  </si>
  <si>
    <t>A UNIVERSIDADES PARA FUNCIONAMIENTO LEY 30 DE 1992 ARTÍCULO 86 - UNIVERSIDAD DE SUCRE</t>
  </si>
  <si>
    <t>A-03-03-04-017-013</t>
  </si>
  <si>
    <t>A UNIVERSIDADES PARA FUNCIONAMIENTO LEY 30 DE 1992 ARTÍCULO 86 - UNIVERSIDAD DEL ATLANTICO</t>
  </si>
  <si>
    <t>A-03-03-04-017-014</t>
  </si>
  <si>
    <t>A UNIVERSIDADES PARA FUNCIONAMIENTO LEY 30 DE 1992 ARTÍCULO 86 - UNIVERSIDAD DEL CAUCA</t>
  </si>
  <si>
    <t>A-03-03-04-017-015</t>
  </si>
  <si>
    <t>A UNIVERSIDADES PARA FUNCIONAMIENTO LEY 30 DE 1992 ARTÍCULO 86 - UNIVERSIDAD DEL MAGDALENA</t>
  </si>
  <si>
    <t>A-03-03-04-017-016</t>
  </si>
  <si>
    <t>A UNIVERSIDADES PARA FUNCIONAMIENTO LEY 30 DE 1992 ARTÍCULO 86 - UNIVERSIDAD DEL PACIFICO</t>
  </si>
  <si>
    <t>A-03-03-04-017-017</t>
  </si>
  <si>
    <t>A UNIVERSIDADES PARA FUNCIONAMIENTO LEY 30 DE 1992 ARTÍCULO 86 - UNIVERSIDAD DEL QUINDIO</t>
  </si>
  <si>
    <t>A-03-03-04-017-018</t>
  </si>
  <si>
    <t>A UNIVERSIDADES PARA FUNCIONAMIENTO LEY 30 DE 1992 ARTÍCULO 86 - UNIVERSIDAD DEL TOLIMA</t>
  </si>
  <si>
    <t>A-03-03-04-017-019</t>
  </si>
  <si>
    <t>A UNIVERSIDADES PARA FUNCIONAMIENTO LEY 30 DE 1992 ARTÍCULO 86 - UNIVERSIDAD DEL VALLE</t>
  </si>
  <si>
    <t>A-03-03-04-017-020</t>
  </si>
  <si>
    <t>A UNIVERSIDADES PARA FUNCIONAMIENTO LEY 30 DE 1992 ARTÍCULO 86 - UNIVERSIDAD DISTRITAL FRANCISCO JOSE DE CALDAS</t>
  </si>
  <si>
    <t>A-03-03-04-017-021</t>
  </si>
  <si>
    <t>A UNIVERSIDADES PARA FUNCIONAMIENTO LEY 30 DE 1992 ARTÍCULO 86 - UNIVERSIDAD FRANCISCO DE PAULA SANTANDER - CUCUTA</t>
  </si>
  <si>
    <t>A-03-03-04-017-022</t>
  </si>
  <si>
    <t>A UNIVERSIDADES PARA FUNCIONAMIENTO LEY 30 DE 1992 ARTÍCULO 86 - UNIVERSIDAD FRANCISCO DE PAULA SANTANDER - OCANA</t>
  </si>
  <si>
    <t>A-03-03-04-017-023</t>
  </si>
  <si>
    <t>A UNIVERSIDADES PARA FUNCIONAMIENTO LEY 30 DE 1992 ARTÍCULO 86 - UNIVERSIDAD INDUSTRIAL DE SANTANDER</t>
  </si>
  <si>
    <t>A-03-03-04-017-024</t>
  </si>
  <si>
    <t>A UNIVERSIDADES PARA FUNCIONAMIENTO LEY 30 DE 1992 ARTÍCULO 86 - UNIVERSIDAD MILITAR NUEVA GRANADA</t>
  </si>
  <si>
    <t>A-03-03-04-017-025</t>
  </si>
  <si>
    <t>A UNIVERSIDADES PARA FUNCIONAMIENTO LEY 30 DE 1992 ARTÍCULO 86 - UNIVERSIDAD NACIONAL DE COLOMBIA</t>
  </si>
  <si>
    <t>A-03-03-04-017-026</t>
  </si>
  <si>
    <t>A UNIVERSIDADES PARA FUNCIONAMIENTO LEY 30 DE 1992 ARTÍCULO 86 - UNIVERSIDAD PEDAGOGICA  NACIONAL</t>
  </si>
  <si>
    <t>A-03-03-04-017-027</t>
  </si>
  <si>
    <t>A UNIVERSIDADES PARA FUNCIONAMIENTO LEY 30 DE 1992 ARTÍCULO 86 - UNIVERSIDAD PEDAGOGICA Y TECNOLOGICA DE COLOMBIA</t>
  </si>
  <si>
    <t>A-03-03-04-017-028</t>
  </si>
  <si>
    <t>A UNIVERSIDADES PARA FUNCIONAMIENTO LEY 30 DE 1992 ARTÍCULO 86 - UNIVERSIDAD POPULAR DEL CESAR</t>
  </si>
  <si>
    <t>A-03-03-04-017-029</t>
  </si>
  <si>
    <t>A UNIVERSIDADES PARA FUNCIONAMIENTO LEY 30 DE 1992 ARTÍCULO 86 - UNIVERSIDAD TECNOLOGICA DEL CHOCO -DIEGO LUIS CORDOBA</t>
  </si>
  <si>
    <t>A-03-03-04-017-030</t>
  </si>
  <si>
    <t>A UNIVERSIDADES PARA FUNCIONAMIENTO LEY 30 DE 1992 ARTÍCULO 86 - UNIVERSIDAD SURCOLOMBIANA DE NEIVA</t>
  </si>
  <si>
    <t>A-03-03-04-017-031</t>
  </si>
  <si>
    <t>A UNIVERSIDADES PARA FUNCIONAMIENTO LEY 30 DE 1992 ARTÍCULO 86 - UNIVERSIDAD TECNOLOGICA DE PEREIRA</t>
  </si>
  <si>
    <t>A-03-03-04-017-032</t>
  </si>
  <si>
    <t>A UNIVERSIDADES PARA FUNCIONAMIENTO LEY 30 DE 1992 ARTÍCULO 86 - UNIVERSIDAD NACIONAL ABIERTA Y A DISTANCIA - UNAD</t>
  </si>
  <si>
    <t>A-03-03-04-017-033</t>
  </si>
  <si>
    <t>A UNIVERSIDADES PARA FUNCIONAMIENTO LEY 30 DE 1992 ARTÍCULO 86 - UNIDAD CENTRAL DEL VALLE DEL CAUCA -TULUA.</t>
  </si>
  <si>
    <t>A-03-03-04-017-034</t>
  </si>
  <si>
    <t>A UNIVERSIDADES PARA FUNCIONAMIENTO LEY 30 DE 1992 ARTÍCULO 86 - UNIVERSIDAD AUTÓNOMA INDIGENA INTERCULTURAL - UAIIN</t>
  </si>
  <si>
    <t>A-03-03-04-020</t>
  </si>
  <si>
    <t>COMISIÓN NACIONAL INTERSECTORIAL DE ASEGURAMIENTO DE LA CALIDAD DE LA EDUCACIÓN SUPERIOR - CONACES</t>
  </si>
  <si>
    <t>DIRECCIÓN DE CALIDAD DE LA EDUCACIÓN SUPERIOR</t>
  </si>
  <si>
    <t>A-03-03-04-021</t>
  </si>
  <si>
    <t>CONSEJO NACIONAL DE ACREDITACIÓN - CNA</t>
  </si>
  <si>
    <t>A-03-03-04-022</t>
  </si>
  <si>
    <t>CONSEJO NACIONAL DE EDUCACIÓN SUPERIOR - CESU (LEY 30 DE 1992)</t>
  </si>
  <si>
    <t>A-03-03-04-031</t>
  </si>
  <si>
    <t>CUERPOS CONSULTIVOS</t>
  </si>
  <si>
    <t>A-03-03-04-037</t>
  </si>
  <si>
    <t>COLEGIO BOYACÁ (DECRETO 3176 DE 2005 ARTÍCULO 2)</t>
  </si>
  <si>
    <t>A-03-03-04-057</t>
  </si>
  <si>
    <t>A INSTITUTOS TÉCNICOS, TECNOLÓGICOS Y COLEGIOS MAYORES - DECRETO 1052 DE 2006</t>
  </si>
  <si>
    <t>A-03-03-04-057-001</t>
  </si>
  <si>
    <t>DECRETO 1052 DE 2006 - BIBLIOTECA PUBLICA PILOTO</t>
  </si>
  <si>
    <t>A-03-03-04-057-002</t>
  </si>
  <si>
    <t>DECRETO 1052 DE 2006 - INSTITUTO SUPERIOR DE EDUCACIÓN TÉCNICA PROFESIONAL DE ROLDANILLO</t>
  </si>
  <si>
    <t>A-03-03-04-057-003</t>
  </si>
  <si>
    <t>DECRETO 1052 DE 2006 - INSTITUTO NACIONAL DE FORMACIÓN TÉCNICA PROFESIONAL DE CIÉNAGA</t>
  </si>
  <si>
    <t>A-03-03-04-057-004</t>
  </si>
  <si>
    <t>DECRETO 1052 DE 2006 - INSTITUTO SUPERIOR DE EDUCACIÓN RURAL DE PAMPLONA-ISER</t>
  </si>
  <si>
    <t>A-03-03-04-057-005</t>
  </si>
  <si>
    <t>DECRETO 1052 DE 2006 - INSTITUTO TÉCNICO AGRÍCOLA  -ITA DE BUGA</t>
  </si>
  <si>
    <t>A-03-03-04-057-006</t>
  </si>
  <si>
    <t>DECRETO 1052 DE 2006 - INSTITUTO TECNOLÓGICO DE PUTUMAYO</t>
  </si>
  <si>
    <t>A-03-03-04-057-007</t>
  </si>
  <si>
    <t>DECRETO 1052 DE 2006 - INSTITUTO TECNOLÓGICO DE SOLEDAD ATLÁNTICO - ITSA</t>
  </si>
  <si>
    <t>A-03-03-04-057-008</t>
  </si>
  <si>
    <t>DECRETO 1052 DE 2006 - INSTITUTO TECNOLÓGICO PASCUAL BRAVO - MEDELLÍN</t>
  </si>
  <si>
    <t>A-03-03-04-057-009</t>
  </si>
  <si>
    <t>DECRETO 1052 DE 2006 - COLEGIO MAYOR DE BOLÍVAR</t>
  </si>
  <si>
    <t>A-03-03-04-057-010</t>
  </si>
  <si>
    <t>DECRETO 1052 DE 2006 - COLEGIO MAYOR DE ANTIOQUIA</t>
  </si>
  <si>
    <t>A-03-03-04-057-011</t>
  </si>
  <si>
    <t>DECRETO 1052 DE 2006 - COLEGIO MAYOR DEL CAUCA</t>
  </si>
  <si>
    <t>A-03-03-04-057-012</t>
  </si>
  <si>
    <t>DECRETO 1052 DE 2006 - COLEGIO INTEGRADO NACIONAL ORIENTE DE CALDAS</t>
  </si>
  <si>
    <t>A-03-03-05-001</t>
  </si>
  <si>
    <t>PARTICIPACIÓN PARA EDUCACIÓN</t>
  </si>
  <si>
    <t>A-03-03-05-001-001</t>
  </si>
  <si>
    <t>PRESTACIÓN DE SERVICIO EDUCATIVO</t>
  </si>
  <si>
    <t>A-03-03-05-001-001-01</t>
  </si>
  <si>
    <t>SISTEMA GENERAL DE PARTICIPACIONES PRESTACION DE SERVICIOS DEPARTAMENTO DE AMAZONAS</t>
  </si>
  <si>
    <t>A-03-03-05-001-001-02</t>
  </si>
  <si>
    <t>SISTEMA GENERAL DE PARTICIPACIONES PRESTACION DE SERVICIOS DEPARTAMENTO DE ANTIOQUIA</t>
  </si>
  <si>
    <t>A-03-03-05-001-001-03</t>
  </si>
  <si>
    <t>SISTEMA GENERAL DE PARTICIPACIONES PRESTACION DE SERVICIOS DEPARTAMENTO DEL ARAUCA</t>
  </si>
  <si>
    <t>A-03-03-05-001-001-04</t>
  </si>
  <si>
    <t>SISTEMA GENERAL DE PARTICIPACIONES PRESTACION DE SERVICIOS DEPARTAMENTO DEL ATLANTICO</t>
  </si>
  <si>
    <t>A-03-03-05-001-001-05</t>
  </si>
  <si>
    <t>SISTEMA GENERAL DE PARTICIPACIONES PRESTACION DE SERVICIOS DEPARTAMENTO DE BOLIVAR</t>
  </si>
  <si>
    <t>A-03-03-05-001-001-06</t>
  </si>
  <si>
    <t>SISTEMA GENERAL DE PARTICIPACIONES PRESTACION DE SERVICIOS DEPARTAMENTO DE BOYACA</t>
  </si>
  <si>
    <t>A-03-03-05-001-001-07</t>
  </si>
  <si>
    <t>SISTEMA GENERAL DE PARTICIPACIONES PRESTACION DE SERVICIOS DEPARTAMENTO DE CALDAS</t>
  </si>
  <si>
    <t>A-03-03-05-001-001-08</t>
  </si>
  <si>
    <t>SISTEMA GENERAL DE PARTICIPACIONES PRESTACION DE SERVICIOS DEPARTAMENTO DEL CAQUETA</t>
  </si>
  <si>
    <t>A-03-03-05-001-001-09</t>
  </si>
  <si>
    <t>SISTEMA GENERAL DE PARTICIPACIONES PRESTACION DE SERVICIOS DEPARTAMENTO DEL CASANARE</t>
  </si>
  <si>
    <t>A-03-03-05-001-001-10</t>
  </si>
  <si>
    <t>SISTEMA GENERAL DE PARTICIPACIONES PRESTACION DE SERVICIOS DEPARTAMENTO DEL CAUCA</t>
  </si>
  <si>
    <t>A-03-03-05-001-001-11</t>
  </si>
  <si>
    <t>SISTEMA GENERAL DE PARTICIPACIONES PRESTACION DE SERVICIOS DEPARTAMENTO DEL CESAR</t>
  </si>
  <si>
    <t>A-03-03-05-001-001-12</t>
  </si>
  <si>
    <t>SISTEMA GENERAL DE PARTICIPACIONES PRESTACION DE SERVICIOS DEPARTAMENTO DE CHOCO</t>
  </si>
  <si>
    <t>A-03-03-05-001-001-13</t>
  </si>
  <si>
    <t>SISTEMA GENERAL DE PARTICIPACIONES PRESTACION DE SERVICIOS DEPARTAMENTO DE CORDOBA</t>
  </si>
  <si>
    <t>A-03-03-05-001-001-14</t>
  </si>
  <si>
    <t>SISTEMA GENERAL DE PARTICIPACIONES PRESTACION DE SERVICIOS DEPARTAMENTO DE CUNDINAMARCA</t>
  </si>
  <si>
    <t>A-03-03-05-001-001-15</t>
  </si>
  <si>
    <t>SISTEMA GENERAL DE PARTICIPACIONES PRESTACION DE SERVICIOS DEPARTAMENTO DEL GUAINIA</t>
  </si>
  <si>
    <t>A-03-03-05-001-001-16</t>
  </si>
  <si>
    <t>SISTEMA GENERAL DE PARTICIPACIONES PRESTACION DE SERVICIOS DEPARTAMENTO DEL GUAVIARE</t>
  </si>
  <si>
    <t>A-03-03-05-001-001-17</t>
  </si>
  <si>
    <t>SISTEMA GENERAL DE PARTICIPACIONES PRESTACION DE SERVICIOS DEPARTAMENTO DEL HUILA</t>
  </si>
  <si>
    <t>A-03-03-05-001-001-18</t>
  </si>
  <si>
    <t>SISTEMA GENERAL DE PARTICIPACIONES PRESTACION DE SERVICIOS DEPARTAMENTO DE LA GUAJIRA</t>
  </si>
  <si>
    <t>A-03-03-05-001-001-19</t>
  </si>
  <si>
    <t>SISTEMA GENERAL DE PARTICIPACIONES PRESTACION DE SERVICIOS DEPARTAMENTO DE MAGDALENA</t>
  </si>
  <si>
    <t>A-03-03-05-001-001-20</t>
  </si>
  <si>
    <t>SISTEMA GENERAL DE PARTICIPACIONES PRESTACION DE SERVICIOS DEPARTAMENTO DEL META</t>
  </si>
  <si>
    <t>A-03-03-05-001-001-21</t>
  </si>
  <si>
    <t>SISTEMA GENERAL DE PARTICIPACIONES PRESTACION DE SERVICIOS DEPARTAMENTO DE NARINO</t>
  </si>
  <si>
    <t>A-03-03-05-001-001-22</t>
  </si>
  <si>
    <t>SISTEMA GENERAL DE PARTICIPACIONES PRESTACION DE SERVICIOS DEPARTAMENTO DEL NORTE DE SANTANDER</t>
  </si>
  <si>
    <t>A-03-03-05-001-001-23</t>
  </si>
  <si>
    <t>SISTEMA GENERAL DE PARTICIPACIONES PRESTACION DE SERVICIOS DEPARTAMENTO DEL PUTUMAYO</t>
  </si>
  <si>
    <t>A-03-03-05-001-001-24</t>
  </si>
  <si>
    <t>SISTEMA GENERAL DE PARTICIPACIONES PRESTACION DE SERVICIOS DEPARTAMENTO DEL QUINDIO</t>
  </si>
  <si>
    <t>A-03-03-05-001-001-25</t>
  </si>
  <si>
    <t>SISTEMA GENERAL DE PARTICIPACIONES PRESTACION DE SERVICIOS DEPARTAMENTO DE RISARALDA</t>
  </si>
  <si>
    <t>A-03-03-05-001-001-26</t>
  </si>
  <si>
    <t>SISTEMA GENERAL DE PARTICIPACIONES PRESTACION DE SERVICIOS DEPARTAMENTO DE SAN ANDRES</t>
  </si>
  <si>
    <t>A-03-03-05-001-001-27</t>
  </si>
  <si>
    <t>SISTEMA GENERAL DE PARTICIPACIONES PRESTACION DE SERVICIOS DEPARTAMENTO DE SANTANDER</t>
  </si>
  <si>
    <t>A-03-03-05-001-001-28</t>
  </si>
  <si>
    <t>SISTEMA GENERAL DE PARTICIPACIONES PRESTACION DE SERVICIOS DEPARTAMENTO DE SUCRE</t>
  </si>
  <si>
    <t>A-03-03-05-001-001-29</t>
  </si>
  <si>
    <t>SISTEMA GENERAL DE PARTICIPACIONES PRESTACION DE SERVICIOS DEPARTAMENTO DEL TOLIMA</t>
  </si>
  <si>
    <t>A-03-03-05-001-001-30</t>
  </si>
  <si>
    <t>SISTEMA GENERAL DE PARTICIPACIONES PRESTACION DE SERVICIOS DEPARTAMENTO DEL VALLE DEL CAUCA</t>
  </si>
  <si>
    <t>A-03-03-05-001-001-31</t>
  </si>
  <si>
    <t>SISTEMA GENERAL DE PARTICIPACIONES PRESTACION DE SERVICIOS DEPARTAMENTO DEL VAUPES</t>
  </si>
  <si>
    <t>A-03-03-05-001-001-32</t>
  </si>
  <si>
    <t>SISTEMA GENERAL DE PARTICIPACIONES PRESTACION DE SERVICIOS DEPARTAMENTO DEL VICHADA</t>
  </si>
  <si>
    <t>A-03-03-05-001-001-33</t>
  </si>
  <si>
    <t>SISTEMA GENERAL DE PARTICIPACIONES PRESTACION DE SERVICIOS BOGOTA DISTRITO CAPITAL</t>
  </si>
  <si>
    <t>A-03-03-05-001-001-34</t>
  </si>
  <si>
    <t>SISTEMA GENERAL DE PARTICIPACIONES PRESTACION DE SERVICIOS DISTRITO  INDUSTRIAL Y PORTUARIO DE BARRANQUILLA</t>
  </si>
  <si>
    <t>A-03-03-05-001-001-35</t>
  </si>
  <si>
    <t>SISTEMA GENERAL DE PARTICIPACIONES PRESTACION DE SERVICIOS DISTRITO TURISTICO Y CULTURAL DE CARTAGENA</t>
  </si>
  <si>
    <t>A-03-03-05-001-001-36</t>
  </si>
  <si>
    <t>SISTEMA GENERAL DE PARTICIPACIONES PRESTACION DE SERVICIOS DISTRITO TURISTICO CULTURAL E HISTORICO DE SANTA MARTA</t>
  </si>
  <si>
    <t>A-03-03-05-001-001-37</t>
  </si>
  <si>
    <t>SISTEMA GENERAL DE PARTICIPACIONES PRESTACION DE SERVICIOS MUNICIPIO DE ARMENIA - QUINDIO</t>
  </si>
  <si>
    <t>A-03-03-05-001-001-38</t>
  </si>
  <si>
    <t>SISTEMA GENERAL DE PARTICIPACIONES PRESTACION DE SERVICIOS MUNICIPIO DE BARRANCABERMEJA - SANTANDER</t>
  </si>
  <si>
    <t>A-03-03-05-001-001-39</t>
  </si>
  <si>
    <t>SISTEMA GENERAL DE PARTICIPACIONES PRESTACION DE SERVICIOS MUNICIPIO DE BELLO - ANTIOQUIA</t>
  </si>
  <si>
    <t>A-03-03-05-001-001-40</t>
  </si>
  <si>
    <t>SISTEMA GENERAL DE PARTICIPACIONES PRESTACION DE SERVICIOS MUNICIPIO DE BUCARAMANGA -SANTANDER</t>
  </si>
  <si>
    <t>A-03-03-05-001-001-41</t>
  </si>
  <si>
    <t>SISTEMA GENERAL DE PARTICIPACIONES PRESTACION DE SERVICIOS MUNICIPIO DE BUENAVENTURA - VALLE DEL CAUCA</t>
  </si>
  <si>
    <t>A-03-03-05-001-001-42</t>
  </si>
  <si>
    <t>SISTEMA GENERAL DE PARTICIPACIONES PRESTACION DE SERVICIOS MUNICIPIO DE BUGA - VALLE DEL CAUCA</t>
  </si>
  <si>
    <t>A-03-03-05-001-001-43</t>
  </si>
  <si>
    <t>SISTEMA GENERAL DE PARTICIPACIONES PRESTACION DE SERVICIOS MUNICIPIO DE CALI - VALLE DEL CAUCA</t>
  </si>
  <si>
    <t>A-03-03-05-001-001-44</t>
  </si>
  <si>
    <t>SISTEMA GENERAL DE PARTICIPACIONES PRESTACION DE SERVICIOS MUNICIPIO DE CARTAGO - VALLE DEL CAUCA</t>
  </si>
  <si>
    <t>A-03-03-05-001-001-45</t>
  </si>
  <si>
    <t>SISTEMA GENERAL DE PARTICIPACIONES PRESTACION DE SERVICIOS MUNICIPIO DE CIENAGA - MAGDALENA</t>
  </si>
  <si>
    <t>A-03-03-05-001-001-46</t>
  </si>
  <si>
    <t>SISTEMA GENERAL DE PARTICIPACIONES PRESTACION DE SERVICIOS MUNICIPIO DE CUCUTA - NORTE DE SANTANDER</t>
  </si>
  <si>
    <t>A-03-03-05-001-001-47</t>
  </si>
  <si>
    <t>SISTEMA GENERAL DE PARTICIPACIONES PRESTACION DE SERVICIOS MUNICIPIO DE DOSQUEBRADAS - RISARALDA</t>
  </si>
  <si>
    <t>A-03-03-05-001-001-48</t>
  </si>
  <si>
    <t>SISTEMA GENERAL DE PARTICIPACIONES PRESTACION DE SERVICIOS MUNICIPIO DE DUITAMA - BOYACA</t>
  </si>
  <si>
    <t>A-03-03-05-001-001-49</t>
  </si>
  <si>
    <t>SISTEMA GENERAL DE PARTICIPACIONES PRESTACION DE SERVICIOS MUNICIPIO DE ENVIGADO - ANTIOQUIA</t>
  </si>
  <si>
    <t>A-03-03-05-001-001-50</t>
  </si>
  <si>
    <t>SISTEMA GENERAL DE PARTICIPACIONES PRESTACION DE SERVICIOS MUNICIPIO DE FLORENCIA - CAQUETA</t>
  </si>
  <si>
    <t>A-03-03-05-001-001-51</t>
  </si>
  <si>
    <t>SISTEMA GENERAL DE PARTICIPACIONES PRESTACION DE SERVICIOS MUNICIPIO DE FLORIDA BLANCA - SANTANDER</t>
  </si>
  <si>
    <t>A-03-03-05-001-001-52</t>
  </si>
  <si>
    <t>SISTEMA GENERAL DE PARTICIPACIONES PRESTACION DE SERVICIOS MUNICIPIO DE FUSAGASUGA - CUNDINAMARCA</t>
  </si>
  <si>
    <t>A-03-03-05-001-001-53</t>
  </si>
  <si>
    <t>SISTEMA GENERAL DE PARTICIPACIONES PRESTACION DE SERVICIOS MUNICIPIO DE GIRARDOT - CUNDINAMARCA</t>
  </si>
  <si>
    <t>A-03-03-05-001-001-54</t>
  </si>
  <si>
    <t>SISTEMA GENERAL DE PARTICIPACIONES PRESTACION DE SERVICIOS MUNICIPIO DE GIRON - SANTANDER</t>
  </si>
  <si>
    <t>A-03-03-05-001-001-55</t>
  </si>
  <si>
    <t>SISTEMA GENERAL DE PARTICIPACIONES PRESTACION DE SERVICIOS MUNICIPIO DE IBAGUE - TOLIMA</t>
  </si>
  <si>
    <t>A-03-03-05-001-001-56</t>
  </si>
  <si>
    <t>SISTEMA GENERAL DE PARTICIPACIONES PRESTACION DE SERVICIOS MUNICIPIO DE ITAGUI  - ANTIOQUIA</t>
  </si>
  <si>
    <t>A-03-03-05-001-001-57</t>
  </si>
  <si>
    <t>SISTEMA GENERAL DE PARTICIPACIONES PRESTACION DE SERVICIOS MUNICIPIO DE LORICA - CORDOBA</t>
  </si>
  <si>
    <t>A-03-03-05-001-001-58</t>
  </si>
  <si>
    <t>SISTEMA GENERAL DE PARTICIPACIONES PRESTACION DE SERVICIOS MUNICIPIO DE MAGANGUE - BOLIVAR</t>
  </si>
  <si>
    <t>A-03-03-05-001-001-59</t>
  </si>
  <si>
    <t>SISTEMA GENERAL DE PARTICIPACIONES PRESTACION DE SERVICIOS MUNICIPIO DE MAICAO - LA GUAJIRA</t>
  </si>
  <si>
    <t>A-03-03-05-001-001-60</t>
  </si>
  <si>
    <t>SISTEMA GENERAL DE PARTICIPACIONES PRESTACION DE SERVICIOS MUNICIPIO DE MANIZALES - CALDAS</t>
  </si>
  <si>
    <t>A-03-03-05-001-001-61</t>
  </si>
  <si>
    <t>SISTEMA GENERAL DE PARTICIPACIONES PRESTACION DE SERVICIOS MUNICIPIO DE MEDELLIN -ANTIOQUIA</t>
  </si>
  <si>
    <t>A-03-03-05-001-001-62</t>
  </si>
  <si>
    <t>SISTEMA GENERAL DE PARTICIPACIONES PRESTACION DE SERVICIOS MUNICIPIO DE MONTERIA - CORDOBA</t>
  </si>
  <si>
    <t>A-03-03-05-001-001-63</t>
  </si>
  <si>
    <t>SISTEMA GENERAL DE PARTICIPACIONES PRESTACION DE SERVICIOS MUNICIPIO DE NEIVA - HUILA</t>
  </si>
  <si>
    <t>A-03-03-05-001-001-64</t>
  </si>
  <si>
    <t>SISTEMA GENERAL DE PARTICIPACIONES PRESTACION DE SERVICIOS MUNICIPIO DE PALMIRA - VALLE DEL CAUCA</t>
  </si>
  <si>
    <t>A-03-03-05-001-001-65</t>
  </si>
  <si>
    <t>SISTEMA GENERAL DE PARTICIPACIONES PRESTACION DE SERVICIOS MUNICIPIO DE PASTO -NARINO</t>
  </si>
  <si>
    <t>A-03-03-05-001-001-66</t>
  </si>
  <si>
    <t>SISTEMA GENERAL DE PARTICIPACIONES PRESTACION DE SERVICIOS MUNICIPIO DE PEREIRA - RISARALDA</t>
  </si>
  <si>
    <t>A-03-03-05-001-001-67</t>
  </si>
  <si>
    <t>SISTEMA GENERAL DE PARTICIPACIONES PRESTACION DE SERVICIOS MUNICIPIO DE POPAYAN -CAUCA</t>
  </si>
  <si>
    <t>A-03-03-05-001-001-68</t>
  </si>
  <si>
    <t>SISTEMA GENERAL DE PARTICIPACIONES PRESTACION DE SERVICIOS MUNICIPIO DE SAHAGUN - CORDOBA</t>
  </si>
  <si>
    <t>A-03-03-05-001-001-69</t>
  </si>
  <si>
    <t>SISTEMA GENERAL DE PARTICIPACIONES PRESTACION DE SERVICIOS MUNICIPIO DE SINCELEJO - SUCRE</t>
  </si>
  <si>
    <t>A-03-03-05-001-001-70</t>
  </si>
  <si>
    <t>SISTEMA GENERAL DE PARTICIPACIONES PRESTACION DE SERVICIOS MUNICIPIO DE SOACHA - CUNDINAMARCA</t>
  </si>
  <si>
    <t>A-03-03-05-001-001-71</t>
  </si>
  <si>
    <t>SISTEMA GENERAL DE PARTICIPACIONES PRESTACION DE SERVICIOS MUNICIPIO DE SOGAMOSO - BOYACA</t>
  </si>
  <si>
    <t>A-03-03-05-001-001-72</t>
  </si>
  <si>
    <t>SISTEMA GENERAL DE PARTICIPACIONES PRESTACION DE SERVICIOS MUNICIPIO DE SOLEDAD - ATLANTICO</t>
  </si>
  <si>
    <t>A-03-03-05-001-001-73</t>
  </si>
  <si>
    <t>SISTEMA GENERAL DE PARTICIPACIONES PRESTACION DE SERVICIOS MUNICIPIO DE TULUA - VALLE DEL CAUCA</t>
  </si>
  <si>
    <t>A-03-03-05-001-001-74</t>
  </si>
  <si>
    <t>SISTEMA GENERAL DE PARTICIPACIONES PRESTACION DE SERVICIOS MUNICIPIO DE TUMACO - NARINO</t>
  </si>
  <si>
    <t>A-03-03-05-001-001-75</t>
  </si>
  <si>
    <t>SISTEMA GENERAL DE PARTICIPACIONES PRESTACION DE SERVICIOS MUNICIPIO DE TUNJA - BOYACA</t>
  </si>
  <si>
    <t>A-03-03-05-001-001-76</t>
  </si>
  <si>
    <t>SISTEMA GENERAL DE PARTICIPACIONES PRESTACION DE SERVICIOS MUNICIPIO DE TURBO - ANTIOUIA</t>
  </si>
  <si>
    <t>A-03-03-05-001-001-77</t>
  </si>
  <si>
    <t>SISTEMA GENERAL DE PARTICIPACIONES PRESTACION DE SERVICIOS MUNICIPIO DE VALLEDUPAR -  CESAR</t>
  </si>
  <si>
    <t>A-03-03-05-001-001-78</t>
  </si>
  <si>
    <t>SISTEMA GENERAL DE PARTICIPACIONES PRESTACION DE SERVICIOS MUNICIPIO DE VILLAVICENCIO - META</t>
  </si>
  <si>
    <t>A-03-03-05-001-001-79</t>
  </si>
  <si>
    <t>SISTEMA GENERAL DE PARTICIPACIONES PRESTACION DE SERVICIOS MUNICIPIO DE QUIBDO - CHOCO</t>
  </si>
  <si>
    <t>A-03-03-05-001-001-80</t>
  </si>
  <si>
    <t>SISTEMA GENERAL DE PARTICIPACIONES PRESTACION DE SERVICIOS MUNICIPIO DE URIBIA - LA GUAJIRA</t>
  </si>
  <si>
    <t>A-03-03-05-001-001-81</t>
  </si>
  <si>
    <t>SISTEMA GENERAL DE PARTICIPACIONES PRESTACION DE SERVICIOS MUNICIPIO DE APARTADO - ANTIOQUIA</t>
  </si>
  <si>
    <t>A-03-03-05-001-001-82</t>
  </si>
  <si>
    <t>SISTEMA GENERAL DE PARTICIPACIONES PRESTACION DE SERVICIOS MUNICIPIO DE FACATATIVA - CUNDINAMARCA</t>
  </si>
  <si>
    <t>A-03-03-05-001-001-83</t>
  </si>
  <si>
    <t>SISTEMA GENERAL DE PARTICIPACIONES PRESTACION DE SERVICIOS MUNICIPIO DE RIOHACHA - LA GUAJIRA</t>
  </si>
  <si>
    <t>A-03-03-05-001-001-84</t>
  </si>
  <si>
    <t>SISTEMA GENERAL DE PARTICIPACIONES PRESTACION DE SERVICIOS MUNICIPIO DE RIONEGRO - ANTIOQUIA</t>
  </si>
  <si>
    <t>A-03-03-05-001-001-85</t>
  </si>
  <si>
    <t>SISTEMA GENERAL DE PARTICIPACIONES PRESTACION DE SERVICIOS MUNICIPIO DE CHIA - CUNDINAMARCA</t>
  </si>
  <si>
    <t>A-03-03-05-001-001-86</t>
  </si>
  <si>
    <t>SISTEMA GENERAL DE PARTICIPACIONES PRESTACION DE SERVICIOS MUNICIPIO DE IPIALES - NARIÑO</t>
  </si>
  <si>
    <t>A-03-03-05-001-001-87</t>
  </si>
  <si>
    <t>SISTEMA GENERAL DE PARTICIPACIONES PRESTACION DE SERVICIOS MUNICIPIO DE JAMUNDI - VALLE DEL CAUCA</t>
  </si>
  <si>
    <t>A-03-03-05-001-001-88</t>
  </si>
  <si>
    <t>SISTEMA GENERAL DE PARTICIPACIONES PRESTACION DE SERVICIOS MUNICIPIO DE MALAMBO - ATLANTICO</t>
  </si>
  <si>
    <t>A-03-03-05-001-001-89</t>
  </si>
  <si>
    <t>SISTEMA GENERAL DE PARTICIPACIONES PRESTACION DE SERVICIOS MUNICIPIO DE MOSQUERA - CUNDINAMARCA</t>
  </si>
  <si>
    <t>A-03-03-05-001-001-90</t>
  </si>
  <si>
    <t>SISTEMA GENERAL DE PARTICIPACIONES PRESTACION DE SERVICIOS MUNICIPIO DE PIE DE CUESTA - SANTANDER</t>
  </si>
  <si>
    <t>A-03-03-05-001-001-91</t>
  </si>
  <si>
    <t>SISTEMA GENERAL DE PARTICIPACIONES PRESTACION DE SERVICIOS MUNICIPIO DE PITALITO - HUILA</t>
  </si>
  <si>
    <t>A-03-03-05-001-001-92</t>
  </si>
  <si>
    <t>SISTEMA GENERAL DE PARTICIPACIONES PRESTACION DE SERVICIOS MUNICIPIO DE SABANETA - ANTIOQUIA</t>
  </si>
  <si>
    <t>A-03-03-05-001-001-93</t>
  </si>
  <si>
    <t>SISTEMA GENERAL DE PARTICIPACIONES PRESTACION DE SERVICIOS MUNICIPIO DE YOPAL - CASANARE</t>
  </si>
  <si>
    <t>A-03-03-05-001-001-94</t>
  </si>
  <si>
    <t>SISTEMA GENERAL DE PARTICIPACIONES PRESTACION DE SERVICIOS MUNICIPIO DE ZIPAQUIRA - CUNDINAMARCA</t>
  </si>
  <si>
    <t>A-03-03-05-001-001-95</t>
  </si>
  <si>
    <t>SISTEMA GENERAL DE PARTICIPACIONES PRESTACION DE SERVICIOS MUNICIPIO DE   YUMBO - VALLE DEL CAUCA</t>
  </si>
  <si>
    <t>A-03-03-05-001-001-96</t>
  </si>
  <si>
    <t>SISTEMA GENERAL DE PARTICIPACIONES PRESTACION DE SERVICIOS MUNICIPIO FUNZA CUNDINAMARCA</t>
  </si>
  <si>
    <t>A-03-03-05-001-003</t>
  </si>
  <si>
    <t>CANCELACIÓN DE PRESTACIONES SOCIALES DEL MAGISTERIO</t>
  </si>
  <si>
    <t>A-03-03-05-001-003-02</t>
  </si>
  <si>
    <t>SISTEMA GENERAL DE PARTICIPACIONES CANCELACION DE PRESTACIONES SOCIALES DEL MAGISTERIO DEPARTAMENTO DE ANTIOQUIA</t>
  </si>
  <si>
    <t>A-03-03-05-001-003-03</t>
  </si>
  <si>
    <t>SISTEMA GENERAL DE PARTICIPACIONES CANCELACION DE PRESTACIONES SOCIALES DEL MAGISTERIO DEPARTAMENTO DEL ARAUCA</t>
  </si>
  <si>
    <t>A-03-03-05-001-003-04</t>
  </si>
  <si>
    <t>SISTEMA GENERAL DE PARTICIPACIONES CANCELACION DE PRESTACIONES SOCIALES DEL MAGISTERIO DEPARTAMENTO DEL ATLANTICO</t>
  </si>
  <si>
    <t>A-03-03-05-001-003-05</t>
  </si>
  <si>
    <t>SISTEMA GENERAL DE PARTICIPACIONES CANCELACION DE PRESTACIONES SOCIALES DEL MAGISTERIO DEPARTAMENTO DE BOLIVAR</t>
  </si>
  <si>
    <t>A-03-03-05-001-003-06</t>
  </si>
  <si>
    <t>SISTEMA GENERAL DE PARTICIPACIONES CANCELACION DE PRESTACIONES SOCIALES DEL MAGISTERIO DEPARTAMENTO DE BOYACA</t>
  </si>
  <si>
    <t>A-03-03-05-001-003-09</t>
  </si>
  <si>
    <t>SISTEMA GENERAL DE PARTICIPACIONES CANCELACION DE PRESTACIONES SOCIALES DEL MAGISTERIO DEPARTAMENTO DE CASANARE</t>
  </si>
  <si>
    <t>A-03-03-05-001-003-10</t>
  </si>
  <si>
    <t>SISTEMA GENERAL DE PARTICIPACIONES CANCELACION DE PRESTACIONES SOCIALES DEL MAGISTERIO DEPARTAMENTO DEL CAUCA</t>
  </si>
  <si>
    <t>A-03-03-05-001-003-11</t>
  </si>
  <si>
    <t>SISTEMA GENERAL DE PARTICIPACIONES CANCELACION DE PRESTACIONES SOCIALES DEL MAGISTERIO DEPARTAMENTO DEL CESAR</t>
  </si>
  <si>
    <t>A-03-03-05-001-003-12</t>
  </si>
  <si>
    <t>SISTEMA GENERAL DE PARTICIPACIONES CANCELACION DE PRESTACIONES SOCIALES DEL MAGISTERIO DEPARTAMENTO DEL CHOCO</t>
  </si>
  <si>
    <t>A-03-03-05-001-003-13</t>
  </si>
  <si>
    <t>SISTEMA GENERAL DE PARTICIPACIONES CANCELACION DE PRESTACIONES SOCIALES DEL MAGISTERIO DEPARTAMENTO DE CORDOBA</t>
  </si>
  <si>
    <t>A-03-03-05-001-003-14</t>
  </si>
  <si>
    <t>SISTEMA GENERAL DE PARTICIPACIONES CANCELACION DE PRESTACIONES SOCIALES DEL MAGISTERIO DEPARTAMENTO DE CUNDINAMARCA</t>
  </si>
  <si>
    <t>A-03-03-05-001-003-15</t>
  </si>
  <si>
    <t>SISTEMA GENERAL DE PARTICIPACIONES CANCELACION DE PRESTACIONES SOCIALES DEL MAGISTERIO DEPARTAMENTO DEL GUAINIA</t>
  </si>
  <si>
    <t>A-03-03-05-001-003-17</t>
  </si>
  <si>
    <t>SISTEMA GENERAL DE PARTICIPACIONES CANCELACION DE PRESTACIONES SOCIALES DEL MAGISTERIO DEPARTAMENTO DEL HUILA</t>
  </si>
  <si>
    <t>A-03-03-05-001-003-18</t>
  </si>
  <si>
    <t>SISTEMA GENERAL DE PARTICIPACIONES CANCELACION DE PRESTACIONES SOCIALES DEL MAGISTERIO DEPARTAMENTO DE LA GUAJIRA</t>
  </si>
  <si>
    <t>A-03-03-05-001-003-19</t>
  </si>
  <si>
    <t>SISTEMA GENERAL DE PARTICIPACIONES CANCELACION DE PRESTACIONES SOCIALES DEL MAGISTERIO DEPARTAMENTO DEL MAGDALENA</t>
  </si>
  <si>
    <t>A-03-03-05-001-003-20</t>
  </si>
  <si>
    <t>SISTEMA GENERAL DE PARTICIPACIONES CANCELACION DE PRESTACIONES SOCIALES DEL MAGISTERIO DEPARTAMENTO DEL META</t>
  </si>
  <si>
    <t>A-03-03-05-001-003-21</t>
  </si>
  <si>
    <t>SISTEMA GENERAL DE PARTICIPACIONES CANCELACION DE PRESTACIONES SOCIALES DEL MAGISTERIO DEPARTAMENTO DE NARIÑO</t>
  </si>
  <si>
    <t>A-03-03-05-001-003-22</t>
  </si>
  <si>
    <t>SISTEMA GENERAL DE PARTICIPACIONES CANCELACION DE PRESTACIONES SOCIALES DEL MAGISTERIO DEPARTAMENTO DE NORTE DE SANTANDER</t>
  </si>
  <si>
    <t>A-03-03-05-001-003-23</t>
  </si>
  <si>
    <t>SISTEMA GENERAL DE PARTICIPACIONES CANCELACION DE PRESTACIONES SOCIALES DEL MAGISTERIO DEPARTAMENTO DEL PUTUMAYO</t>
  </si>
  <si>
    <t>A-03-03-05-001-003-25</t>
  </si>
  <si>
    <t>SISTEMA GENERAL DE PARTICIPACIONES CANCELACION DE PRESTACIONES SOCIALES DEL MAGISTERIO DEPARTAMENTO DE RISARALDA</t>
  </si>
  <si>
    <t>A-03-03-05-001-003-26</t>
  </si>
  <si>
    <t>SISTEMA GENERAL DE PARTICIPACIONES CANCELACION DE PRESTACIONES SOCIALES DEL MAGISTERIO DEPARTAMENTO DE SAN ANDRES</t>
  </si>
  <si>
    <t>A-03-03-05-001-003-27</t>
  </si>
  <si>
    <t>SISTEMA GENERAL DE PARTICIPACIONES CANCELACION DE PRESTACIONES SOCIALES DEL MAGISTERIO DEPARTAMENTO DE SANTANDER</t>
  </si>
  <si>
    <t>A-03-03-05-001-003-29</t>
  </si>
  <si>
    <t>SISTEMA GENERAL DE PARTICIPACIONES CANCELACION DE PRESTACIONES SOCIALES DEL MAGISTERIO DEPARTAMENTO DEL TOLIMA</t>
  </si>
  <si>
    <t>A-03-03-05-001-003-30</t>
  </si>
  <si>
    <t>SISTEMA GENERAL DE PARTICIPACIONES CANCELACION DE PRESTACIONES SOCIALES DEL MAGISTERIO DEPARTAMENTO DEL VALLE DEL CAUCA</t>
  </si>
  <si>
    <t>A-03-03-05-001-003-31</t>
  </si>
  <si>
    <t>SISTEMA GENERAL DE PARTICIPACIONES CENCELACION DE PRESTACIONES SOCIALES DEL MAGISTERIO DEPARTAMENTO DEL VAUPES</t>
  </si>
  <si>
    <t>A-03-03-05-001-003-32</t>
  </si>
  <si>
    <t>SISTEMA GENERAL DE PARTICIPACIONES CANCELACION DE PRESTACIONES SOCIALES DEL MAGISTERIO DEPARTAMENTO DEL VICHADA</t>
  </si>
  <si>
    <t>A-03-03-05-001-003-33</t>
  </si>
  <si>
    <t>SISTEMA GENERAL DE PARTICIPACIONES CANCELACION DE PRESTACIONES SOCIALES DEL MAGISTERIO BOGOTA DISTRITO CAPITAL</t>
  </si>
  <si>
    <t>A-03-04-02-001</t>
  </si>
  <si>
    <t>MESADAS PENSIONALES (DE PENSIONES)</t>
  </si>
  <si>
    <t>A-03-04-02-001-002</t>
  </si>
  <si>
    <t>MESADAS PENSIONALES A CARGO DE LA ENTIDAD (DE PENSIONES)</t>
  </si>
  <si>
    <t>A-03-04-02-007</t>
  </si>
  <si>
    <t>FONDO NACIONAL DE PRESTACIONES SOCIALES DEL MAGISTERIO (DE PENSIONES)</t>
  </si>
  <si>
    <t>A-03-04-02-012</t>
  </si>
  <si>
    <t>INCAPACIDADES Y LICENCIAS DE MATERNIDAD Y PATERNIDAD (NO DE PENSIONES)</t>
  </si>
  <si>
    <t>A-03-04-02-012-001</t>
  </si>
  <si>
    <t>INCAPACIDADES (NO DE PENSIONES)</t>
  </si>
  <si>
    <t>A-03-04-02-012-002</t>
  </si>
  <si>
    <t>LICENCIAS DE MATERNIDAD Y PATERNIDAD (NO DE PENSIONES)</t>
  </si>
  <si>
    <t>A-03-04-02-031</t>
  </si>
  <si>
    <t>FONDO NACIONAL DE PRESTACIONES SOCIALES DEL MAGISTERIO (NO DE PENSIONES)</t>
  </si>
  <si>
    <t>A-03-04-02-083</t>
  </si>
  <si>
    <t>RECURSOS PARA TRANSFERIR AL FONDO NACIONAL DE PRESTACIONES SOCIALES DEL MAGISTERIO, PREVIA REVISIÓN FALTANTE DE CESANTÍAS</t>
  </si>
  <si>
    <t>A-03-04-03-006</t>
  </si>
  <si>
    <t>CONCURRENCIA NACIÓN PASIVO PENSIONAL LEYES 1151/2007 Y 1371/2009 (DE PENSIONES)</t>
  </si>
  <si>
    <t>A-03-04-03-006-001</t>
  </si>
  <si>
    <t>CONCURRENCIA NACION PASIVO PENSIONAL UNIVERSIDAD NACIONAL DE COLOMBIA  - LEY 1371 DE 2009</t>
  </si>
  <si>
    <t>A-03-04-03-006-002</t>
  </si>
  <si>
    <t>CONCURRENCIA NACION PASIVO PENSIONAL UNIVERSIDAD DEL CAUCA  - ART. 38  LEY 1151 DE 2007</t>
  </si>
  <si>
    <t>A-03-04-03-006-003</t>
  </si>
  <si>
    <t>CONCURRENCIA NACION PASIVO PENSIONAL UNIVERSIDAD DE CALDAS  - LEY 1371 DE 2009</t>
  </si>
  <si>
    <t>A-03-04-03-006-004</t>
  </si>
  <si>
    <t>CONCURRENCIA NACION PASIVO PENSIONAL UNIVERSIDAD DE CORDOBA  - LEY 1371 DE 2009</t>
  </si>
  <si>
    <t>A-03-04-03-006-005</t>
  </si>
  <si>
    <t>A-03-04-03-006-006</t>
  </si>
  <si>
    <t>CONCURRENCIA NACION PASIVO PENSIONAL UNIVERSIDAD TECNOLOGICA DE PEREIRA - LEY 1371 DE 2009</t>
  </si>
  <si>
    <t>A-03-06-01-002</t>
  </si>
  <si>
    <t>PROGRAMAS DE REHABILITACIÓN PARA ADULTOS CIEGOS - CONVENIO CON EL CENTRO DE REHABILITACIÓN PARA ADULTOS CIEGOS -CRAC-</t>
  </si>
  <si>
    <t>SUBDIRECCIÓN DE PERMANENCIA</t>
  </si>
  <si>
    <t>A-03-06-01-017</t>
  </si>
  <si>
    <t>A-03-10-01-001</t>
  </si>
  <si>
    <t>SENTENCIAS</t>
  </si>
  <si>
    <t>A-03-10-01-002</t>
  </si>
  <si>
    <t>CONCILIACIONES</t>
  </si>
  <si>
    <t>A-03-11-05-001</t>
  </si>
  <si>
    <t>FUNDACIÓN COLEGIO MAYOR DE SAN BARTOLOMÉ (LEY 72/83)</t>
  </si>
  <si>
    <t>SUBDIRECCIÓN DE ACCESO</t>
  </si>
  <si>
    <t>A-08-01</t>
  </si>
  <si>
    <t>IMPUESTOS</t>
  </si>
  <si>
    <t>A-08-01-02-001</t>
  </si>
  <si>
    <t>IMPUESTO PREDIAL Y SOBRETASA AMBIENTAL</t>
  </si>
  <si>
    <t>A-08-01-02-006</t>
  </si>
  <si>
    <t>IMPUESTO SOBRE VEHÍCULOS AUTOMOTORES</t>
  </si>
  <si>
    <t>A-08-03</t>
  </si>
  <si>
    <t>TASAS Y DERECHOS ADMINISTRATIVOS</t>
  </si>
  <si>
    <t>A-08-04-01</t>
  </si>
  <si>
    <t>CUOTA DE FISCALIZACIÓN Y AUDITAJE</t>
  </si>
  <si>
    <t>A-08-04-04</t>
  </si>
  <si>
    <t>CONTRIBUCION DE VALORIZACION MUNICIPAL</t>
  </si>
  <si>
    <t>Acta de entrega</t>
  </si>
  <si>
    <t>enero</t>
  </si>
  <si>
    <t>Acta de reunión</t>
  </si>
  <si>
    <t>febrero</t>
  </si>
  <si>
    <t>marzo</t>
  </si>
  <si>
    <t>Contratos o convenios firmados</t>
  </si>
  <si>
    <t>abril</t>
  </si>
  <si>
    <t>Documento</t>
  </si>
  <si>
    <t>mayo</t>
  </si>
  <si>
    <t>Documento concertado</t>
  </si>
  <si>
    <t>junio</t>
  </si>
  <si>
    <t>Informe</t>
  </si>
  <si>
    <t>julio</t>
  </si>
  <si>
    <t>Informe de auditoria</t>
  </si>
  <si>
    <t>agosto</t>
  </si>
  <si>
    <t>Matriz consolidada</t>
  </si>
  <si>
    <t>septiembre</t>
  </si>
  <si>
    <t>Plan concertado</t>
  </si>
  <si>
    <t>octubre</t>
  </si>
  <si>
    <t>noviembre</t>
  </si>
  <si>
    <t>diciembre</t>
  </si>
  <si>
    <t>Historial de Cambios</t>
  </si>
  <si>
    <t>Versión</t>
  </si>
  <si>
    <t>Fecha</t>
  </si>
  <si>
    <t>Observaciones</t>
  </si>
  <si>
    <t>Se crea el documento de conformidad con los lineamientos institucionales establecidos y la normatividad vigente para consulta ciudadana.</t>
  </si>
  <si>
    <t>PLAN DE ACCION INSTITUCIONAL MINISTERIO DE EDUCACIÓN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</si>
</sst>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_-&quot;$&quot;\ * #,##0_-;\-&quot;$&quot;\ * #,##0_-;_-&quot;$&quot;\ * &quot;-&quot;??_-;_-@_-"/>
    <numFmt numFmtId="167" formatCode="0.0"/>
    <numFmt numFmtId="168" formatCode="_(&quot;$&quot;* #,##0_);_(&quot;$&quot;* \(#,##0\);_(&quot;$&quot;* &quot;-&quot;_);_(@_)"/>
    <numFmt numFmtId="169" formatCode="_-[$$-409]* #,##0.00_ ;_-[$$-409]* \-#,##0.00\ ;_-[$$-409]* &quot;-&quot;??_ ;_-@_ "/>
    <numFmt numFmtId="170" formatCode="_ * #,##0.00_ ;_ * \-#,##0.00_ ;_ * &quot;-&quot;??_ ;_ @_ "/>
  </numFmts>
  <fonts count="37" x14ac:knownFonts="1">
    <font>
      <sz val="11"/>
      <color theme="1"/>
      <name val="Calibri"/>
      <family val="2"/>
      <scheme val="minor"/>
    </font>
    <font>
      <sz val="11"/>
      <color theme="1"/>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sz val="11"/>
      <name val="Calibri"/>
      <family val="2"/>
      <scheme val="minor"/>
    </font>
    <font>
      <b/>
      <sz val="11"/>
      <color theme="0"/>
      <name val="Calibri"/>
      <family val="2"/>
      <scheme val="minor"/>
    </font>
    <font>
      <b/>
      <sz val="10"/>
      <color theme="0"/>
      <name val="Calibri"/>
      <family val="2"/>
      <scheme val="minor"/>
    </font>
    <font>
      <sz val="11"/>
      <color rgb="FF000000"/>
      <name val="Calibri"/>
      <family val="2"/>
      <scheme val="minor"/>
    </font>
    <font>
      <sz val="10"/>
      <name val="Arial"/>
      <family val="2"/>
    </font>
    <font>
      <sz val="14"/>
      <name val="Calibri"/>
      <family val="2"/>
      <scheme val="minor"/>
    </font>
    <font>
      <b/>
      <sz val="10"/>
      <color rgb="FFCC00FF"/>
      <name val="Arial"/>
      <family val="2"/>
    </font>
    <font>
      <b/>
      <sz val="10"/>
      <color rgb="FFFFFFFF"/>
      <name val="Arial"/>
      <family val="2"/>
    </font>
    <font>
      <b/>
      <sz val="11"/>
      <name val="Arial"/>
      <family val="2"/>
    </font>
    <font>
      <sz val="8"/>
      <name val="Arial"/>
      <family val="2"/>
    </font>
    <font>
      <b/>
      <sz val="7"/>
      <name val="Arial"/>
      <family val="2"/>
    </font>
    <font>
      <b/>
      <sz val="7"/>
      <color rgb="FF000000"/>
      <name val="Arial"/>
      <family val="2"/>
    </font>
    <font>
      <b/>
      <sz val="8"/>
      <color rgb="FF000000"/>
      <name val="Arial"/>
      <family val="2"/>
    </font>
    <font>
      <sz val="8"/>
      <color rgb="FF000000"/>
      <name val="Arial"/>
      <family val="2"/>
    </font>
    <font>
      <b/>
      <sz val="8"/>
      <name val="Arial"/>
      <family val="2"/>
    </font>
    <font>
      <sz val="7"/>
      <color rgb="FF000000"/>
      <name val="Arial"/>
      <family val="2"/>
    </font>
    <font>
      <b/>
      <sz val="8"/>
      <name val="Arial Narrow"/>
      <family val="2"/>
    </font>
    <font>
      <sz val="8"/>
      <name val="Arial Narrow"/>
      <family val="2"/>
    </font>
    <font>
      <sz val="7"/>
      <name val="Arial"/>
      <family val="2"/>
    </font>
    <font>
      <sz val="8"/>
      <name val="Calibri"/>
      <family val="2"/>
      <scheme val="minor"/>
    </font>
    <font>
      <b/>
      <sz val="11"/>
      <color theme="1"/>
      <name val="Calibri"/>
      <family val="2"/>
      <scheme val="minor"/>
    </font>
    <font>
      <b/>
      <sz val="36"/>
      <color theme="1"/>
      <name val="Calibri"/>
      <family val="2"/>
      <scheme val="minor"/>
    </font>
    <font>
      <b/>
      <sz val="12"/>
      <color rgb="FFFF0000"/>
      <name val="Calibri"/>
      <family val="2"/>
      <scheme val="minor"/>
    </font>
    <font>
      <sz val="11"/>
      <color theme="0"/>
      <name val="Calibri"/>
      <family val="2"/>
      <scheme val="minor"/>
    </font>
    <font>
      <sz val="11"/>
      <name val="Calibri"/>
      <family val="2"/>
    </font>
    <font>
      <sz val="10"/>
      <color indexed="8"/>
      <name val="Arial"/>
      <family val="2"/>
    </font>
    <font>
      <sz val="10"/>
      <name val="Calibri"/>
      <family val="2"/>
    </font>
    <font>
      <u/>
      <sz val="11"/>
      <name val="Calibri"/>
      <family val="2"/>
      <scheme val="minor"/>
    </font>
    <font>
      <b/>
      <sz val="11"/>
      <name val="Calibri"/>
      <family val="2"/>
    </font>
    <font>
      <u/>
      <sz val="11"/>
      <name val="Calibri"/>
      <family val="2"/>
    </font>
    <font>
      <b/>
      <sz val="11"/>
      <name val="Calibri"/>
      <family val="2"/>
      <scheme val="minor"/>
    </font>
    <font>
      <b/>
      <sz val="14"/>
      <color theme="1"/>
      <name val="Calibri"/>
      <family val="2"/>
      <scheme val="minor"/>
    </font>
  </fonts>
  <fills count="16">
    <fill>
      <patternFill patternType="none"/>
    </fill>
    <fill>
      <patternFill patternType="gray125"/>
    </fill>
    <fill>
      <patternFill patternType="solid">
        <fgColor rgb="FF0066CC"/>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theme="4"/>
      </patternFill>
    </fill>
    <fill>
      <patternFill patternType="solid">
        <fgColor rgb="FF7030A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
      <left style="thin">
        <color theme="4" tint="0.39997558519241921"/>
      </left>
      <right/>
      <top style="thin">
        <color theme="4" tint="0.39997558519241921"/>
      </top>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auto="1"/>
      </bottom>
      <diagonal/>
    </border>
    <border>
      <left style="thin">
        <color theme="0"/>
      </left>
      <right style="thin">
        <color theme="0"/>
      </right>
      <top/>
      <bottom style="thin">
        <color theme="0"/>
      </bottom>
      <diagonal/>
    </border>
    <border>
      <left style="thin">
        <color theme="4" tint="0.39997558519241921"/>
      </left>
      <right style="thin">
        <color theme="4" tint="0.39997558519241921"/>
      </right>
      <top/>
      <bottom style="thin">
        <color theme="4" tint="0.39997558519241921"/>
      </bottom>
      <diagonal/>
    </border>
    <border>
      <left style="thin">
        <color theme="0"/>
      </left>
      <right style="thin">
        <color theme="0"/>
      </right>
      <top/>
      <bottom/>
      <diagonal/>
    </border>
  </borders>
  <cellStyleXfs count="24">
    <xf numFmtId="0" fontId="0"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9" fillId="0" borderId="0"/>
    <xf numFmtId="0" fontId="1" fillId="0" borderId="0"/>
    <xf numFmtId="0" fontId="8" fillId="0" borderId="0"/>
    <xf numFmtId="9" fontId="1" fillId="0" borderId="0" applyFont="0" applyFill="0" applyBorder="0" applyAlignment="0" applyProtection="0"/>
    <xf numFmtId="168" fontId="30"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218">
    <xf numFmtId="0" fontId="0" fillId="0" borderId="0" xfId="0"/>
    <xf numFmtId="0" fontId="4" fillId="0" borderId="0" xfId="0" applyFont="1" applyAlignment="1" applyProtection="1">
      <alignment horizontal="center" vertical="center" wrapText="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lignment horizontal="center"/>
    </xf>
    <xf numFmtId="0" fontId="0" fillId="0" borderId="0" xfId="0" applyAlignment="1">
      <alignment horizontal="left" vertical="center"/>
    </xf>
    <xf numFmtId="0" fontId="6" fillId="5"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166" fontId="6" fillId="8" borderId="2" xfId="5" applyNumberFormat="1" applyFont="1" applyFill="1" applyBorder="1" applyAlignment="1" applyProtection="1">
      <alignment horizontal="center" vertical="center" wrapText="1"/>
    </xf>
    <xf numFmtId="44" fontId="6" fillId="8" borderId="2" xfId="5" applyFont="1" applyFill="1" applyBorder="1" applyAlignment="1" applyProtection="1">
      <alignment horizontal="center" vertical="center" wrapText="1"/>
    </xf>
    <xf numFmtId="0" fontId="0" fillId="0" borderId="0" xfId="0" applyAlignment="1">
      <alignment vertical="center"/>
    </xf>
    <xf numFmtId="1" fontId="0" fillId="0" borderId="0" xfId="0" applyNumberFormat="1"/>
    <xf numFmtId="0" fontId="0" fillId="0" borderId="0" xfId="0" applyAlignment="1">
      <alignment horizontal="left"/>
    </xf>
    <xf numFmtId="49" fontId="0" fillId="0" borderId="0" xfId="0" applyNumberFormat="1" applyAlignment="1">
      <alignment horizontal="center" vertical="center"/>
    </xf>
    <xf numFmtId="0" fontId="9" fillId="0" borderId="0" xfId="6"/>
    <xf numFmtId="0" fontId="3" fillId="2" borderId="4" xfId="0" applyFont="1" applyFill="1" applyBorder="1" applyAlignment="1">
      <alignment horizontal="center" vertical="center"/>
    </xf>
    <xf numFmtId="0" fontId="10" fillId="0" borderId="0" xfId="0" applyFont="1" applyAlignment="1">
      <alignment horizontal="left" vertical="center" readingOrder="1"/>
    </xf>
    <xf numFmtId="0" fontId="0" fillId="0" borderId="5" xfId="0" applyBorder="1" applyAlignment="1">
      <alignment horizontal="left" vertical="center"/>
    </xf>
    <xf numFmtId="0" fontId="0" fillId="0" borderId="6" xfId="0" applyBorder="1" applyAlignment="1">
      <alignment horizontal="left" vertical="center"/>
    </xf>
    <xf numFmtId="49" fontId="0" fillId="0" borderId="0" xfId="0" applyNumberFormat="1" applyAlignment="1">
      <alignment horizontal="center"/>
    </xf>
    <xf numFmtId="0" fontId="0" fillId="0" borderId="0" xfId="0" applyAlignment="1">
      <alignment horizontal="justify" vertical="center"/>
    </xf>
    <xf numFmtId="0" fontId="14" fillId="0" borderId="0" xfId="8" applyFont="1"/>
    <xf numFmtId="0" fontId="13" fillId="0" borderId="7" xfId="7" applyFont="1" applyBorder="1" applyAlignment="1">
      <alignment horizontal="center" vertical="center" wrapText="1"/>
    </xf>
    <xf numFmtId="0" fontId="15" fillId="0" borderId="7" xfId="7" applyFont="1" applyBorder="1" applyAlignment="1">
      <alignment horizontal="left" vertical="center" wrapText="1"/>
    </xf>
    <xf numFmtId="0" fontId="13" fillId="0" borderId="7" xfId="7" applyFont="1" applyBorder="1" applyAlignment="1">
      <alignment horizontal="left" vertical="center" wrapText="1"/>
    </xf>
    <xf numFmtId="165" fontId="13" fillId="0" borderId="7" xfId="1" applyNumberFormat="1" applyFont="1" applyFill="1" applyBorder="1" applyAlignment="1">
      <alignment horizontal="center" vertical="center" wrapText="1"/>
    </xf>
    <xf numFmtId="0" fontId="14" fillId="0" borderId="1" xfId="8" applyFont="1" applyBorder="1" applyAlignment="1">
      <alignment horizontal="center" vertical="center"/>
    </xf>
    <xf numFmtId="0" fontId="16" fillId="0" borderId="1" xfId="8" applyFont="1" applyBorder="1" applyAlignment="1">
      <alignment horizontal="left" vertical="center" readingOrder="1"/>
    </xf>
    <xf numFmtId="0" fontId="17" fillId="10" borderId="1" xfId="8" applyFont="1" applyFill="1" applyBorder="1" applyAlignment="1">
      <alignment horizontal="left" vertical="center" readingOrder="1"/>
    </xf>
    <xf numFmtId="0" fontId="17" fillId="10" borderId="1" xfId="0" applyFont="1" applyFill="1" applyBorder="1" applyAlignment="1">
      <alignment horizontal="left" vertical="center" wrapText="1" readingOrder="1"/>
    </xf>
    <xf numFmtId="0" fontId="18" fillId="10" borderId="1" xfId="0" applyFont="1" applyFill="1" applyBorder="1" applyAlignment="1">
      <alignment horizontal="center" vertical="center" wrapText="1" readingOrder="1"/>
    </xf>
    <xf numFmtId="165" fontId="19" fillId="10" borderId="1" xfId="1" applyNumberFormat="1" applyFont="1" applyFill="1" applyBorder="1" applyAlignment="1">
      <alignment vertical="center"/>
    </xf>
    <xf numFmtId="0" fontId="14" fillId="0" borderId="0" xfId="8" applyFont="1" applyAlignment="1">
      <alignment vertical="center"/>
    </xf>
    <xf numFmtId="0" fontId="14" fillId="0" borderId="1" xfId="8" quotePrefix="1" applyFont="1" applyBorder="1" applyAlignment="1">
      <alignment horizontal="center" vertical="center"/>
    </xf>
    <xf numFmtId="0" fontId="20" fillId="0" borderId="1" xfId="8" applyFont="1" applyBorder="1" applyAlignment="1">
      <alignment horizontal="center" vertical="center" wrapText="1" readingOrder="1"/>
    </xf>
    <xf numFmtId="0" fontId="18" fillId="0" borderId="1" xfId="8" applyFont="1" applyBorder="1" applyAlignment="1">
      <alignment horizontal="left" vertical="center" readingOrder="1"/>
    </xf>
    <xf numFmtId="0" fontId="18" fillId="0" borderId="1" xfId="8" applyFont="1" applyBorder="1" applyAlignment="1">
      <alignment horizontal="left" vertical="center" wrapText="1" readingOrder="1"/>
    </xf>
    <xf numFmtId="0" fontId="18" fillId="0" borderId="1" xfId="8" applyFont="1" applyBorder="1" applyAlignment="1">
      <alignment horizontal="center" vertical="center" readingOrder="1"/>
    </xf>
    <xf numFmtId="165" fontId="14" fillId="0" borderId="1" xfId="1" applyNumberFormat="1" applyFont="1" applyFill="1" applyBorder="1" applyAlignment="1">
      <alignment vertical="center"/>
    </xf>
    <xf numFmtId="0" fontId="19" fillId="0" borderId="1" xfId="0" applyFont="1" applyBorder="1" applyAlignment="1">
      <alignment horizontal="left" vertical="center" wrapText="1" readingOrder="1"/>
    </xf>
    <xf numFmtId="165" fontId="19" fillId="0" borderId="1" xfId="1" applyNumberFormat="1" applyFont="1" applyFill="1" applyBorder="1" applyAlignment="1">
      <alignment vertical="center"/>
    </xf>
    <xf numFmtId="0" fontId="17" fillId="0" borderId="1" xfId="8" applyFont="1" applyBorder="1" applyAlignment="1">
      <alignment horizontal="left" vertical="center" readingOrder="1"/>
    </xf>
    <xf numFmtId="0" fontId="17" fillId="0" borderId="1" xfId="8" applyFont="1" applyBorder="1" applyAlignment="1">
      <alignment horizontal="left" vertical="center" wrapText="1" readingOrder="1"/>
    </xf>
    <xf numFmtId="0" fontId="17" fillId="0" borderId="1" xfId="8" applyFont="1" applyBorder="1" applyAlignment="1">
      <alignment horizontal="center" vertical="center" readingOrder="1"/>
    </xf>
    <xf numFmtId="0" fontId="19" fillId="0" borderId="1" xfId="8" applyFont="1" applyBorder="1" applyAlignment="1">
      <alignment horizontal="center" vertical="center"/>
    </xf>
    <xf numFmtId="0" fontId="16" fillId="0" borderId="1" xfId="8" applyFont="1" applyBorder="1" applyAlignment="1">
      <alignment horizontal="center" vertical="center" wrapText="1" readingOrder="1"/>
    </xf>
    <xf numFmtId="0" fontId="19" fillId="0" borderId="0" xfId="8" applyFont="1"/>
    <xf numFmtId="0" fontId="19" fillId="0" borderId="1" xfId="0" applyFont="1" applyBorder="1" applyAlignment="1">
      <alignment horizontal="center" vertical="center" wrapText="1" readingOrder="1"/>
    </xf>
    <xf numFmtId="0" fontId="19" fillId="0" borderId="1" xfId="8" quotePrefix="1" applyFont="1" applyBorder="1" applyAlignment="1">
      <alignment horizontal="center" vertical="center"/>
    </xf>
    <xf numFmtId="0" fontId="16" fillId="0" borderId="1" xfId="8" applyFont="1" applyBorder="1" applyAlignment="1">
      <alignment horizontal="center" wrapText="1" readingOrder="1"/>
    </xf>
    <xf numFmtId="165" fontId="14" fillId="0" borderId="1" xfId="1" applyNumberFormat="1" applyFont="1" applyFill="1" applyBorder="1" applyAlignment="1">
      <alignment horizontal="right" vertical="center"/>
    </xf>
    <xf numFmtId="0" fontId="21" fillId="0" borderId="1" xfId="0" applyFont="1" applyBorder="1" applyAlignment="1">
      <alignment horizontal="left" vertical="center" wrapText="1" readingOrder="1"/>
    </xf>
    <xf numFmtId="0" fontId="17" fillId="0" borderId="1" xfId="0" applyFont="1" applyBorder="1" applyAlignment="1">
      <alignment horizontal="left" vertical="top" wrapText="1" readingOrder="1"/>
    </xf>
    <xf numFmtId="0" fontId="22" fillId="0" borderId="1" xfId="0" applyFont="1" applyBorder="1" applyAlignment="1">
      <alignment horizontal="left" vertical="center" wrapText="1" readingOrder="1"/>
    </xf>
    <xf numFmtId="0" fontId="18" fillId="0" borderId="1" xfId="0" applyFont="1" applyBorder="1" applyAlignment="1">
      <alignment horizontal="left" vertical="top" wrapText="1" readingOrder="1"/>
    </xf>
    <xf numFmtId="0" fontId="20" fillId="0" borderId="1" xfId="8" applyFont="1" applyBorder="1" applyAlignment="1">
      <alignment horizontal="left" vertical="center" wrapText="1" readingOrder="1"/>
    </xf>
    <xf numFmtId="0" fontId="14" fillId="0" borderId="0" xfId="8" applyFont="1" applyAlignment="1">
      <alignment horizontal="center" vertical="center"/>
    </xf>
    <xf numFmtId="0" fontId="23" fillId="0" borderId="0" xfId="8" applyFont="1" applyAlignment="1">
      <alignment horizontal="left" vertical="center"/>
    </xf>
    <xf numFmtId="0" fontId="14" fillId="0" borderId="0" xfId="8" applyFont="1" applyAlignment="1">
      <alignment horizontal="left" vertical="center"/>
    </xf>
    <xf numFmtId="0" fontId="14" fillId="0" borderId="0" xfId="8" applyFont="1" applyAlignment="1">
      <alignment wrapText="1"/>
    </xf>
    <xf numFmtId="165" fontId="14" fillId="0" borderId="0" xfId="1" applyNumberFormat="1" applyFont="1" applyFill="1" applyAlignment="1">
      <alignment vertical="center"/>
    </xf>
    <xf numFmtId="0" fontId="14" fillId="0" borderId="1" xfId="8" applyFont="1" applyBorder="1" applyAlignment="1">
      <alignment vertical="center"/>
    </xf>
    <xf numFmtId="0" fontId="14" fillId="0" borderId="1" xfId="8" applyFont="1" applyBorder="1"/>
    <xf numFmtId="0" fontId="19" fillId="0" borderId="1" xfId="8" applyFont="1" applyBorder="1"/>
    <xf numFmtId="0" fontId="19" fillId="4" borderId="1" xfId="8" applyFont="1" applyFill="1" applyBorder="1" applyAlignment="1">
      <alignment horizontal="center" vertical="center"/>
    </xf>
    <xf numFmtId="0" fontId="16" fillId="4" borderId="1" xfId="8" applyFont="1" applyFill="1" applyBorder="1" applyAlignment="1">
      <alignment horizontal="center" vertical="center" wrapText="1" readingOrder="1"/>
    </xf>
    <xf numFmtId="0" fontId="19" fillId="4" borderId="1" xfId="0" applyFont="1" applyFill="1" applyBorder="1" applyAlignment="1">
      <alignment horizontal="left" vertical="center" wrapText="1" readingOrder="1"/>
    </xf>
    <xf numFmtId="0" fontId="17" fillId="4" borderId="1" xfId="8" applyFont="1" applyFill="1" applyBorder="1" applyAlignment="1">
      <alignment horizontal="center" vertical="center" readingOrder="1"/>
    </xf>
    <xf numFmtId="165" fontId="19" fillId="4" borderId="1" xfId="1" applyNumberFormat="1" applyFont="1" applyFill="1" applyBorder="1" applyAlignment="1">
      <alignment vertical="center"/>
    </xf>
    <xf numFmtId="0" fontId="14" fillId="0" borderId="0" xfId="8" applyFont="1" applyAlignment="1">
      <alignment horizontal="center" wrapText="1"/>
    </xf>
    <xf numFmtId="0" fontId="7" fillId="5" borderId="3" xfId="0" applyFont="1" applyFill="1" applyBorder="1" applyAlignment="1">
      <alignment horizontal="center" vertical="center" wrapText="1"/>
    </xf>
    <xf numFmtId="0" fontId="0" fillId="0" borderId="0" xfId="0" applyAlignment="1">
      <alignment horizontal="center" vertical="center"/>
    </xf>
    <xf numFmtId="0" fontId="0" fillId="9" borderId="0" xfId="0" applyFill="1" applyAlignment="1">
      <alignment vertical="center"/>
    </xf>
    <xf numFmtId="0" fontId="0" fillId="9" borderId="0" xfId="0" applyFill="1"/>
    <xf numFmtId="0" fontId="25" fillId="9" borderId="0" xfId="0" applyFont="1" applyFill="1"/>
    <xf numFmtId="0" fontId="8" fillId="0" borderId="0" xfId="0" applyFont="1" applyAlignment="1">
      <alignment vertical="center"/>
    </xf>
    <xf numFmtId="0" fontId="25" fillId="0" borderId="0" xfId="0" applyFont="1"/>
    <xf numFmtId="0" fontId="25" fillId="0" borderId="0" xfId="0" applyFont="1" applyAlignment="1">
      <alignment horizontal="center" vertical="center" wrapText="1"/>
    </xf>
    <xf numFmtId="0" fontId="3" fillId="2" borderId="4" xfId="0" applyFont="1" applyFill="1" applyBorder="1" applyAlignment="1">
      <alignment horizontal="left" vertical="center"/>
    </xf>
    <xf numFmtId="0" fontId="3" fillId="2" borderId="8" xfId="0" applyFont="1" applyFill="1" applyBorder="1" applyAlignment="1">
      <alignment horizontal="center" vertical="center"/>
    </xf>
    <xf numFmtId="0" fontId="3" fillId="2" borderId="8" xfId="0" applyFont="1" applyFill="1" applyBorder="1" applyAlignment="1">
      <alignment horizontal="left" vertical="center"/>
    </xf>
    <xf numFmtId="1" fontId="3" fillId="2" borderId="8" xfId="0" applyNumberFormat="1" applyFont="1" applyFill="1" applyBorder="1" applyAlignment="1">
      <alignment horizontal="center" vertical="center"/>
    </xf>
    <xf numFmtId="0" fontId="0" fillId="11" borderId="0" xfId="0" applyFill="1"/>
    <xf numFmtId="1" fontId="27" fillId="11" borderId="8" xfId="0" applyNumberFormat="1" applyFont="1" applyFill="1" applyBorder="1" applyAlignment="1">
      <alignment horizontal="center" vertical="center"/>
    </xf>
    <xf numFmtId="0" fontId="6" fillId="5" borderId="9" xfId="0" applyFont="1" applyFill="1" applyBorder="1" applyAlignment="1">
      <alignment horizontal="center"/>
    </xf>
    <xf numFmtId="1" fontId="3" fillId="2" borderId="10" xfId="0" applyNumberFormat="1" applyFont="1" applyFill="1" applyBorder="1" applyAlignment="1">
      <alignment horizontal="center" vertical="center"/>
    </xf>
    <xf numFmtId="0" fontId="0" fillId="12" borderId="0" xfId="0" applyFill="1"/>
    <xf numFmtId="0" fontId="28" fillId="12" borderId="0" xfId="0" applyFont="1" applyFill="1"/>
    <xf numFmtId="0" fontId="25" fillId="10" borderId="0" xfId="0" applyFont="1" applyFill="1"/>
    <xf numFmtId="0" fontId="3" fillId="2" borderId="0" xfId="0" applyFont="1" applyFill="1" applyAlignment="1">
      <alignment horizontal="center" vertical="center"/>
    </xf>
    <xf numFmtId="0" fontId="6" fillId="13" borderId="0" xfId="0" applyFont="1" applyFill="1"/>
    <xf numFmtId="0" fontId="0" fillId="0" borderId="0" xfId="0" pivotButton="1"/>
    <xf numFmtId="0" fontId="0" fillId="0" borderId="0" xfId="0" applyAlignment="1">
      <alignment horizontal="left" indent="1"/>
    </xf>
    <xf numFmtId="0" fontId="29" fillId="15" borderId="1" xfId="0" applyFont="1" applyFill="1" applyBorder="1" applyAlignment="1">
      <alignment vertical="center" wrapText="1"/>
    </xf>
    <xf numFmtId="3" fontId="29" fillId="15" borderId="1" xfId="0" applyNumberFormat="1" applyFont="1" applyFill="1" applyBorder="1" applyAlignment="1">
      <alignment horizontal="center" vertical="center" wrapText="1"/>
    </xf>
    <xf numFmtId="0" fontId="5" fillId="15" borderId="0" xfId="0" applyFont="1" applyFill="1" applyAlignment="1" applyProtection="1">
      <alignment horizontal="left" wrapText="1"/>
      <protection locked="0"/>
    </xf>
    <xf numFmtId="0" fontId="5" fillId="15" borderId="1" xfId="0" applyFont="1" applyFill="1" applyBorder="1" applyAlignment="1">
      <alignment horizontal="left" vertical="center" wrapText="1"/>
    </xf>
    <xf numFmtId="0" fontId="29" fillId="15" borderId="1" xfId="0" applyFont="1" applyFill="1" applyBorder="1" applyAlignment="1">
      <alignment wrapText="1"/>
    </xf>
    <xf numFmtId="0" fontId="5" fillId="15" borderId="1" xfId="0" applyFont="1" applyFill="1" applyBorder="1" applyAlignment="1">
      <alignment horizontal="left" vertical="top" wrapText="1"/>
    </xf>
    <xf numFmtId="0" fontId="5" fillId="15" borderId="1" xfId="2" applyNumberFormat="1" applyFont="1" applyFill="1" applyBorder="1" applyAlignment="1" applyProtection="1">
      <alignment horizontal="center" vertical="center" wrapText="1"/>
    </xf>
    <xf numFmtId="0" fontId="29" fillId="15" borderId="1" xfId="0" applyFont="1" applyFill="1" applyBorder="1" applyAlignment="1">
      <alignment horizontal="left" vertical="top" wrapText="1"/>
    </xf>
    <xf numFmtId="0" fontId="5" fillId="15" borderId="1" xfId="0" applyFont="1" applyFill="1" applyBorder="1" applyAlignment="1">
      <alignment vertical="center" wrapText="1"/>
    </xf>
    <xf numFmtId="0" fontId="5" fillId="15" borderId="1" xfId="0" applyFont="1" applyFill="1" applyBorder="1" applyAlignment="1">
      <alignment horizontal="center" vertical="center" wrapText="1"/>
    </xf>
    <xf numFmtId="0" fontId="5" fillId="15" borderId="1" xfId="0" applyFont="1" applyFill="1" applyBorder="1" applyAlignment="1" applyProtection="1">
      <alignment horizontal="center" vertical="center" wrapText="1"/>
      <protection locked="0"/>
    </xf>
    <xf numFmtId="0" fontId="5" fillId="15" borderId="1" xfId="0" applyFont="1" applyFill="1" applyBorder="1" applyAlignment="1">
      <alignment vertical="top" wrapText="1"/>
    </xf>
    <xf numFmtId="0" fontId="5" fillId="15" borderId="1" xfId="0" applyFont="1" applyFill="1" applyBorder="1"/>
    <xf numFmtId="0" fontId="5" fillId="15" borderId="1" xfId="0" applyFont="1" applyFill="1" applyBorder="1" applyAlignment="1">
      <alignment horizontal="center" vertical="center"/>
    </xf>
    <xf numFmtId="0" fontId="5" fillId="15" borderId="1" xfId="0" applyFont="1" applyFill="1" applyBorder="1" applyAlignment="1" applyProtection="1">
      <alignment horizontal="center"/>
      <protection locked="0"/>
    </xf>
    <xf numFmtId="164" fontId="5" fillId="15" borderId="1" xfId="1" applyNumberFormat="1" applyFont="1" applyFill="1" applyBorder="1" applyAlignment="1">
      <alignment horizontal="center" vertical="center" wrapText="1"/>
    </xf>
    <xf numFmtId="3" fontId="5" fillId="15" borderId="1" xfId="1" applyNumberFormat="1" applyFont="1" applyFill="1" applyBorder="1" applyAlignment="1" applyProtection="1">
      <alignment horizontal="center" vertical="center" wrapText="1"/>
    </xf>
    <xf numFmtId="9" fontId="5" fillId="15" borderId="1" xfId="9" applyFont="1" applyFill="1" applyBorder="1" applyAlignment="1">
      <alignment horizontal="center" vertical="center" wrapText="1"/>
    </xf>
    <xf numFmtId="3" fontId="5" fillId="15" borderId="1" xfId="0" applyNumberFormat="1" applyFont="1" applyFill="1" applyBorder="1" applyAlignment="1">
      <alignment horizontal="center" vertical="center"/>
    </xf>
    <xf numFmtId="2" fontId="5" fillId="15" borderId="1" xfId="0" applyNumberFormat="1" applyFont="1" applyFill="1" applyBorder="1" applyAlignment="1">
      <alignment horizontal="center" vertical="center" wrapText="1"/>
    </xf>
    <xf numFmtId="0" fontId="5" fillId="15" borderId="0" xfId="0" applyFont="1" applyFill="1" applyProtection="1">
      <protection locked="0"/>
    </xf>
    <xf numFmtId="0" fontId="5" fillId="15" borderId="0" xfId="0" applyFont="1" applyFill="1" applyAlignment="1" applyProtection="1">
      <alignment horizontal="left" vertical="center" wrapText="1"/>
      <protection locked="0"/>
    </xf>
    <xf numFmtId="0" fontId="5" fillId="15" borderId="0" xfId="0" applyFont="1" applyFill="1" applyAlignment="1" applyProtection="1">
      <alignment horizontal="center" vertical="center" wrapText="1"/>
      <protection locked="0"/>
    </xf>
    <xf numFmtId="0" fontId="5" fillId="15" borderId="0" xfId="0" applyFont="1" applyFill="1" applyAlignment="1" applyProtection="1">
      <alignment vertical="center" wrapText="1"/>
      <protection locked="0"/>
    </xf>
    <xf numFmtId="0" fontId="5" fillId="15" borderId="0" xfId="0" applyFont="1" applyFill="1" applyAlignment="1" applyProtection="1">
      <alignment vertical="center"/>
      <protection locked="0"/>
    </xf>
    <xf numFmtId="0" fontId="29" fillId="15" borderId="1" xfId="0" applyFont="1" applyFill="1" applyBorder="1" applyAlignment="1">
      <alignment horizontal="center" vertical="center" wrapText="1"/>
    </xf>
    <xf numFmtId="0" fontId="5" fillId="15" borderId="1" xfId="0" applyFont="1" applyFill="1" applyBorder="1" applyAlignment="1" applyProtection="1">
      <alignment horizontal="center" vertical="center"/>
      <protection locked="0"/>
    </xf>
    <xf numFmtId="0" fontId="5" fillId="15" borderId="1" xfId="0" applyFont="1" applyFill="1" applyBorder="1" applyAlignment="1">
      <alignment vertical="center"/>
    </xf>
    <xf numFmtId="0" fontId="5" fillId="15" borderId="1" xfId="0" applyFont="1" applyFill="1" applyBorder="1" applyAlignment="1" applyProtection="1">
      <alignment vertical="center"/>
      <protection locked="0"/>
    </xf>
    <xf numFmtId="0" fontId="29" fillId="15" borderId="1" xfId="0" applyFont="1" applyFill="1" applyBorder="1" applyAlignment="1">
      <alignment horizontal="center" vertical="center"/>
    </xf>
    <xf numFmtId="0" fontId="29" fillId="15" borderId="0" xfId="0" applyFont="1" applyFill="1" applyAlignment="1">
      <alignment vertical="center" wrapText="1"/>
    </xf>
    <xf numFmtId="49" fontId="5" fillId="15" borderId="1" xfId="0" applyNumberFormat="1" applyFont="1" applyFill="1" applyBorder="1" applyAlignment="1">
      <alignment horizontal="center" vertical="center" wrapText="1"/>
    </xf>
    <xf numFmtId="0" fontId="5" fillId="15" borderId="1" xfId="0" applyFont="1" applyFill="1" applyBorder="1" applyAlignment="1" applyProtection="1">
      <alignment vertical="center" wrapText="1"/>
      <protection locked="0"/>
    </xf>
    <xf numFmtId="164" fontId="5" fillId="15" borderId="1" xfId="1" applyNumberFormat="1" applyFont="1" applyFill="1" applyBorder="1" applyAlignment="1" applyProtection="1">
      <alignment horizontal="center" vertical="center" wrapText="1"/>
    </xf>
    <xf numFmtId="2" fontId="5" fillId="15" borderId="1" xfId="1" applyNumberFormat="1" applyFont="1" applyFill="1" applyBorder="1" applyAlignment="1" applyProtection="1">
      <alignment horizontal="center" vertical="center" wrapText="1"/>
    </xf>
    <xf numFmtId="0" fontId="5" fillId="15" borderId="1" xfId="9" applyNumberFormat="1" applyFont="1" applyFill="1" applyBorder="1" applyAlignment="1">
      <alignment horizontal="center" vertical="center" wrapText="1"/>
    </xf>
    <xf numFmtId="3" fontId="5" fillId="15" borderId="1" xfId="1" applyNumberFormat="1" applyFont="1" applyFill="1" applyBorder="1" applyAlignment="1">
      <alignment horizontal="center" vertical="center" wrapText="1"/>
    </xf>
    <xf numFmtId="0" fontId="5" fillId="15" borderId="1" xfId="0" applyFont="1" applyFill="1" applyBorder="1" applyAlignment="1" applyProtection="1">
      <alignment horizontal="left" wrapText="1"/>
      <protection locked="0"/>
    </xf>
    <xf numFmtId="0" fontId="5" fillId="15" borderId="1" xfId="0" applyFont="1" applyFill="1" applyBorder="1" applyAlignment="1">
      <alignment horizontal="center"/>
    </xf>
    <xf numFmtId="0" fontId="5" fillId="15" borderId="0" xfId="0" applyFont="1" applyFill="1" applyAlignment="1" applyProtection="1">
      <alignment horizontal="center" vertical="center"/>
      <protection locked="0"/>
    </xf>
    <xf numFmtId="0" fontId="5" fillId="15" borderId="0" xfId="0" applyFont="1" applyFill="1" applyAlignment="1" applyProtection="1">
      <alignment wrapText="1"/>
      <protection locked="0"/>
    </xf>
    <xf numFmtId="2" fontId="5" fillId="15" borderId="1" xfId="1" applyNumberFormat="1" applyFont="1" applyFill="1" applyBorder="1" applyAlignment="1">
      <alignment horizontal="center" vertical="center" wrapText="1"/>
    </xf>
    <xf numFmtId="43" fontId="5" fillId="15" borderId="1" xfId="1" applyFont="1" applyFill="1" applyBorder="1" applyAlignment="1">
      <alignment horizontal="center" vertical="center"/>
    </xf>
    <xf numFmtId="0" fontId="5" fillId="15" borderId="1" xfId="0" applyFont="1" applyFill="1" applyBorder="1" applyAlignment="1">
      <alignment horizontal="left" wrapText="1"/>
    </xf>
    <xf numFmtId="167" fontId="5" fillId="15" borderId="1" xfId="0" applyNumberFormat="1" applyFont="1" applyFill="1" applyBorder="1" applyAlignment="1">
      <alignment horizontal="center" vertical="center"/>
    </xf>
    <xf numFmtId="4" fontId="29" fillId="15" borderId="1" xfId="0" applyNumberFormat="1" applyFont="1" applyFill="1" applyBorder="1" applyAlignment="1">
      <alignment horizontal="center" vertical="center" wrapText="1"/>
    </xf>
    <xf numFmtId="0" fontId="29" fillId="15" borderId="1" xfId="0" applyFont="1" applyFill="1" applyBorder="1" applyAlignment="1">
      <alignment vertical="center"/>
    </xf>
    <xf numFmtId="2" fontId="5" fillId="15" borderId="1" xfId="1" applyNumberFormat="1" applyFont="1" applyFill="1" applyBorder="1" applyAlignment="1" applyProtection="1">
      <alignment horizontal="center" vertical="center" wrapText="1"/>
      <protection locked="0"/>
    </xf>
    <xf numFmtId="43" fontId="5" fillId="15" borderId="1" xfId="1" applyFont="1" applyFill="1" applyBorder="1" applyAlignment="1" applyProtection="1">
      <alignment horizontal="center" vertical="center" wrapText="1"/>
    </xf>
    <xf numFmtId="43" fontId="29" fillId="15" borderId="1" xfId="1" applyFont="1" applyFill="1" applyBorder="1" applyAlignment="1">
      <alignment horizontal="center" vertical="center" wrapText="1"/>
    </xf>
    <xf numFmtId="0" fontId="29" fillId="15" borderId="1" xfId="0" applyFont="1" applyFill="1" applyBorder="1" applyAlignment="1">
      <alignment horizontal="left" vertical="center" wrapText="1"/>
    </xf>
    <xf numFmtId="2" fontId="29" fillId="15" borderId="1" xfId="0" applyNumberFormat="1" applyFont="1" applyFill="1" applyBorder="1" applyAlignment="1">
      <alignment horizontal="center" vertical="center" wrapText="1"/>
    </xf>
    <xf numFmtId="1" fontId="5" fillId="15" borderId="1" xfId="1" applyNumberFormat="1" applyFont="1" applyFill="1" applyBorder="1" applyAlignment="1">
      <alignment horizontal="center" vertical="center" wrapText="1"/>
    </xf>
    <xf numFmtId="1" fontId="5" fillId="15" borderId="1" xfId="1" applyNumberFormat="1" applyFont="1" applyFill="1" applyBorder="1" applyAlignment="1" applyProtection="1">
      <alignment horizontal="center" vertical="center" wrapText="1"/>
      <protection locked="0"/>
    </xf>
    <xf numFmtId="1" fontId="29" fillId="15" borderId="1" xfId="0" applyNumberFormat="1" applyFont="1" applyFill="1" applyBorder="1" applyAlignment="1">
      <alignment horizontal="center" vertical="center" wrapText="1"/>
    </xf>
    <xf numFmtId="43" fontId="29" fillId="15" borderId="1" xfId="1" applyFont="1" applyFill="1" applyBorder="1" applyAlignment="1">
      <alignment vertical="center" wrapText="1"/>
    </xf>
    <xf numFmtId="167" fontId="5" fillId="15" borderId="1" xfId="0" applyNumberFormat="1" applyFont="1" applyFill="1" applyBorder="1" applyAlignment="1" applyProtection="1">
      <alignment horizontal="center" vertical="center"/>
      <protection locked="0"/>
    </xf>
    <xf numFmtId="0" fontId="5" fillId="15" borderId="1" xfId="0" applyFont="1" applyFill="1" applyBorder="1" applyAlignment="1">
      <alignment wrapText="1"/>
    </xf>
    <xf numFmtId="0" fontId="5" fillId="15" borderId="1" xfId="0" applyFont="1" applyFill="1" applyBorder="1" applyProtection="1">
      <protection locked="0"/>
    </xf>
    <xf numFmtId="9" fontId="5" fillId="15" borderId="1" xfId="0" applyNumberFormat="1" applyFont="1" applyFill="1" applyBorder="1" applyAlignment="1">
      <alignment horizontal="center"/>
    </xf>
    <xf numFmtId="0" fontId="29" fillId="15" borderId="1" xfId="0" applyFont="1" applyFill="1" applyBorder="1" applyAlignment="1">
      <alignment vertical="top" wrapText="1"/>
    </xf>
    <xf numFmtId="1" fontId="29" fillId="15" borderId="1" xfId="1" applyNumberFormat="1" applyFont="1" applyFill="1" applyBorder="1" applyAlignment="1">
      <alignment horizontal="center" vertical="center" wrapText="1"/>
    </xf>
    <xf numFmtId="0" fontId="33" fillId="15" borderId="1" xfId="0" applyFont="1" applyFill="1" applyBorder="1" applyAlignment="1">
      <alignment horizontal="center" vertical="center" wrapText="1"/>
    </xf>
    <xf numFmtId="3" fontId="33" fillId="15" borderId="1" xfId="0" applyNumberFormat="1" applyFont="1" applyFill="1" applyBorder="1" applyAlignment="1">
      <alignment horizontal="center" vertical="center" wrapText="1"/>
    </xf>
    <xf numFmtId="9" fontId="29" fillId="15" borderId="1" xfId="0" applyNumberFormat="1" applyFont="1" applyFill="1" applyBorder="1" applyAlignment="1">
      <alignment horizontal="center" vertical="center" wrapText="1"/>
    </xf>
    <xf numFmtId="9" fontId="29" fillId="15" borderId="1" xfId="0" applyNumberFormat="1" applyFont="1" applyFill="1" applyBorder="1" applyAlignment="1">
      <alignment horizontal="center" vertical="center"/>
    </xf>
    <xf numFmtId="10" fontId="29" fillId="15" borderId="1" xfId="0" applyNumberFormat="1" applyFont="1" applyFill="1" applyBorder="1" applyAlignment="1">
      <alignment horizontal="center" vertical="center" wrapText="1"/>
    </xf>
    <xf numFmtId="2" fontId="5" fillId="15" borderId="1" xfId="0" applyNumberFormat="1" applyFont="1" applyFill="1" applyBorder="1" applyAlignment="1" applyProtection="1">
      <alignment horizontal="center" vertical="center" wrapText="1"/>
      <protection locked="0"/>
    </xf>
    <xf numFmtId="9" fontId="5" fillId="15" borderId="1" xfId="9" applyFont="1" applyFill="1" applyBorder="1" applyAlignment="1" applyProtection="1">
      <alignment horizontal="center" vertical="center" wrapText="1"/>
      <protection locked="0"/>
    </xf>
    <xf numFmtId="2" fontId="5" fillId="15" borderId="1" xfId="0" applyNumberFormat="1" applyFont="1" applyFill="1" applyBorder="1" applyAlignment="1">
      <alignment horizontal="left" vertical="center" wrapText="1"/>
    </xf>
    <xf numFmtId="2" fontId="5" fillId="15" borderId="1" xfId="9" applyNumberFormat="1" applyFont="1" applyFill="1" applyBorder="1" applyAlignment="1">
      <alignment horizontal="center" vertical="center" wrapText="1"/>
    </xf>
    <xf numFmtId="165" fontId="5" fillId="15" borderId="1" xfId="1" applyNumberFormat="1" applyFont="1" applyFill="1" applyBorder="1" applyAlignment="1">
      <alignment horizontal="center" vertical="center" wrapText="1"/>
    </xf>
    <xf numFmtId="165" fontId="5" fillId="15" borderId="1" xfId="1" applyNumberFormat="1" applyFont="1" applyFill="1" applyBorder="1" applyAlignment="1" applyProtection="1">
      <alignment horizontal="center" vertical="center" wrapText="1"/>
      <protection locked="0"/>
    </xf>
    <xf numFmtId="0" fontId="29" fillId="15" borderId="1" xfId="0" applyFont="1" applyFill="1" applyBorder="1" applyAlignment="1">
      <alignment horizontal="center" wrapText="1"/>
    </xf>
    <xf numFmtId="49" fontId="31" fillId="15" borderId="1" xfId="0" applyNumberFormat="1" applyFont="1" applyFill="1" applyBorder="1" applyAlignment="1">
      <alignment horizontal="center" vertical="center"/>
    </xf>
    <xf numFmtId="0" fontId="31" fillId="15" borderId="1" xfId="0" applyFont="1" applyFill="1" applyBorder="1" applyAlignment="1">
      <alignment vertical="center" wrapText="1"/>
    </xf>
    <xf numFmtId="0" fontId="31" fillId="15" borderId="1" xfId="0" applyFont="1" applyFill="1" applyBorder="1" applyAlignment="1">
      <alignment horizontal="center" vertical="center"/>
    </xf>
    <xf numFmtId="0" fontId="5" fillId="15" borderId="1" xfId="6" applyFont="1" applyFill="1" applyBorder="1" applyAlignment="1">
      <alignment horizontal="center" vertical="center" wrapText="1"/>
    </xf>
    <xf numFmtId="0" fontId="5" fillId="15" borderId="1" xfId="6" applyFont="1" applyFill="1" applyBorder="1" applyAlignment="1" applyProtection="1">
      <alignment horizontal="center" vertical="center" wrapText="1"/>
      <protection locked="0"/>
    </xf>
    <xf numFmtId="2" fontId="5" fillId="15" borderId="1" xfId="3" applyNumberFormat="1" applyFont="1" applyFill="1" applyBorder="1" applyAlignment="1" applyProtection="1">
      <alignment horizontal="center" vertical="center" wrapText="1"/>
    </xf>
    <xf numFmtId="2" fontId="5" fillId="15" borderId="1" xfId="3" applyNumberFormat="1" applyFont="1" applyFill="1" applyBorder="1" applyAlignment="1" applyProtection="1">
      <alignment horizontal="center" vertical="center" wrapText="1"/>
      <protection locked="0"/>
    </xf>
    <xf numFmtId="4" fontId="5" fillId="15" borderId="1" xfId="3" applyNumberFormat="1" applyFont="1" applyFill="1" applyBorder="1" applyAlignment="1" applyProtection="1">
      <alignment horizontal="center" vertical="center" wrapText="1"/>
    </xf>
    <xf numFmtId="2" fontId="5" fillId="15" borderId="1" xfId="6" applyNumberFormat="1" applyFont="1" applyFill="1" applyBorder="1" applyAlignment="1">
      <alignment horizontal="center" vertical="center" wrapText="1"/>
    </xf>
    <xf numFmtId="2" fontId="5" fillId="15" borderId="1" xfId="3" applyNumberFormat="1" applyFont="1" applyFill="1" applyBorder="1" applyAlignment="1">
      <alignment horizontal="center" vertical="center" wrapText="1"/>
    </xf>
    <xf numFmtId="2" fontId="5" fillId="15" borderId="1" xfId="6" applyNumberFormat="1" applyFont="1" applyFill="1" applyBorder="1" applyAlignment="1" applyProtection="1">
      <alignment horizontal="center" vertical="center" wrapText="1"/>
      <protection locked="0"/>
    </xf>
    <xf numFmtId="4" fontId="5" fillId="15" borderId="1" xfId="6" applyNumberFormat="1" applyFont="1" applyFill="1" applyBorder="1" applyAlignment="1">
      <alignment horizontal="center" vertical="center"/>
    </xf>
    <xf numFmtId="0" fontId="5" fillId="15" borderId="1" xfId="6" applyFont="1" applyFill="1" applyBorder="1" applyAlignment="1">
      <alignment horizontal="center" vertical="center"/>
    </xf>
    <xf numFmtId="2" fontId="5" fillId="15" borderId="1" xfId="0" applyNumberFormat="1" applyFont="1" applyFill="1" applyBorder="1" applyAlignment="1">
      <alignment horizontal="center" vertical="center"/>
    </xf>
    <xf numFmtId="4" fontId="5" fillId="15" borderId="1" xfId="1" applyNumberFormat="1" applyFont="1" applyFill="1" applyBorder="1" applyAlignment="1" applyProtection="1">
      <alignment horizontal="center" vertical="center" wrapText="1"/>
    </xf>
    <xf numFmtId="4" fontId="5" fillId="15" borderId="1" xfId="1" applyNumberFormat="1" applyFont="1" applyFill="1" applyBorder="1" applyAlignment="1" applyProtection="1">
      <alignment horizontal="center" vertical="center" wrapText="1"/>
      <protection locked="0"/>
    </xf>
    <xf numFmtId="4" fontId="5" fillId="15" borderId="1" xfId="0" applyNumberFormat="1" applyFont="1" applyFill="1" applyBorder="1" applyAlignment="1" applyProtection="1">
      <alignment horizontal="center" vertical="center" wrapText="1"/>
      <protection locked="0"/>
    </xf>
    <xf numFmtId="4" fontId="5" fillId="15" borderId="1" xfId="1" applyNumberFormat="1" applyFont="1" applyFill="1" applyBorder="1" applyAlignment="1">
      <alignment horizontal="center" vertical="center" wrapText="1"/>
    </xf>
    <xf numFmtId="41" fontId="5" fillId="15" borderId="1" xfId="2" applyFont="1" applyFill="1" applyBorder="1" applyAlignment="1" applyProtection="1">
      <alignment horizontal="center" vertical="center" wrapText="1"/>
    </xf>
    <xf numFmtId="41" fontId="5" fillId="15" borderId="1" xfId="2" applyFont="1" applyFill="1" applyBorder="1" applyAlignment="1">
      <alignment horizontal="center" vertical="center" wrapText="1"/>
    </xf>
    <xf numFmtId="169" fontId="29" fillId="15" borderId="1" xfId="0" applyNumberFormat="1" applyFont="1" applyFill="1" applyBorder="1" applyAlignment="1">
      <alignment horizontal="center" vertical="center" wrapText="1"/>
    </xf>
    <xf numFmtId="0" fontId="5" fillId="15" borderId="1" xfId="0" applyFont="1" applyFill="1" applyBorder="1" applyAlignment="1">
      <alignment horizontal="justify" vertical="top" wrapText="1"/>
    </xf>
    <xf numFmtId="2" fontId="5" fillId="15" borderId="1" xfId="9" applyNumberFormat="1" applyFont="1" applyFill="1" applyBorder="1" applyAlignment="1" applyProtection="1">
      <alignment horizontal="center" vertical="center" wrapText="1"/>
      <protection locked="0"/>
    </xf>
    <xf numFmtId="49" fontId="5" fillId="15" borderId="1" xfId="1" applyNumberFormat="1" applyFont="1" applyFill="1" applyBorder="1" applyAlignment="1">
      <alignment horizontal="center" vertical="center" wrapText="1"/>
    </xf>
    <xf numFmtId="167" fontId="5" fillId="15"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3"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top" wrapText="1"/>
      <protection locked="0"/>
    </xf>
    <xf numFmtId="0" fontId="2" fillId="5" borderId="1" xfId="0" applyFont="1" applyFill="1" applyBorder="1" applyAlignment="1">
      <alignment horizontal="center" vertical="center" wrapText="1"/>
    </xf>
    <xf numFmtId="0" fontId="2" fillId="5" borderId="1" xfId="0"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5" fillId="15" borderId="1" xfId="0" applyNumberFormat="1" applyFont="1" applyFill="1" applyBorder="1" applyAlignment="1">
      <alignment horizontal="center" vertical="center"/>
    </xf>
    <xf numFmtId="9" fontId="5" fillId="15" borderId="1" xfId="0" applyNumberFormat="1" applyFont="1" applyFill="1" applyBorder="1" applyAlignment="1" applyProtection="1">
      <alignment horizontal="center" vertical="center"/>
      <protection locked="0"/>
    </xf>
    <xf numFmtId="14" fontId="0" fillId="0" borderId="0" xfId="0" applyNumberFormat="1"/>
    <xf numFmtId="0" fontId="36" fillId="0" borderId="1" xfId="0" applyFont="1" applyBorder="1" applyAlignment="1">
      <alignment horizont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vertical="center" wrapText="1"/>
    </xf>
    <xf numFmtId="0" fontId="26"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14" borderId="0" xfId="0" applyFont="1" applyFill="1" applyAlignment="1">
      <alignment horizontal="center" vertical="center"/>
    </xf>
    <xf numFmtId="0" fontId="36" fillId="0" borderId="1" xfId="0" applyFont="1" applyBorder="1" applyAlignment="1">
      <alignment horizontal="center"/>
    </xf>
    <xf numFmtId="0" fontId="13" fillId="0" borderId="0" xfId="7" applyFont="1" applyAlignment="1">
      <alignment horizontal="center" vertical="center" wrapText="1"/>
    </xf>
    <xf numFmtId="0" fontId="26" fillId="0" borderId="7" xfId="0" applyFont="1" applyBorder="1" applyAlignment="1">
      <alignment horizontal="center" vertical="center"/>
    </xf>
  </cellXfs>
  <cellStyles count="24">
    <cellStyle name="Millares" xfId="1" builtinId="3"/>
    <cellStyle name="Millares [0]" xfId="2" builtinId="6"/>
    <cellStyle name="Millares [0] 2" xfId="4" xr:uid="{48D88395-EE8C-49F8-A3E6-F7A94E0829D5}"/>
    <cellStyle name="Millares [0] 2 2" xfId="14" xr:uid="{DAB332A1-5722-48C4-AA29-DE8F82245F55}"/>
    <cellStyle name="Millares [0] 2 3" xfId="22" xr:uid="{BCD2C583-9C0F-4D0B-B68E-5CCC0EEC9C0A}"/>
    <cellStyle name="Millares [0] 3" xfId="12" xr:uid="{0E3E02E1-384E-4A4F-947B-A1F9659A748E}"/>
    <cellStyle name="Millares [0] 4" xfId="20" xr:uid="{7EED0820-A7D3-47E6-8A18-1488BE3E11F7}"/>
    <cellStyle name="Millares 2" xfId="10" xr:uid="{6E71ECBB-4352-4F2D-BA12-F56C3AD3C17D}"/>
    <cellStyle name="Millares 3" xfId="11" xr:uid="{7B74C597-905E-47EA-B983-638B4162105C}"/>
    <cellStyle name="Millares 4" xfId="3" xr:uid="{CF862DEF-5183-4133-B7B2-6A1A1F333781}"/>
    <cellStyle name="Millares 4 2" xfId="13" xr:uid="{06A8F8C5-765A-4E55-ABC8-06517FC84B1D}"/>
    <cellStyle name="Millares 4 3" xfId="21" xr:uid="{B147C75C-2C80-464B-86D9-E79C350D6D47}"/>
    <cellStyle name="Millares 5" xfId="17" xr:uid="{18A4EF8F-56AC-4B6B-A88D-6F74221A32F2}"/>
    <cellStyle name="Millares 6" xfId="19" xr:uid="{3656CE80-B7F0-4DEE-A343-9753CD35E05C}"/>
    <cellStyle name="Moneda" xfId="5" builtinId="4"/>
    <cellStyle name="Moneda [0] 2" xfId="16" xr:uid="{4786EDB2-5D67-4ED1-AE72-F91B0C5ADC34}"/>
    <cellStyle name="Moneda 2" xfId="15" xr:uid="{A695E3BA-2BE1-4187-BCDC-14919EA26356}"/>
    <cellStyle name="Moneda 3" xfId="18" xr:uid="{B03C9FA6-C793-4D1A-9AB7-100E2E96F22B}"/>
    <cellStyle name="Moneda 4" xfId="23" xr:uid="{52117CA5-43FD-4C45-AE73-1BABD347A708}"/>
    <cellStyle name="Normal" xfId="0" builtinId="0"/>
    <cellStyle name="Normal 2" xfId="6" xr:uid="{10C691AB-ECD3-4541-9AEF-DAD2076AEFE9}"/>
    <cellStyle name="Normal 2 2" xfId="8" xr:uid="{E47CF378-AD42-46BD-9011-F820F589EE8F}"/>
    <cellStyle name="Normal 3" xfId="7" xr:uid="{E4619C43-C2CE-4091-BA3B-0F83B6092713}"/>
    <cellStyle name="Porcentaje" xfId="9" builtinId="5"/>
  </cellStyles>
  <dxfs count="213">
    <dxf>
      <fill>
        <patternFill>
          <bgColor rgb="FF92D050"/>
        </patternFill>
      </fill>
    </dxf>
    <dxf>
      <fill>
        <patternFill>
          <bgColor rgb="FFFF9999"/>
        </patternFill>
      </fill>
    </dxf>
    <dxf>
      <fill>
        <patternFill>
          <bgColor rgb="FF92D050"/>
        </patternFill>
      </fill>
    </dxf>
    <dxf>
      <fill>
        <patternFill>
          <bgColor rgb="FFFF9999"/>
        </patternFill>
      </fill>
    </dxf>
    <dxf>
      <fill>
        <patternFill>
          <bgColor rgb="FFFFC0B3"/>
        </patternFill>
      </fill>
    </dxf>
    <dxf>
      <fill>
        <patternFill>
          <bgColor rgb="FF92D050"/>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border outline="0">
        <top style="thin">
          <color theme="0"/>
        </top>
      </border>
    </dxf>
    <dxf>
      <fill>
        <patternFill patternType="solid">
          <fgColor indexed="64"/>
          <bgColor theme="4"/>
        </patternFill>
      </fill>
    </dxf>
    <dxf>
      <fill>
        <patternFill patternType="solid">
          <fgColor indexed="64"/>
          <bgColor theme="4"/>
        </patternFill>
      </fill>
    </dxf>
    <dxf>
      <fill>
        <patternFill patternType="solid">
          <fgColor indexed="64"/>
          <bgColor theme="4"/>
        </patternFill>
      </fill>
    </dxf>
    <dxf>
      <font>
        <strike val="0"/>
        <outline val="0"/>
        <shadow val="0"/>
        <u val="none"/>
        <vertAlign val="baseline"/>
        <sz val="11"/>
        <color theme="0"/>
        <name val="Calibri"/>
        <family val="2"/>
        <scheme val="minor"/>
      </font>
      <fill>
        <patternFill patternType="solid">
          <fgColor indexed="64"/>
          <bgColor theme="4"/>
        </patternFill>
      </fill>
    </dxf>
    <dxf>
      <border outline="0">
        <top style="thin">
          <color theme="0"/>
        </top>
      </border>
    </dxf>
    <dxf>
      <font>
        <strike val="0"/>
        <outline val="0"/>
        <shadow val="0"/>
        <u val="none"/>
        <vertAlign val="baseline"/>
        <sz val="11"/>
        <color theme="0"/>
        <name val="Calibri"/>
        <family val="2"/>
        <scheme val="minor"/>
      </font>
      <fill>
        <patternFill patternType="solid">
          <fgColor indexed="64"/>
          <bgColor theme="4"/>
        </patternFill>
      </fil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bottom" textRotation="0" wrapText="0" indent="0" justifyLastLine="0" shrinkToFit="0" readingOrder="0"/>
    </dxf>
    <dxf>
      <border outline="0">
        <bottom style="thin">
          <color theme="0"/>
        </bottom>
      </border>
    </dxf>
    <dxf>
      <alignment horizontal="center" vertical="bottom"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left" vertical="center" textRotation="0" wrapText="0" indent="0" justifyLastLine="0" shrinkToFit="0" readingOrder="0"/>
    </dxf>
    <dxf>
      <border outline="0">
        <top style="thin">
          <color theme="0"/>
        </top>
      </border>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border outline="0">
        <top style="thin">
          <color theme="0"/>
        </top>
      </border>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
      <fill>
        <patternFill patternType="none">
          <fgColor indexed="64"/>
          <bgColor auto="1"/>
        </patternFill>
      </fill>
    </dxf>
    <dxf>
      <border outline="0">
        <top style="thin">
          <color theme="0"/>
        </top>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2"/>
        <color theme="0"/>
        <name val="Calibri"/>
        <family val="2"/>
        <scheme val="minor"/>
      </font>
      <fill>
        <patternFill patternType="solid">
          <fgColor indexed="64"/>
          <bgColor rgb="FF0066CC"/>
        </patternFill>
      </fill>
      <alignment horizontal="center" vertical="center" textRotation="0" wrapText="0" indent="0" justifyLastLine="0" shrinkToFit="0" readingOrder="0"/>
    </dxf>
  </dxfs>
  <tableStyles count="0" defaultTableStyle="TableStyleMedium2" defaultPivotStyle="PivotStyleLight16"/>
  <colors>
    <mruColors>
      <color rgb="FFCC99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17</xdr:row>
      <xdr:rowOff>662037</xdr:rowOff>
    </xdr:from>
    <xdr:ext cx="54942298" cy="9077870"/>
    <xdr:sp macro="" textlink="">
      <xdr:nvSpPr>
        <xdr:cNvPr id="2" name="CuadroTexto 1">
          <a:extLst>
            <a:ext uri="{FF2B5EF4-FFF2-40B4-BE49-F238E27FC236}">
              <a16:creationId xmlns:a16="http://schemas.microsoft.com/office/drawing/2014/main" id="{8C70C7AE-8FFB-4B5E-BE66-BFBF6BD3EADA}"/>
            </a:ext>
          </a:extLst>
        </xdr:cNvPr>
        <xdr:cNvSpPr txBox="1"/>
      </xdr:nvSpPr>
      <xdr:spPr>
        <a:xfrm rot="20290144">
          <a:off x="0" y="15711537"/>
          <a:ext cx="54942298" cy="9077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28700">
              <a:solidFill>
                <a:schemeClr val="bg1">
                  <a:lumMod val="50000"/>
                </a:schemeClr>
              </a:solidFill>
            </a:rPr>
            <a:t>BORRADOR PARA CONSULTA CIUDADANA </a:t>
          </a:r>
        </a:p>
      </xdr:txBody>
    </xdr:sp>
    <xdr:clientData/>
  </xdr:oneCellAnchor>
  <xdr:twoCellAnchor>
    <xdr:from>
      <xdr:col>0</xdr:col>
      <xdr:colOff>0</xdr:colOff>
      <xdr:row>0</xdr:row>
      <xdr:rowOff>0</xdr:rowOff>
    </xdr:from>
    <xdr:to>
      <xdr:col>0</xdr:col>
      <xdr:colOff>1374322</xdr:colOff>
      <xdr:row>0</xdr:row>
      <xdr:rowOff>0</xdr:rowOff>
    </xdr:to>
    <xdr:pic>
      <xdr:nvPicPr>
        <xdr:cNvPr id="4" name="Imagen 3">
          <a:extLst>
            <a:ext uri="{FF2B5EF4-FFF2-40B4-BE49-F238E27FC236}">
              <a16:creationId xmlns:a16="http://schemas.microsoft.com/office/drawing/2014/main" id="{D88BFE71-4499-4C26-B239-091ADBD253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74322"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166688</xdr:colOff>
      <xdr:row>4</xdr:row>
      <xdr:rowOff>476250</xdr:rowOff>
    </xdr:from>
    <xdr:to>
      <xdr:col>4</xdr:col>
      <xdr:colOff>1000125</xdr:colOff>
      <xdr:row>5</xdr:row>
      <xdr:rowOff>904874</xdr:rowOff>
    </xdr:to>
    <xdr:pic>
      <xdr:nvPicPr>
        <xdr:cNvPr id="5" name="Imagen 2" descr="Image">
          <a:extLst>
            <a:ext uri="{FF2B5EF4-FFF2-40B4-BE49-F238E27FC236}">
              <a16:creationId xmlns:a16="http://schemas.microsoft.com/office/drawing/2014/main" id="{E1BF551A-4303-B83E-7FF7-FD6796D9E7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1688" y="476250"/>
          <a:ext cx="6215062" cy="1023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personal/clindo_mineducacion_gov_co/Documents/DISCO%20D/PRESUPUESTO%202021/PAA/Plantilla%20PLC%202021%20Cargue%20NEON-Direcci&#243;n%20de%20Fomento%20de%20la%20Educaci&#243;n%20Superi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educaciongovco.sharepoint.com/Users/User/OneDrive%20-%20mineducacion.gov.co/Planeaci&#243;n%20MEN/2020/OAPF/PAI/Anexo%20presupuestal%20final%20OAPF.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atriz%20de%20Eventos%20TEQUENDAMA.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educaciongovco.sharepoint.com/Users/mtamayo/AppData/Local/Microsoft/Windows/INetCache/Content.Outlook/7DQ6MIPA/ESQUEMA%20FUNCIONAMIENTO_001_2021%20v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C 2021"/>
      <sheetName val="Hoja2"/>
      <sheetName val="PLC 2021 (2)"/>
      <sheetName val="PROGRAMABLE EN PLC"/>
      <sheetName val="OPS"/>
      <sheetName val="Hoja1"/>
      <sheetName val="Lista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ÓN"/>
      <sheetName val="MATRIZ"/>
      <sheetName val="SEMÁFORO"/>
      <sheetName val="INFORME"/>
      <sheetName val="CONTROL SALDOS"/>
      <sheetName val="Saldos y adicion"/>
      <sheetName val="RUBROS Y CDP"/>
      <sheetName val="Indicadores TC"/>
      <sheetName val="PLANTILLA"/>
      <sheetName val="SALDOS ÁREAS"/>
      <sheetName val="SALDO CONTRATO"/>
      <sheetName val="Hoja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RETO"/>
      <sheetName val="DESGREGAC"/>
      <sheetName val="PENTRIES"/>
      <sheetName val="DEPENDECRETO"/>
    </sheetNames>
    <sheetDataSet>
      <sheetData sheetId="0">
        <row r="5">
          <cell r="H5">
            <v>34303269826</v>
          </cell>
        </row>
        <row r="13">
          <cell r="H13">
            <v>305807000</v>
          </cell>
        </row>
        <row r="14">
          <cell r="H14">
            <v>270581000</v>
          </cell>
        </row>
        <row r="15">
          <cell r="H15">
            <v>226703000</v>
          </cell>
        </row>
      </sheetData>
      <sheetData sheetId="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Natalia Velasco Castrillon" id="{653E1E32-CD54-4CEF-BB18-A329D22EA31B}" userId="Natalia Velasco Castrillon" providerId="None"/>
  <person displayName="Marcela Tamayo Rincon" id="{64631190-C146-437E-B839-9EA72EEF8BD9}" userId="S::mtamayo@mineducacion.gov.co::8197eb39-69f1-4548-88ef-86f28f9760eb" providerId="AD"/>
  <person displayName="Briyid Camila Espinosa Borda" id="{5290360F-2341-4F82-BEB4-C38B8658CEF9}" userId="S::bespinosa@mineducacion.gov.co::f329ffb0-b706-4813-a366-89670c777563"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berto  Zambrano Guerrero" refreshedDate="44938.473408217593" createdVersion="8" refreshedVersion="8" minRefreshableVersion="3" recordCount="224" xr:uid="{8BCA4B58-1CF9-4D0C-B021-899EA538407F}">
  <cacheSource type="worksheet">
    <worksheetSource ref="A7:BH231" sheet="INDICADORES 2023"/>
  </cacheSource>
  <cacheFields count="60">
    <cacheField name="Despacho" numFmtId="0">
      <sharedItems containsBlank="1" count="4">
        <s v="VPBM"/>
        <s v="VES"/>
        <s v="TRANSVERSALES"/>
        <m/>
      </sharedItems>
    </cacheField>
    <cacheField name="Dimensión MIPG" numFmtId="0">
      <sharedItems containsBlank="1"/>
    </cacheField>
    <cacheField name="Objetivo del SIG" numFmtId="0">
      <sharedItems containsBlank="1"/>
    </cacheField>
    <cacheField name="Proceso del SIG" numFmtId="0">
      <sharedItems containsBlank="1"/>
    </cacheField>
    <cacheField name="Dirección" numFmtId="0">
      <sharedItems containsBlank="1" count="21">
        <s v="Dirección de Calidad para la Educación Preescolar, Básica y Media"/>
        <s v="Dirección de Cobertura y Equidad"/>
        <s v="Dirección de Primera Infancia"/>
        <s v="Dirección de Fortalecimiento a la Gestión Territorial"/>
        <s v="Oficina de Innovación Educativa con Uso de Nuevas Tecnologías"/>
        <s v="Dirección de Fomento de la Educación Superior"/>
        <s v="Dirección de Calidad para la Educación Superior"/>
        <s v="Oficina Asesora de Comunicaciones"/>
        <s v="Oficina Asesora de Planeación y Finanzas"/>
        <s v="Oficina Asesora Jurídica"/>
        <s v="Oficina de Control Interno"/>
        <s v="Oficina de Cooperación y Asuntos Internacionales"/>
        <s v="Oficina de Tecnología y Sistemas de Información"/>
        <s v="Secretaría General"/>
        <s v="Subdirección de Contratación"/>
        <s v="Subdirección de Desarrollo Organizacional"/>
        <s v="Subdirección de Gestión Administrativa"/>
        <s v="Subdirección de Gestión Financiera"/>
        <s v="Subdirección de Talento Humano"/>
        <s v="Unidad de Atención al Ciudadano"/>
        <m/>
      </sharedItems>
    </cacheField>
    <cacheField name="Subdirección" numFmtId="0">
      <sharedItems containsBlank="1"/>
    </cacheField>
    <cacheField name="Meta Objetivos de Desarrollo Sostenible - ODS" numFmtId="0">
      <sharedItems containsBlank="1" longText="1"/>
    </cacheField>
    <cacheField name="Componente del PND" numFmtId="0">
      <sharedItems containsBlank="1"/>
    </cacheField>
    <cacheField name="Objetivo del Plan Sectorial" numFmtId="0">
      <sharedItems containsBlank="1"/>
    </cacheField>
    <cacheField name="ID Dependencia de afectación" numFmtId="0">
      <sharedItems containsBlank="1" containsMixedTypes="1" containsNumber="1" containsInteger="1" minValue="26" maxValue="51"/>
    </cacheField>
    <cacheField name="Tema estratégico" numFmtId="0">
      <sharedItems containsBlank="1"/>
    </cacheField>
    <cacheField name="ID Indicador" numFmtId="0">
      <sharedItems containsBlank="1" containsMixedTypes="1" containsNumber="1" containsInteger="1" minValue="18" maxValue="508"/>
    </cacheField>
    <cacheField name="Indicador" numFmtId="0">
      <sharedItems containsBlank="1"/>
    </cacheField>
    <cacheField name="Origen" numFmtId="0">
      <sharedItems containsBlank="1"/>
    </cacheField>
    <cacheField name="Plan Sectorial" numFmtId="0">
      <sharedItems containsBlank="1"/>
    </cacheField>
    <cacheField name="CONPES" numFmtId="0">
      <sharedItems containsBlank="1" containsMixedTypes="1" containsNumber="1" containsInteger="1" minValue="3914" maxValue="3988"/>
    </cacheField>
    <cacheField name="Indígenas" numFmtId="0">
      <sharedItems containsBlank="1" containsMixedTypes="1" containsNumber="1" containsInteger="1" minValue="3932" maxValue="4086"/>
    </cacheField>
    <cacheField name="NARP" numFmtId="0">
      <sharedItems containsBlank="1"/>
    </cacheField>
    <cacheField name="Rrom" numFmtId="0">
      <sharedItems containsBlank="1" containsMixedTypes="1" containsNumber="1" containsInteger="1" minValue="180" maxValue="180"/>
    </cacheField>
    <cacheField name="Equidad de la Mujer" numFmtId="0">
      <sharedItems containsBlank="1"/>
    </cacheField>
    <cacheField name="Primera Infancia, Infancia y Adolescencia" numFmtId="0">
      <sharedItems containsBlank="1"/>
    </cacheField>
    <cacheField name="Víctimas" numFmtId="0">
      <sharedItems containsBlank="1" containsMixedTypes="1" containsNumber="1" minValue="0.42201140669623455" maxValue="0.42201140669623455"/>
    </cacheField>
    <cacheField name="Participación Ciudadana" numFmtId="0">
      <sharedItems containsBlank="1" containsMixedTypes="1" containsNumber="1" minValue="0.43" maxValue="0.43"/>
    </cacheField>
    <cacheField name="Zonas futuro" numFmtId="0">
      <sharedItems containsBlank="1" containsMixedTypes="1" containsNumber="1" minValue="0.43624448012502293" maxValue="0.43624448012502293"/>
    </cacheField>
    <cacheField name="Discapacidad" numFmtId="0">
      <sharedItems containsBlank="1" containsMixedTypes="1" containsNumber="1" minValue="0.4928003532612813" maxValue="0.4928003532612813"/>
    </cacheField>
    <cacheField name="TIC" numFmtId="0">
      <sharedItems containsBlank="1" containsMixedTypes="1" containsNumber="1" minValue="0.51890090935886379" maxValue="0.51890090935886379"/>
    </cacheField>
    <cacheField name="Cite" numFmtId="0">
      <sharedItems containsBlank="1" containsMixedTypes="1" containsNumber="1" minValue="0.51890090935886379" maxValue="0.51890090935886379"/>
    </cacheField>
    <cacheField name="Acuerdos Sindicales" numFmtId="0">
      <sharedItems containsBlank="1" containsMixedTypes="1" containsNumber="1" minValue="0.43" maxValue="0.43"/>
    </cacheField>
    <cacheField name="Cumplimiento de sentencia" numFmtId="0">
      <sharedItems containsBlank="1" containsMixedTypes="1" containsNumber="1" containsInteger="1" minValue="42" maxValue="42"/>
    </cacheField>
    <cacheField name="Paro Buenaventura" numFmtId="0">
      <sharedItems containsBlank="1" containsMixedTypes="1" containsNumber="1" containsInteger="1" minValue="42" maxValue="42"/>
    </cacheField>
    <cacheField name="Paro Chocó" numFmtId="0">
      <sharedItems containsBlank="1" containsMixedTypes="1" containsNumber="1" containsInteger="1" minValue="42" maxValue="42"/>
    </cacheField>
    <cacheField name="Compromisos CRIDE" numFmtId="0">
      <sharedItems containsBlank="1" containsMixedTypes="1" containsNumber="1" containsInteger="1" minValue="42" maxValue="42"/>
    </cacheField>
    <cacheField name="Compromisos CRIHU" numFmtId="0">
      <sharedItems containsBlank="1" containsMixedTypes="1" containsNumber="1" containsInteger="1" minValue="42" maxValue="42"/>
    </cacheField>
    <cacheField name="Compromisos CRIC" numFmtId="0">
      <sharedItems containsBlank="1" containsMixedTypes="1" containsNumber="1" containsInteger="1" minValue="42" maxValue="42"/>
    </cacheField>
    <cacheField name="Tipo" numFmtId="0">
      <sharedItems containsBlank="1"/>
    </cacheField>
    <cacheField name="Periodicidad" numFmtId="0">
      <sharedItems containsBlank="1"/>
    </cacheField>
    <cacheField name="Tipo de acumulación" numFmtId="0">
      <sharedItems containsBlank="1"/>
    </cacheField>
    <cacheField name="Unidad de medida" numFmtId="0">
      <sharedItems containsBlank="1"/>
    </cacheField>
    <cacheField name="Días de rezago" numFmtId="0">
      <sharedItems containsBlank="1" containsMixedTypes="1" containsNumber="1" containsInteger="1" minValue="0" maxValue="210"/>
    </cacheField>
    <cacheField name="Fórmula de cálculo" numFmtId="0">
      <sharedItems containsBlank="1" longText="1"/>
    </cacheField>
    <cacheField name="Medio de verificación" numFmtId="0">
      <sharedItems containsBlank="1" longText="1"/>
    </cacheField>
    <cacheField name="Línea Base 2022" numFmtId="0">
      <sharedItems containsBlank="1" containsMixedTypes="1" containsNumber="1" minValue="0" maxValue="3300000000000"/>
    </cacheField>
    <cacheField name="Meta 2023" numFmtId="0">
      <sharedItems containsBlank="1" containsMixedTypes="1" containsNumber="1" minValue="0" maxValue="35000000000"/>
    </cacheField>
    <cacheField name="Meta 2024" numFmtId="0">
      <sharedItems containsBlank="1" containsMixedTypes="1" containsNumber="1" minValue="0" maxValue="35000000000"/>
    </cacheField>
    <cacheField name="Meta 2025" numFmtId="0">
      <sharedItems containsBlank="1" containsMixedTypes="1" containsNumber="1" minValue="0" maxValue="35000000000"/>
    </cacheField>
    <cacheField name="Meta 2026" numFmtId="0">
      <sharedItems containsBlank="1" containsMixedTypes="1" containsNumber="1" minValue="0" maxValue="20000000000"/>
    </cacheField>
    <cacheField name="Meta cuatrienio" numFmtId="0">
      <sharedItems containsBlank="1" containsMixedTypes="1" containsNumber="1" minValue="2.58E-2" maxValue="125000000000"/>
    </cacheField>
    <cacheField name="Meta 2023 Total" numFmtId="0">
      <sharedItems containsBlank="1" containsMixedTypes="1" containsNumber="1" minValue="0" maxValue="35000000000"/>
    </cacheField>
    <cacheField name="Meta enero" numFmtId="0">
      <sharedItems containsBlank="1" containsMixedTypes="1" containsNumber="1" minValue="0" maxValue="6500000"/>
    </cacheField>
    <cacheField name="Meta febrero" numFmtId="0">
      <sharedItems containsBlank="1" containsMixedTypes="1" containsNumber="1" minValue="0" maxValue="302096998.30000001"/>
    </cacheField>
    <cacheField name="Meta marzo" numFmtId="0">
      <sharedItems containsBlank="1" containsMixedTypes="1" containsNumber="1" minValue="0" maxValue="302096998.30000001"/>
    </cacheField>
    <cacheField name="Meta abril" numFmtId="0">
      <sharedItems containsBlank="1" containsMixedTypes="1" containsNumber="1" minValue="0" maxValue="1510484991.5"/>
    </cacheField>
    <cacheField name="Meta mayo" numFmtId="0">
      <sharedItems containsBlank="1" containsMixedTypes="1" containsNumber="1" minValue="0" maxValue="1510484991.5"/>
    </cacheField>
    <cacheField name="Meta junio" numFmtId="0">
      <sharedItems containsBlank="1" containsMixedTypes="1" containsNumber="1" minValue="0" maxValue="2416775986.4000001"/>
    </cacheField>
    <cacheField name="Meta julio" numFmtId="0">
      <sharedItems containsBlank="1" containsMixedTypes="1" containsNumber="1" minValue="0" maxValue="2416775986.4000001"/>
    </cacheField>
    <cacheField name="Meta agosto" numFmtId="0">
      <sharedItems containsBlank="1" containsMixedTypes="1" containsNumber="1" minValue="0" maxValue="3625163979.5999999"/>
    </cacheField>
    <cacheField name="Meta septiembre" numFmtId="0">
      <sharedItems containsBlank="1" containsMixedTypes="1" containsNumber="1" minValue="0" maxValue="3625163979.5999999"/>
    </cacheField>
    <cacheField name="Meta octubre" numFmtId="0">
      <sharedItems containsBlank="1" containsMixedTypes="1" containsNumber="1" minValue="0" maxValue="4833551972.8000002"/>
    </cacheField>
    <cacheField name="Meta noviembre" numFmtId="0">
      <sharedItems containsBlank="1" containsMixedTypes="1" containsNumber="1" minValue="0" maxValue="4833551972.8000002"/>
    </cacheField>
    <cacheField name="Meta diciembre" numFmtId="0">
      <sharedItems containsBlank="1" containsMixedTypes="1" containsNumber="1" minValue="0" maxValue="35000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4">
  <r>
    <x v="0"/>
    <s v="Direccionamiento estratégico y planeación "/>
    <s v="Aumentar los niveles de satisfacción del cliente y de los grupos de valor."/>
    <s v="Implementación de política"/>
    <x v="0"/>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En formulación"/>
    <s v="En formulación"/>
    <n v="51"/>
    <s v="EDUCACION MEDIA - CONSTRUCCION PROYECTOS DE VIDA"/>
    <n v="29"/>
    <s v="Porcentaje de municipios priorizados que cuentan con instituciones de educación media técnica que incorporan la formación técnica agropecuaria en la educación media (décimo y once) en municipios PDET"/>
    <s v="PMI"/>
    <m/>
    <m/>
    <m/>
    <m/>
    <m/>
    <m/>
    <m/>
    <m/>
    <m/>
    <s v="x"/>
    <m/>
    <m/>
    <m/>
    <m/>
    <m/>
    <m/>
    <m/>
    <m/>
    <m/>
    <m/>
    <s v="Producto"/>
    <s v="Anual"/>
    <s v="Capacidad"/>
    <s v="Porcentaje"/>
    <n v="30"/>
    <s v="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
    <s v="Listado de municipios y establecimientos educativo acompañados"/>
    <n v="0"/>
    <n v="70.599999999999994"/>
    <n v="73.5"/>
    <n v="76.5"/>
    <n v="79.400000000000006"/>
    <n v="79.400000000000006"/>
    <n v="70.599999999999994"/>
    <m/>
    <m/>
    <m/>
    <m/>
    <m/>
    <m/>
    <m/>
    <m/>
    <m/>
    <m/>
    <m/>
    <n v="70.599999999999994"/>
  </r>
  <r>
    <x v="0"/>
    <s v="Direccionamiento estratégico y planeación "/>
    <s v="Aumentar los niveles de satisfacción del cliente y de los grupos de valor."/>
    <s v="Implementación de política"/>
    <x v="0"/>
    <s v="Dirección de Calidad para la Educación Preescolar, Básica y Media"/>
    <s v="4.4. De aquí a 2030, aumentar considerablemente el número de jóvenes y adultos que tienen las competencias necesarias, en particular técnicas y profesionales, para acceder al empleo, el trabajo decente y el emprendimiento."/>
    <s v="En formulación"/>
    <s v="En formulación"/>
    <n v="51"/>
    <s v="EDUCACION MEDIA - CONSTRUCCION PROYECTOS DE VIDA"/>
    <n v="506"/>
    <s v="Porcentaje de territorios definidos en el respectivo plan que cuentan con instituciones de educación media técnica que incorporan la formación técnica agropecuaria en la educación media (décimo y once) "/>
    <s v="PMI"/>
    <m/>
    <m/>
    <m/>
    <m/>
    <m/>
    <m/>
    <m/>
    <m/>
    <m/>
    <s v="x"/>
    <m/>
    <m/>
    <m/>
    <m/>
    <m/>
    <m/>
    <m/>
    <m/>
    <m/>
    <m/>
    <s v="Producto"/>
    <s v="Anual"/>
    <s v="Capacidad"/>
    <s v="Porcentaje"/>
    <n v="30"/>
    <s v="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
    <s v="Listado de ETC y establecimientos educativo acompañados"/>
    <n v="0"/>
    <n v="93.5"/>
    <n v="94.4"/>
    <n v="95.4"/>
    <n v="96.3"/>
    <n v="96.3"/>
    <n v="93.5"/>
    <m/>
    <m/>
    <m/>
    <m/>
    <m/>
    <m/>
    <m/>
    <m/>
    <m/>
    <m/>
    <m/>
    <n v="93.5"/>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m/>
    <s v="Número de docentes y directivos docentes rurales participando en proceso de formación"/>
    <s v="PEER"/>
    <m/>
    <m/>
    <m/>
    <m/>
    <m/>
    <m/>
    <m/>
    <m/>
    <m/>
    <m/>
    <m/>
    <m/>
    <m/>
    <m/>
    <m/>
    <m/>
    <m/>
    <m/>
    <m/>
    <m/>
    <s v="Producto"/>
    <s v="Anual"/>
    <s v="Acumulados"/>
    <s v="Número"/>
    <n v="60"/>
    <s v="Sumatoria de educadores de establecimientos educativos oficiales ubicados en los municipios clasificados como rurales  y rurales dispersos por la misión rural del departamento nacional de planeación (DNP) o en las áreas rurales de los municipios intermedios, ciudades y aglomeraciones del país y que participan en programas de formación liderados por el Ministerio de Educación Nacional."/>
    <s v="Base de datos de Educadores participando en procesos de formación - Dirección de Calidad para la Educación Preescolar, Básica y Media (PBM),"/>
    <s v="Pendiente"/>
    <n v="1042"/>
    <n v="1000"/>
    <n v="1000"/>
    <n v="1000"/>
    <n v="4116"/>
    <n v="1042"/>
    <m/>
    <m/>
    <m/>
    <m/>
    <m/>
    <m/>
    <m/>
    <m/>
    <m/>
    <m/>
    <m/>
    <n v="1042"/>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m/>
    <s v="Número de docentes  participando en programas de licenciaturas"/>
    <s v="PAI"/>
    <s v="x"/>
    <m/>
    <m/>
    <m/>
    <m/>
    <m/>
    <m/>
    <m/>
    <m/>
    <m/>
    <m/>
    <m/>
    <m/>
    <m/>
    <m/>
    <m/>
    <m/>
    <m/>
    <m/>
    <m/>
    <s v="Producto"/>
    <s v="Anual"/>
    <s v="Acumulado"/>
    <s v="Número"/>
    <n v="0"/>
    <s v="Sumatoria de docentes participando en programas de formación en pregrado"/>
    <s v="Listado de educadores"/>
    <n v="261"/>
    <n v="88"/>
    <n v="150"/>
    <n v="150"/>
    <n v="100"/>
    <n v="488"/>
    <n v="88"/>
    <m/>
    <m/>
    <m/>
    <m/>
    <m/>
    <m/>
    <m/>
    <m/>
    <m/>
    <m/>
    <m/>
    <n v="88"/>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m/>
    <s v="Número de docentes participando en programas de formación Avanzada"/>
    <s v="PAI"/>
    <s v="x"/>
    <m/>
    <m/>
    <m/>
    <m/>
    <m/>
    <m/>
    <m/>
    <m/>
    <m/>
    <m/>
    <m/>
    <m/>
    <m/>
    <m/>
    <m/>
    <m/>
    <m/>
    <m/>
    <m/>
    <s v="Producto"/>
    <s v="Anual"/>
    <s v="Acumulado"/>
    <s v="Número"/>
    <n v="0"/>
    <s v="Sumatoria de docentes participando en programas de formación en  posgradual."/>
    <s v="Listado de educadores"/>
    <n v="3215"/>
    <n v="427"/>
    <n v="2714"/>
    <n v="2714"/>
    <n v="930"/>
    <n v="6875"/>
    <n v="427"/>
    <m/>
    <m/>
    <m/>
    <m/>
    <m/>
    <m/>
    <m/>
    <m/>
    <m/>
    <m/>
    <m/>
    <n v="427"/>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n v="33"/>
    <s v="Número de Escuelas Normales Superiores ENS participando en procesos de fortalecimiento."/>
    <s v="PAI"/>
    <s v="x"/>
    <m/>
    <m/>
    <m/>
    <m/>
    <m/>
    <m/>
    <m/>
    <m/>
    <m/>
    <m/>
    <m/>
    <m/>
    <m/>
    <m/>
    <m/>
    <m/>
    <m/>
    <m/>
    <m/>
    <s v="Producto"/>
    <s v="Anual"/>
    <s v="Mantenimiento"/>
    <s v="Número"/>
    <n v="0"/>
    <s v="Sumatoria de ENS participando en procesos de fortalecimiento."/>
    <s v="Listado de Escuelas normales superiores"/>
    <n v="129"/>
    <n v="20"/>
    <n v="20"/>
    <n v="20"/>
    <n v="20"/>
    <n v="20"/>
    <n v="20"/>
    <m/>
    <m/>
    <m/>
    <m/>
    <m/>
    <m/>
    <m/>
    <m/>
    <m/>
    <m/>
    <m/>
    <n v="2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m/>
    <s v="Porcentaje de ETC participando en el ecosistema de liderazgo educativo"/>
    <s v="PAI"/>
    <s v="x"/>
    <m/>
    <m/>
    <m/>
    <m/>
    <m/>
    <m/>
    <m/>
    <m/>
    <m/>
    <m/>
    <m/>
    <m/>
    <m/>
    <m/>
    <m/>
    <m/>
    <m/>
    <m/>
    <m/>
    <s v="Producto"/>
    <s v="Anual"/>
    <s v="Acumulado"/>
    <s v="Número"/>
    <n v="0"/>
    <s v="(número de de ETC participando en el ecosistema de liderazgo educativo/ Total de ETC )*100"/>
    <s v="Listado de actores (docentes, directivos, servidores y estudiantes de las etc)  que participan en alguno de los componentes del ecosistema de liderazgo educativo"/>
    <n v="0"/>
    <n v="4000"/>
    <n v="3000"/>
    <n v="2000"/>
    <n v="1000"/>
    <n v="10000"/>
    <n v="4000"/>
    <m/>
    <m/>
    <m/>
    <m/>
    <m/>
    <m/>
    <m/>
    <m/>
    <m/>
    <m/>
    <m/>
    <n v="400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s v=" "/>
    <s v="Número de educadores  participando en estrategias para el fortalecimiento de sus capacidades en investigación"/>
    <s v="PAI"/>
    <m/>
    <m/>
    <m/>
    <m/>
    <m/>
    <m/>
    <m/>
    <m/>
    <m/>
    <m/>
    <m/>
    <m/>
    <m/>
    <m/>
    <m/>
    <m/>
    <m/>
    <m/>
    <m/>
    <m/>
    <s v="Producto"/>
    <s v="Anual"/>
    <s v="Acumulado"/>
    <s v="Número"/>
    <n v="0"/>
    <s v="Sumatoria de  ducadores  participando en estrategias para el fortalecimiento de sus capacidades en investigación"/>
    <s v="Listado de educadores"/>
    <n v="512"/>
    <n v="500"/>
    <n v="1000"/>
    <n v="1000"/>
    <n v="500"/>
    <n v="3000"/>
    <n v="500"/>
    <m/>
    <m/>
    <m/>
    <m/>
    <m/>
    <m/>
    <m/>
    <m/>
    <m/>
    <m/>
    <m/>
    <n v="500"/>
  </r>
  <r>
    <x v="0"/>
    <s v="Direccionamiento estratégico y planeación "/>
    <s v="Aumentar los niveles de satisfacción del cliente y de los grupos de valor."/>
    <s v="Implementación de política"/>
    <x v="0"/>
    <s v="Dirección de Calidad para la Educación Preescolar, Básica y Media"/>
    <s v="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s v="En formulación"/>
    <s v="En formulación"/>
    <m/>
    <s v="EDUCACION MEDIA - CONSTRUCCION PROYECTOS DE VIDA"/>
    <m/>
    <s v="Porcentaje de ETC que cuentan con EE de educación media articulados a un ecosistema de innovación educativa que promuevan una oferta pertinente."/>
    <s v="PAI"/>
    <m/>
    <s v="x"/>
    <m/>
    <m/>
    <m/>
    <m/>
    <m/>
    <m/>
    <m/>
    <m/>
    <m/>
    <m/>
    <m/>
    <m/>
    <m/>
    <m/>
    <m/>
    <m/>
    <m/>
    <m/>
    <s v="Producto"/>
    <s v="Anual"/>
    <s v="Acumulado"/>
    <s v="Porcentaje"/>
    <n v="90"/>
    <s v="(Número de ETC que cuentan con EE oficiales de educación media articulados a por lo menos un ecosistema de innovación educativa que promuevan una oferta pertinente / Total de ETC con oferta de educacion media)*100_x000a__x000a_Nota 1. Se entiende por proceso de articulación fortalecido el haber institucionalizado firma de convenio interinstitucional (desde el EE) y avances en resignificación curricular (modificación PEI/PEC y proceso de DT a obtener, incluido en SIE) y desarrollo para obtención._x000a__x000a_Nota 2. Un ecosistema regional refiere nuevas dinámicas complejas (multidimensional) de interacciones y actuaciones que se configuran y cohesionan entre múltiples actores que tienen convergencia en un mismo espacio; comparten intereses y promueven acciones articuladas, flexibles y  adaptables para su logro y desarrollo territorial, por ejemplo."/>
    <s v="Listado de ETC que cuentan con EE de educación media articulados a un ecosistema de innovación educativa."/>
    <n v="0"/>
    <n v="24.74"/>
    <n v="49.48"/>
    <n v="74.23"/>
    <n v="100"/>
    <n v="100"/>
    <n v="24.74"/>
    <m/>
    <m/>
    <m/>
    <m/>
    <m/>
    <m/>
    <m/>
    <m/>
    <m/>
    <m/>
    <m/>
    <n v="24.74"/>
  </r>
  <r>
    <x v="0"/>
    <s v="Direccionamiento estratégico y planeación "/>
    <s v="Aumentar los niveles de satisfacción del cliente y de los grupos de valor."/>
    <s v="Diseño de política e instrumentos de política"/>
    <x v="0"/>
    <s v="Dirección de Calidad para la Educación Preescolar, Básica y Medi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EDUCACION MEDIA - CONSTRUCCION PROYECTOS DE VIDA"/>
    <m/>
    <s v="Porcentaje de avance en el diseño e implementación del ecosistema para la valoración integral de los aprendizajes."/>
    <s v="PAI"/>
    <m/>
    <m/>
    <m/>
    <m/>
    <m/>
    <m/>
    <m/>
    <m/>
    <m/>
    <m/>
    <m/>
    <m/>
    <m/>
    <m/>
    <m/>
    <m/>
    <m/>
    <m/>
    <m/>
    <m/>
    <s v="Producto"/>
    <s v="Trimestral"/>
    <s v="Flujo"/>
    <s v="Porcentaje"/>
    <n v="0"/>
    <s v="Sumatoria de hitos del porcentaje el diseño e implementación del ecosistema para la valoración integral de los aprendizajes._x000a__x000a_Hito 1: Diseño propuesta_x000a_Hito 2: Validación interna actores de interés_x000a_Hito 3 Publicación y socialización_x000a__x000a_"/>
    <s v="Hito 1: Diseño propuesta_x000a_Hito 2: Validación interna actores de interés_x000a_Hito 3 Publicación y socialización"/>
    <n v="0"/>
    <n v="100"/>
    <m/>
    <m/>
    <m/>
    <n v="100"/>
    <n v="100"/>
    <n v="0"/>
    <n v="0"/>
    <n v="10"/>
    <n v="10"/>
    <n v="10"/>
    <n v="50"/>
    <n v="50"/>
    <n v="50"/>
    <n v="75"/>
    <n v="75"/>
    <n v="75"/>
    <n v="100"/>
  </r>
  <r>
    <x v="0"/>
    <s v="Direccionamiento estratégico y planeación "/>
    <s v="Aumentar los niveles de satisfacción del cliente y de los grupos de valor."/>
    <s v="Diseño de política e instrumentos de política"/>
    <x v="0"/>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m/>
    <s v="Porcentaje de avance en la actualización de los protocolos de evaluación para los educadores del decreto 1278 de 2002"/>
    <s v="PAI"/>
    <m/>
    <m/>
    <m/>
    <m/>
    <m/>
    <m/>
    <m/>
    <m/>
    <m/>
    <m/>
    <m/>
    <m/>
    <m/>
    <m/>
    <m/>
    <m/>
    <m/>
    <m/>
    <m/>
    <m/>
    <s v="Producto"/>
    <s v="Trimestral"/>
    <s v="Capacidad"/>
    <s v="Porcentaje"/>
    <n v="0"/>
    <s v="Sumatoria de hitos del porcentaje de actualización de los protocolos de evaluación de periodo de prueba de desempeño de lo educadores.:_x000a__x000a_Hito 1: actualización de los protocolos de evaluación de desempeño 40%_x000a_Hito 2: actualización de los protocolos de evaluación periodo de prueba 40%_x000a_Hito 3: Publicación y  Socialización de los protocolos 20%)_x000a_"/>
    <s v="Hito 1: _x000a_Protocolos de evaluación de desempeño actualizado _x000a_Documento guía 31 actualizado_x000a_Hito 2: documento con los protocolos de evaluación periodo de prueba_x000a_Hito 3: Actas de asistencias técnicas, lista de participantes, documentos"/>
    <n v="0"/>
    <n v="100"/>
    <m/>
    <m/>
    <m/>
    <n v="100"/>
    <n v="100"/>
    <n v="0"/>
    <n v="0"/>
    <n v="20"/>
    <n v="20"/>
    <n v="20"/>
    <n v="80"/>
    <n v="80"/>
    <n v="80"/>
    <n v="90"/>
    <n v="90"/>
    <n v="90"/>
    <n v="100"/>
  </r>
  <r>
    <x v="0"/>
    <s v="Direccionamiento estratégico y planeación "/>
    <s v="Aumentar los niveles de satisfacción del cliente y de los grupos de valor."/>
    <s v="Diseño de política e instrumentos de política"/>
    <x v="0"/>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MODELOS EDUCATIVOS FLEXIBLES"/>
    <n v="179"/>
    <s v="Porcentaje de avance en el diseño de un Modelo Educativo Flexible para jóvenes y adultos del Pueblo Rrom. "/>
    <s v="PAI"/>
    <m/>
    <m/>
    <m/>
    <m/>
    <s v="X"/>
    <m/>
    <m/>
    <m/>
    <m/>
    <m/>
    <m/>
    <m/>
    <m/>
    <m/>
    <m/>
    <m/>
    <m/>
    <m/>
    <m/>
    <m/>
    <s v="Producto"/>
    <s v="Trimestral"/>
    <s v="Acumulado"/>
    <s v="Porcentaje"/>
    <n v="0"/>
    <s v="Sumatoria de hitos de avance en el diseñados y/o actualizados Modelos Educativos Flexibles_x000a_Hito 1: Diagnostico y caracterización (10%) _x000a_Hito 2: Diseño del Modelo Educativo Flexible por componentes (fundamentación)  (10%)_x000a_Hito 3: Diseño de la propuesta pedagógica y didáctica.(10%)_x000a_Hito 4: Recursos Pedagógicos: Manual del estudiante, guías o módulos de los estudiantes, entre otros recursos complementarios- Canasta educativa (30%) _x000a_Hito 5: Propuesta de evaluación para la cualificación del MEF; Propuesta de seguimiento a la implementación y puesta en marcha del MEF (Manual de implementación) (20%)_x000a_Hitos 6: Publicación y socialización  (20%)"/>
    <s v="2023_x000a__x000a_Hito 1: Documento de diagnóstico y caracterización concertado con el Pueblo Rrom (10%)_x000a__x000a_2024_x000a_ _x000a_Hito 2: Documento de Fundamentación concertado con el Pueblo Rrom (10%)_x000a_Hito 3: Documento de la propuesta pedagógica y didáctica concertada con el Pueblo Rrom ( 10%)_x000a__x000a_2025_x000a_Hito 4: Recursos Educativos ( Manual del docente y Manual del estudiante) (30%)_x000a_Hito 5: Documento con la Propuesta de evaluación para la cualificación del MEF; Propuesta de seguimiento a la implementación y puesta en marcha del MEF y el Manual de Implementación (20%)_x000a__x000a_2026_x000a__x000a_Hito 6: Publicación y lista de asistencia de la socialización del MEF con el Pueblo Rrom (20%)_x000a_"/>
    <n v="0"/>
    <n v="10"/>
    <n v="20"/>
    <n v="50"/>
    <n v="20"/>
    <n v="100"/>
    <n v="10"/>
    <n v="0"/>
    <n v="0"/>
    <n v="2"/>
    <n v="2"/>
    <n v="2"/>
    <n v="4"/>
    <n v="4"/>
    <n v="4"/>
    <n v="6"/>
    <n v="6"/>
    <n v="6"/>
    <n v="10"/>
  </r>
  <r>
    <x v="0"/>
    <s v="Direccionamiento estratégico y planeación "/>
    <s v="Aumentar los niveles de satisfacción del cliente y de los grupos de valor."/>
    <s v="Diseño de política e instrumentos de política"/>
    <x v="0"/>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m/>
    <m/>
    <s v="BIENESTAR, PAZ Y CIUDADANIA EN LA ESCUELA"/>
    <m/>
    <s v="Número de Entidades Territoriales Certificadas acompañadas en la construcción de los planes de mejoramiento institucional acordes para la atención integral en inclusión."/>
    <s v="PAI"/>
    <m/>
    <m/>
    <m/>
    <m/>
    <m/>
    <m/>
    <m/>
    <m/>
    <m/>
    <m/>
    <m/>
    <m/>
    <m/>
    <m/>
    <m/>
    <m/>
    <m/>
    <m/>
    <m/>
    <m/>
    <s v="Producto"/>
    <s v="Trimestral"/>
    <s v="Acumulado"/>
    <s v="´Número"/>
    <n v="0"/>
    <s v="Sumatoria del número e de Entidades Territoriales Certificadas acompañadas en la construcción de los planes de mejoramiento institucional acordes para la atención integral en inclusión."/>
    <s v="Lista de asistencia y formato de evaluación del acompañamiento realizado por el MEN."/>
    <n v="0"/>
    <n v="50"/>
    <n v="47"/>
    <m/>
    <m/>
    <n v="97"/>
    <n v="50"/>
    <n v="0"/>
    <n v="0"/>
    <n v="5"/>
    <n v="5"/>
    <n v="5"/>
    <n v="20"/>
    <n v="20"/>
    <n v="20"/>
    <n v="30"/>
    <n v="30"/>
    <n v="30"/>
    <n v="50"/>
  </r>
  <r>
    <x v="0"/>
    <s v="Direccionamiento estratégico y planeación "/>
    <s v="Aumentar los niveles de satisfacción del cliente y de los grupos de valor."/>
    <s v="Diseño de política e instrumentos de política"/>
    <x v="0"/>
    <s v="Subdirección de Referentes y Evaluación de la Calidad Educativa"/>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CURRICULOS PARA LA JUSTICIA SOCIAL"/>
    <n v="328"/>
    <s v="Porcentaje de avance en el diseño o actualización de lineamientos  u orientaciones curriculares"/>
    <s v="PAI"/>
    <m/>
    <m/>
    <m/>
    <m/>
    <m/>
    <m/>
    <m/>
    <m/>
    <m/>
    <m/>
    <m/>
    <m/>
    <m/>
    <m/>
    <m/>
    <m/>
    <m/>
    <m/>
    <m/>
    <m/>
    <s v="Producto"/>
    <s v="Trimestral"/>
    <s v="Capacidad"/>
    <s v="Porcentaje"/>
    <n v="0"/>
    <s v="Sumatoria de hitos del Porcentaje de avance en el diseño o actualización de lineamientos  u orientaciones curriculares:_x000a__x000a_Hito 1: Construcción  y/o ajustes al documento base del lineamiento u orientación curricular (50 %)_x000a_Hito 2: Validación con actores del sistema educativo (30 %)_x000a_Hito 3: Publicación y  Socicalización de los lineamientos  u orientaciones curriculares ( 20%)"/>
    <s v="_x000a_2023_x000a_*Orientaciones Curriculares Ciencias Sociales _x000a_- Hito 1: Documentos para el proceso contractual y de análisis de base conceptual (8,33%)_x000a_*Orientaciones para el diseño, implementación y evaluación de Modelos Educativos Flexibles (Hito 1y 2)_x000a_Hito 1: Documento base ajustado (16,66%)_x000a_Hito 2: Instrumento con las observaciones realizadas al documento por parte de actores del sistema educativo. (10%)_x000a_* Orientaciones Pedagógicas y Operativas para la Educación Virtual (Hito 1 y 2)_x000a_Hito 1: Documento base ajustado (16,66%)_x000a_Hito 2: Instrumento con las observaciones realizadas al documento por parte de actores del sistema educativo. (10%)_x000a_2024_x000a_*Orientaciones Curriculares Ciencias Sociales (Hito 1 y 2)_x000a_Hito 1: Documento estado del arte y documento base.(8,33%)_x000a_Hito 2: Diseño de instrumentos para mesas focales, listas de asistencia y recolección de información.(5%)_x000a_*Orientaciones para el diseño, implementación y evaluación de Modelos Educativos Flexibles (Hito 3)_x000a_Hito 3: Documento publicado y listas de asistencia eventos de socialización (6,66%)_x000a_* Orientaciones Pedagógicas y Operativas para la Educación Virtual _x000a_Hito 3: Documento publicado y listas de asistencia eventos de socialización.(6,66%)_x000a_2025_x000a_*Orientaciones Curriculares Ciencias Sociales (Hito 2 y 3)_x000a_Hito 2: Sistematización de la validación del documento base, ajustes del documento base.(5%)_x000a_Hito 3: Documento final, y listas de asistencia evento de socialización (6,66%)_x000a_"/>
    <n v="61"/>
    <n v="62"/>
    <n v="26"/>
    <n v="12"/>
    <m/>
    <n v="100"/>
    <n v="70"/>
    <n v="0"/>
    <n v="0"/>
    <n v="15"/>
    <n v="15"/>
    <n v="15"/>
    <n v="30"/>
    <n v="30"/>
    <n v="30"/>
    <n v="50"/>
    <n v="50"/>
    <n v="50"/>
    <n v="7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m/>
    <m/>
    <s v="MAS Y MEJOR TIEMPO ESCOLAR"/>
    <m/>
    <s v="Porcentaje de establecimientos educativos que han hecho planes de transformación pedagogica o curricular para un mejor uso de la ampliación del tiempo escolar"/>
    <s v="PAI"/>
    <m/>
    <m/>
    <m/>
    <m/>
    <m/>
    <m/>
    <m/>
    <m/>
    <m/>
    <m/>
    <m/>
    <m/>
    <m/>
    <m/>
    <m/>
    <m/>
    <m/>
    <m/>
    <m/>
    <m/>
    <s v="Producto"/>
    <s v="Semestral"/>
    <s v="Acumulado"/>
    <s v="Número"/>
    <n v="0"/>
    <s v="(sumatoria del número de establecimientos educativos acompañados que han hecho planes de transformación pedagogica o curricular para un mejor uso de la ampliación del tiempo escolar/Total de Establecimiento educativos con un esquema de ampliación del tiempo escolar reportados en el SIMAT y Superintendencia Subsidio Familiar de la vigencia anterior)* 100"/>
    <s v="Planes de transformación pedagogica_x000a_Ruta de acompañamie"/>
    <n v="0"/>
    <n v="11"/>
    <n v="16"/>
    <n v="14"/>
    <n v="9"/>
    <n v="50"/>
    <n v="11"/>
    <n v="0"/>
    <n v="0"/>
    <n v="0"/>
    <n v="0"/>
    <n v="0"/>
    <n v="3"/>
    <n v="3"/>
    <n v="3"/>
    <n v="3"/>
    <n v="3"/>
    <n v="3"/>
    <n v="11"/>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MAS Y MEJOR TIEMPO ESCOLAR"/>
    <m/>
    <s v="Porcentaje de Establecimiento educativos con un esquema de ampliación del tiempo escolar"/>
    <s v="PAI"/>
    <s v="x"/>
    <m/>
    <m/>
    <m/>
    <m/>
    <m/>
    <m/>
    <m/>
    <m/>
    <m/>
    <m/>
    <m/>
    <m/>
    <m/>
    <m/>
    <m/>
    <m/>
    <m/>
    <m/>
    <m/>
    <s v="Producto"/>
    <s v="Semestral"/>
    <s v="Capacidad"/>
    <s v="Número"/>
    <n v="15"/>
    <s v="(sumatoria Establecimiento educativos con un esquema de ampliación del tiempo escolar (JU y jornada complementaria) reportados en el SIMAT y Superintendencia Subsidio Familiar/Total de establecimientos  sector oficial (grados -1 a 11) reportados en el SIMAT )* 100_x000a__x000a_"/>
    <s v="Lista de establecimientos educativos "/>
    <n v="51.69"/>
    <n v="56.31"/>
    <n v="61"/>
    <n v="65.739999999999995"/>
    <n v="70.39"/>
    <n v="70.39"/>
    <n v="56.31"/>
    <n v="51.69"/>
    <n v="51.69"/>
    <n v="51.69"/>
    <n v="51.69"/>
    <n v="51.69"/>
    <n v="53"/>
    <n v="53"/>
    <n v="53"/>
    <n v="53"/>
    <n v="53"/>
    <n v="53"/>
    <n v="56.31"/>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POLITICA PUBLICA RECURSOS EDUCATIVOS"/>
    <n v="25"/>
    <s v="Número de sedes educativas con colecciones bibliográficas entregadas para fortalecer procesos de lectura, escritura y oralidad."/>
    <s v="PAI"/>
    <m/>
    <s v="x"/>
    <m/>
    <m/>
    <m/>
    <m/>
    <m/>
    <m/>
    <m/>
    <m/>
    <m/>
    <m/>
    <m/>
    <m/>
    <m/>
    <m/>
    <m/>
    <m/>
    <m/>
    <m/>
    <s v="Producto"/>
    <s v="Anual"/>
    <s v="Acumulados"/>
    <s v="Número"/>
    <n v="30"/>
    <s v="Sumatoria de sede con dotación de colecciones bibliográficas"/>
    <s v="Actas de entrega de colecciones suscritas"/>
    <n v="1000"/>
    <n v="2500"/>
    <n v="3000"/>
    <n v="3500"/>
    <n v="4000"/>
    <n v="13000"/>
    <n v="2500"/>
    <m/>
    <m/>
    <m/>
    <m/>
    <m/>
    <m/>
    <m/>
    <m/>
    <m/>
    <m/>
    <m/>
    <n v="250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POLITICA PUBLICA RECURSOS EDUCATIVOS"/>
    <n v="24"/>
    <s v="Número de mediadores formados y/o acompañados en la dinamización de prácticas de lectura, escritura, oralidad y gestión de bibliotecas"/>
    <m/>
    <m/>
    <m/>
    <m/>
    <m/>
    <m/>
    <m/>
    <m/>
    <m/>
    <m/>
    <m/>
    <m/>
    <m/>
    <m/>
    <m/>
    <m/>
    <m/>
    <m/>
    <m/>
    <m/>
    <m/>
    <s v="Producto"/>
    <s v="Anual"/>
    <s v="Acumulados"/>
    <s v="Número"/>
    <n v="15"/>
    <s v="Sumatoria de mediadores que participan y cumplen todo el proceso de formación "/>
    <s v="Lista de asistencias a eventos de formación"/>
    <n v="3000"/>
    <n v="3500"/>
    <n v="4000"/>
    <n v="4500"/>
    <n v="5000"/>
    <n v="17000"/>
    <n v="3500"/>
    <m/>
    <m/>
    <m/>
    <m/>
    <m/>
    <m/>
    <m/>
    <m/>
    <m/>
    <m/>
    <m/>
    <n v="350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POLITICA PUBLICA RECURSOS EDUCATIVOS"/>
    <m/>
    <s v="Numero de textos publicados  en lenguas nativas que recojan la identidad cultural y las historias de las comunidades"/>
    <s v="PND-NARP"/>
    <m/>
    <s v="x"/>
    <s v="x"/>
    <s v="x"/>
    <s v="X"/>
    <m/>
    <m/>
    <m/>
    <m/>
    <m/>
    <m/>
    <m/>
    <m/>
    <m/>
    <m/>
    <m/>
    <m/>
    <m/>
    <m/>
    <m/>
    <s v="Producto"/>
    <s v="Anual"/>
    <s v="Acumulados"/>
    <s v="Número"/>
    <n v="0"/>
    <s v="sumatoria de los siguientes hitos: (Concertación con autoridades y comunidad educativa (30%)+ textos educativos diseñados (40%)+ publicación y dotación (30%)+)_x000a__x000a_"/>
    <s v="Listados  de Libros diseñado, editados y publicados"/>
    <n v="3"/>
    <n v="3"/>
    <n v="3"/>
    <n v="3"/>
    <n v="3"/>
    <n v="9"/>
    <n v="3"/>
    <m/>
    <m/>
    <m/>
    <m/>
    <m/>
    <m/>
    <m/>
    <m/>
    <m/>
    <m/>
    <m/>
    <n v="3"/>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CURRICULOS PARA LA JUSTICIA SOCIAL"/>
    <m/>
    <s v="Numero  de EE que implementan el piloto de desarrollo de competencias en lenguas nativas y lengua de señas"/>
    <s v="PAI"/>
    <m/>
    <m/>
    <m/>
    <m/>
    <m/>
    <m/>
    <m/>
    <m/>
    <m/>
    <m/>
    <m/>
    <m/>
    <m/>
    <m/>
    <m/>
    <m/>
    <m/>
    <m/>
    <m/>
    <m/>
    <s v="Producto"/>
    <s v="Semestral"/>
    <s v="Acumulado"/>
    <s v="Número"/>
    <n v="0"/>
    <s v="Sumatoria de establecimientos educativos que implementan el piloto en el desarrollo de competencias en lenguas nativas y de señas."/>
    <s v="Listado de Establecimientos educativos  fortalecidos en competencias comunicativas en  lenguas nativas y lengua de señas"/>
    <n v="0"/>
    <n v="20"/>
    <n v="30"/>
    <n v="30"/>
    <n v="20"/>
    <n v="100"/>
    <n v="20"/>
    <n v="0"/>
    <n v="0"/>
    <n v="0"/>
    <n v="0"/>
    <n v="0"/>
    <n v="10"/>
    <n v="10"/>
    <n v="10"/>
    <n v="10"/>
    <n v="10"/>
    <n v="10"/>
    <n v="2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CURRICULOS PARA LA JUSTICIA SOCIAL"/>
    <m/>
    <s v="Número de establecimientos educativos con herramientas para  el fortalecimiento de la lengua extranjera"/>
    <s v="PAI"/>
    <m/>
    <m/>
    <m/>
    <m/>
    <m/>
    <m/>
    <m/>
    <m/>
    <m/>
    <m/>
    <m/>
    <m/>
    <m/>
    <m/>
    <m/>
    <m/>
    <m/>
    <m/>
    <m/>
    <m/>
    <s v="Producto"/>
    <s v="Semestral"/>
    <s v="Acumulado"/>
    <s v="Número"/>
    <n v="0"/>
    <s v="Sumatoria de establecimientos educativos con al menos 1 herramienta para el fortalecimiento de la lengua extranjera"/>
    <s v="Listado de establecimientos educativos beneficiados _x000a_Listados de docentes formados (directivos docentes) y material entregado al EE._x000a_"/>
    <n v="0"/>
    <n v="300"/>
    <n v="600"/>
    <n v="600"/>
    <n v="400"/>
    <n v="1900"/>
    <n v="300"/>
    <n v="0"/>
    <n v="0"/>
    <n v="0"/>
    <n v="0"/>
    <n v="0"/>
    <n v="150"/>
    <n v="150"/>
    <n v="150"/>
    <n v="150"/>
    <n v="150"/>
    <n v="150"/>
    <n v="30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BIENESTAR, PAZ Y CIUDADANIA EN LA ESCUELA"/>
    <n v="479"/>
    <s v="Pueblos con Planes de fortalecimiento de sus proyectos educativos comunitarios - PEC- formulados e implementados de manera concertada en territorios indígenas y en contexto de ciudad."/>
    <s v="PND-Indígenas"/>
    <m/>
    <m/>
    <s v="x"/>
    <m/>
    <m/>
    <m/>
    <m/>
    <m/>
    <m/>
    <m/>
    <m/>
    <m/>
    <m/>
    <m/>
    <m/>
    <m/>
    <m/>
    <m/>
    <m/>
    <m/>
    <s v="Producto"/>
    <s v="Anual"/>
    <s v="Mantenimiento"/>
    <s v="Número"/>
    <n v="0"/>
    <s v="Sumatoria de los pueblos con planes de fortalecimiento PEC, formulados e implementados"/>
    <s v="Planes de fortalecimiento de sus proyectos educativos comunitarios - PEC- Formulados"/>
    <n v="60"/>
    <n v="60"/>
    <n v="60"/>
    <n v="60"/>
    <n v="60"/>
    <n v="60"/>
    <n v="60"/>
    <m/>
    <m/>
    <m/>
    <m/>
    <m/>
    <m/>
    <m/>
    <m/>
    <m/>
    <m/>
    <m/>
    <n v="60"/>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CURRICULOS PARA LA JUSTICIA SOCIAL"/>
    <n v="494"/>
    <s v="Porcentaje de avance en la implementación del plan para  promover el desarrollo de la cátedra de estudios afrocolombianos en establecimientos públicos y privados"/>
    <s v="PND-NARP"/>
    <m/>
    <m/>
    <m/>
    <s v="x"/>
    <m/>
    <m/>
    <m/>
    <m/>
    <m/>
    <m/>
    <m/>
    <m/>
    <m/>
    <m/>
    <m/>
    <m/>
    <m/>
    <m/>
    <m/>
    <m/>
    <s v="Gestión"/>
    <s v="Trimestral"/>
    <s v="Acumulado"/>
    <s v="Porcentaje "/>
    <n v="0"/>
    <s v="Sumatoria de los siguientes hitos: (Talleres de formación (20%)+ Plan diseñado y en implementación (80%)"/>
    <s v="Hitos 1: Listados de asistencia y actas de reunión y presentaciones_x000a__x000a_Hitos 2: Documento del Plan diseñado _x000a_Informes técnicos de la implementación"/>
    <n v="48"/>
    <n v="48"/>
    <n v="48"/>
    <n v="97"/>
    <n v="97"/>
    <n v="97"/>
    <n v="48"/>
    <m/>
    <m/>
    <m/>
    <m/>
    <m/>
    <m/>
    <m/>
    <m/>
    <m/>
    <m/>
    <m/>
    <m/>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BIENESTAR, PAZ Y CIUDADANIA EN LA ESCUELA"/>
    <m/>
    <s v="Porcentaje de Entidades territoriales que cuentan con planes de convivencia escolar que incluyen estrategias para para la salud mental, el desarrollo socioemocional y el ejercicio de derechos humanos, sexuales y reproductivos. "/>
    <s v="PAI"/>
    <m/>
    <s v="x"/>
    <m/>
    <m/>
    <m/>
    <m/>
    <m/>
    <m/>
    <m/>
    <m/>
    <m/>
    <m/>
    <m/>
    <m/>
    <m/>
    <m/>
    <m/>
    <m/>
    <m/>
    <m/>
    <s v="Producto"/>
    <s v="Trimestral"/>
    <s v="Flujo"/>
    <s v="Porcentaje"/>
    <n v="0"/>
    <s v="(Numero de Entidades territoriales que cuentan con planes de convivencia escolar que incluyen estrategias para para la salud mental, el desarrollo socioemocional y el ejercicio de derechos humanos, sexuales y reproductivos/ total de entidades territoriales certificadas)*100"/>
    <s v="Planes de conviencia "/>
    <n v="69"/>
    <n v="31"/>
    <n v="100"/>
    <n v="100"/>
    <n v="100"/>
    <n v="100"/>
    <n v="31"/>
    <n v="0"/>
    <n v="0"/>
    <n v="10"/>
    <n v="10"/>
    <n v="10"/>
    <n v="20"/>
    <n v="20"/>
    <n v="20"/>
    <n v="30"/>
    <n v="30"/>
    <n v="30"/>
    <n v="31"/>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BIENESTAR, PAZ Y CIUDADANIA EN LA ESCUELA"/>
    <m/>
    <s v="Establecimientos Educativos con capacitacion para el uso del  SIUCE."/>
    <s v="PAI"/>
    <m/>
    <s v="x"/>
    <m/>
    <m/>
    <m/>
    <m/>
    <m/>
    <m/>
    <m/>
    <m/>
    <m/>
    <m/>
    <m/>
    <m/>
    <m/>
    <m/>
    <m/>
    <m/>
    <m/>
    <m/>
    <s v="Producto"/>
    <s v="Semestral"/>
    <s v="Capacidad"/>
    <s v="Número"/>
    <n v="15"/>
    <s v="Número de establecimientos que asisten a los procesos de capacitación para el uso del SIUCE"/>
    <s v="Listas de asistencia y listados en excel"/>
    <n v="10112"/>
    <n v="12112"/>
    <n v="15112"/>
    <n v="17112"/>
    <m/>
    <n v="17112"/>
    <n v="12112"/>
    <n v="10112"/>
    <n v="10112"/>
    <n v="10112"/>
    <n v="10112"/>
    <n v="10112"/>
    <n v="1112"/>
    <n v="1112"/>
    <n v="1112"/>
    <n v="1112"/>
    <n v="1112"/>
    <n v="1112"/>
    <n v="12112"/>
  </r>
  <r>
    <x v="0"/>
    <s v="Direccionamiento estratégico y planeación "/>
    <s v="Aumentar los niveles de satisfacción del cliente y de los grupos de valor."/>
    <s v="Implementación de política"/>
    <x v="0"/>
    <s v="Direccion de Calidad"/>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DIGNIFICACION Y DESAROLLO PROFESION DOCENTE - BM"/>
    <n v="18"/>
    <s v="Porcentaje de docentes y directivos docentes que participan en procesos de formación y acompañamiento situado"/>
    <s v="PAI"/>
    <m/>
    <m/>
    <m/>
    <m/>
    <m/>
    <m/>
    <m/>
    <m/>
    <m/>
    <m/>
    <m/>
    <m/>
    <m/>
    <m/>
    <m/>
    <m/>
    <m/>
    <m/>
    <m/>
    <m/>
    <s v="Producto"/>
    <s v="Trimestral"/>
    <s v="Acumulado"/>
    <s v="Número"/>
    <n v="0"/>
    <s v="sumatoria de docentes y directivos docentes en procesos de formación y acompañamiento situado"/>
    <s v="Listado de docentes y directivos docentes (fuente  SIPTA)"/>
    <n v="0"/>
    <n v="50"/>
    <n v="50"/>
    <n v="100"/>
    <n v="100"/>
    <n v="100"/>
    <n v="50"/>
    <n v="0"/>
    <n v="0"/>
    <n v="50"/>
    <n v="50"/>
    <n v="50"/>
    <n v="50"/>
    <n v="50"/>
    <n v="50"/>
    <n v="50"/>
    <n v="50"/>
    <n v="50"/>
    <n v="50"/>
  </r>
  <r>
    <x v="0"/>
    <s v="Direccionamiento estratégico y planeación "/>
    <s v="Aumentar los niveles de satisfacción del cliente y de los grupos de valor."/>
    <s v="Implementación de política"/>
    <x v="0"/>
    <s v="Direccion de Calidad"/>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Movilizacion social por la educacion"/>
    <m/>
    <s v="Porcentaje de niños de 1° a 6° beneficiados con el programa de voluntarios a la escuela. "/>
    <s v="PND"/>
    <m/>
    <m/>
    <m/>
    <m/>
    <m/>
    <m/>
    <m/>
    <m/>
    <m/>
    <m/>
    <m/>
    <m/>
    <m/>
    <m/>
    <m/>
    <m/>
    <m/>
    <m/>
    <m/>
    <m/>
    <s v="Producto"/>
    <s v="Anual"/>
    <s v="Acumulado"/>
    <s v="Porcentaje "/>
    <n v="0"/>
    <s v="Número de niños de 1° a 6° beneficiados con el programa de voluntarios a la escuela / Número total de niños matriculados de 1° a 6° en sedes educativas que no tienen problemas de seguridad, con último corte SIMAT._x000a_Sedes educativas sin problemas de seguridad: corresponden a aquellas sedes en dónde no se identifican docentes con prima de seguridad asignados."/>
    <s v="Listado de escuelas focalizadas por semestre con el número de estudiantes primaria y sexto (SIMAT)_x000a_Lista de voluntarios asignados por escuela focalizada."/>
    <n v="0"/>
    <n v="15"/>
    <n v="30"/>
    <n v="26"/>
    <n v="0"/>
    <n v="71"/>
    <n v="71"/>
    <m/>
    <m/>
    <m/>
    <m/>
    <m/>
    <m/>
    <m/>
    <m/>
    <m/>
    <m/>
    <m/>
    <n v="15"/>
  </r>
  <r>
    <x v="0"/>
    <s v="Direccionamiento estratégico y planeación "/>
    <s v="Aumentar los niveles de satisfacción del cliente y de los grupos de valor."/>
    <s v="Implementación de política"/>
    <x v="0"/>
    <s v="Subdirección de Fomento de Competencias"/>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CURRICULOS PARA LA JUSTICIA SOCIAL"/>
    <m/>
    <s v="Porcentaje de avance en la implementación del plan para  promover el desarrollo de la cátedra de estudios afrocolombianos en establecimientos públicos y privados"/>
    <s v="PND-NARP"/>
    <m/>
    <m/>
    <m/>
    <s v="x"/>
    <m/>
    <m/>
    <m/>
    <m/>
    <m/>
    <m/>
    <m/>
    <m/>
    <m/>
    <m/>
    <m/>
    <m/>
    <m/>
    <m/>
    <m/>
    <m/>
    <m/>
    <s v="Trimestral"/>
    <m/>
    <m/>
    <m/>
    <s v="Sumatoria de los siguientes hitos: (Talleres de formación (20%)+ Plan diseñado y en implementación (80%)"/>
    <s v="Hitos 1: Listados de asistencia y actas de reunión y presentaciones_x000a__x000a_Hitos 2: Documento del Plan diseñado _x000a_Informes técnicos de la implementación"/>
    <n v="48"/>
    <n v="48"/>
    <n v="48"/>
    <n v="48"/>
    <n v="48"/>
    <n v="48"/>
    <n v="48"/>
    <n v="0"/>
    <n v="0"/>
    <n v="5"/>
    <n v="5"/>
    <n v="5"/>
    <n v="10"/>
    <n v="10"/>
    <n v="10"/>
    <n v="10"/>
    <n v="10"/>
    <n v="10"/>
    <n v="23"/>
  </r>
  <r>
    <x v="0"/>
    <s v="Direccionamiento estratégico y planeación "/>
    <s v="Aumentar los niveles de satisfacción del cliente y de los grupos de valor."/>
    <s v="Implementación de política"/>
    <x v="0"/>
    <s v="Direccion de Calidad"/>
    <s v="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
    <s v="En formulación"/>
    <s v="En formulación"/>
    <m/>
    <s v="BIENESTAR, PAZ Y CIUDADANIA EN LA ESCUELA"/>
    <m/>
    <s v="Porcentaje de avance en plan nacional de bienestar, paz y ciudadanía."/>
    <s v="PAI"/>
    <m/>
    <m/>
    <m/>
    <m/>
    <m/>
    <m/>
    <m/>
    <m/>
    <m/>
    <m/>
    <m/>
    <m/>
    <m/>
    <m/>
    <m/>
    <m/>
    <m/>
    <m/>
    <m/>
    <m/>
    <s v="Producto"/>
    <s v="Semestral"/>
    <s v="Acumulado"/>
    <s v="Porcentaje"/>
    <n v="0"/>
    <s v="Sumatoria de avance en los hitos del diseño e implementación del Programa Nacional de Bienestar, Paz, Convivencia y Ciudadanía._x000a__x000a_Hito 1: Diseño e interacción de estrategias del Programa con actores de la comunidad educativa 20% 2023 _x000a_Hito 2: Implementación de las estrategias del Programa 60% 2023-2025_x000a_Hito 3: Evaluación del Programa 20% 2026"/>
    <s v="Hito 1: _x000a_Hito 2: _x000a_Hito 3: "/>
    <n v="0"/>
    <n v="0.4"/>
    <n v="0.2"/>
    <n v="0.2"/>
    <n v="0.2"/>
    <n v="1"/>
    <n v="0.4"/>
    <n v="0"/>
    <n v="0"/>
    <n v="0"/>
    <n v="0"/>
    <n v="0"/>
    <n v="20"/>
    <n v="20"/>
    <n v="20"/>
    <n v="20"/>
    <n v="20"/>
    <n v="20"/>
    <n v="40"/>
  </r>
  <r>
    <x v="0"/>
    <s v="Direccionamiento estratégico y planeación "/>
    <s v="Aumentar los niveles de satisfacción del cliente y de los grupos de valor."/>
    <s v="Implementación de la politica"/>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En formulación"/>
    <s v="GARANTIA DE UNA EDUCACION CON RECURSOS NECESARIOS Y ACCESIBLE PARA TODAS Y TODOS"/>
    <m/>
    <s v="AMBIENTES DE APRENDIZAJE PARA LA PAZ Y LA VIDA"/>
    <n v="52"/>
    <s v="Sedes rurales construidas y/o mejoradas en municipios PDET"/>
    <s v="AMBIENTES DE APRENDIZAJE PARA LA PAZ Y LA VIDA"/>
    <s v="PMI"/>
    <s v=" "/>
    <s v="x"/>
    <s v="x"/>
    <s v="X"/>
    <s v=" "/>
    <s v=" "/>
    <s v="X"/>
    <s v=" "/>
    <s v=" "/>
    <s v=" "/>
    <s v=" "/>
    <s v=" "/>
    <s v=" "/>
    <s v=" "/>
    <s v=" "/>
    <s v="X"/>
    <s v="X"/>
    <s v=" "/>
    <s v=" "/>
    <s v="Producto"/>
    <s v="Semestral"/>
    <s v="Acumulado"/>
    <s v="Número"/>
    <s v=" "/>
    <s v="Conteo semestral en la vigencia correspondiente del número de sedes intervenidas o beneficiadas en zona rural de municipios PDET_x000a_SrP =∑ S pit_x000a_Sr = sumatoria de sedes rurales del sector oficial en municipios PDET construidas y/o mejoradas para la prestación del servicio educativo._x000a_S =   sedes rurales en municipios PDET construidas y/o mejoradas_x000a_p=   municipios PDET_x000a_i =   Número de sedes rurales en municipios PDET intervenidas desde 1 hasta n._x000a_t =   Año de observación"/>
    <s v="1. Base de datos con la relación de las sedes educativas entregadas._x000a_2. Acta de entrega del mobiliario escolar en las sedes educativas"/>
    <n v="683"/>
    <n v="651"/>
    <n v="904"/>
    <n v="1265"/>
    <n v="795"/>
    <n v="3615"/>
    <n v="651"/>
    <n v="0"/>
    <n v="0"/>
    <n v="0"/>
    <n v="0"/>
    <n v="0"/>
    <n v="260"/>
    <n v="0"/>
    <n v="0"/>
    <n v="0"/>
    <n v="0"/>
    <n v="0"/>
    <n v="651"/>
  </r>
  <r>
    <x v="0"/>
    <s v="Direccionamiento estratégico y planeación "/>
    <s v="Aumentar los niveles de satisfacción del cliente y de los grupos de valor."/>
    <s v="Implementación de la politica"/>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En formulación"/>
    <s v="GARANTIA DE UNA EDUCACION CON RECURSOS NECESARIOS Y ACCESIBLE PARA TODAS Y TODOS"/>
    <m/>
    <s v="AMBIENTES DE APRENDIZAJE PARA LA PAZ Y LA VIDA"/>
    <n v="53"/>
    <s v="Sedes rurales construidas y/o mejoradas"/>
    <s v="AMBIENTES DE APRENDIZAJE PARA LA PAZ Y LA VIDA"/>
    <s v="PMI"/>
    <s v=" "/>
    <s v="x"/>
    <s v="x"/>
    <s v="X"/>
    <s v=" "/>
    <s v=" "/>
    <s v="X"/>
    <s v=" "/>
    <s v=" "/>
    <s v=" "/>
    <s v=" "/>
    <s v=" "/>
    <s v=" "/>
    <s v=" "/>
    <s v=" "/>
    <s v="X"/>
    <s v="X"/>
    <s v=" "/>
    <s v=" "/>
    <s v="Producto"/>
    <s v="Semestral"/>
    <s v="Acumulado"/>
    <s v="Número"/>
    <s v=" "/>
    <s v="Conteo por anualidad en la vigencia correspondiente del número de sedes intervenidas o beneficiadas._x000a_Sr =∑ S it_x000a_Sr = sumatoria de sedes rurales construidas y/o mejoradas del sector oficial para la prestación del servicio educativo._x000a_S =   sedes rurales construidas y/o mejoradas_x000a_i =   Número de sedes rurales intervenidas desde 1 hasta n._x000a_t =   Año de observación"/>
    <s v="1. Base de datos con la relación de las sedes educativas entregadas._x000a_2. Acta de entrega del mobiliario escolar en las sedes educativas"/>
    <n v="834"/>
    <n v="1175"/>
    <n v="1632"/>
    <n v="2285"/>
    <n v="1436"/>
    <n v="6528"/>
    <n v="1175"/>
    <n v="0"/>
    <n v="0"/>
    <n v="0"/>
    <n v="0"/>
    <n v="0"/>
    <n v="470"/>
    <n v="0"/>
    <n v="0"/>
    <n v="0"/>
    <n v="0"/>
    <n v="0"/>
    <n v="1175"/>
  </r>
  <r>
    <x v="0"/>
    <s v="Direccionamiento estratégico y planeación "/>
    <s v="Aumentar los niveles de satisfacción del cliente y de los grupos de valor."/>
    <s v="Implementación de la politica"/>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En formulación"/>
    <s v="GARANTIA DE UNA EDUCACION CON RECURSOS NECESARIOS Y ACCESIBLE PARA TODAS Y TODOS"/>
    <m/>
    <s v="AMBIENTES DE APRENDIZAJE PARA LA PAZ Y LA VIDA"/>
    <s v=" "/>
    <s v="Ambientes pedagogicos nuevos y/o mejorados para la paz y la vida"/>
    <s v="AMBIENTES DE APRENDIZAJE PARA LA PAZ Y LA VIDA"/>
    <s v="PAI"/>
    <s v=" "/>
    <s v="x"/>
    <s v="x"/>
    <s v="X"/>
    <s v=" "/>
    <s v=" "/>
    <s v="X"/>
    <s v=" "/>
    <s v=" "/>
    <s v="X"/>
    <s v=" "/>
    <s v=" "/>
    <s v=" "/>
    <s v=" "/>
    <s v=" "/>
    <s v="X"/>
    <s v="X"/>
    <s v=" "/>
    <s v=" "/>
    <s v="Producto"/>
    <s v="Mensual"/>
    <s v="Acumulado"/>
    <s v="Número"/>
    <n v="0"/>
    <s v="Sumatoria de ambientes pedagogicos intervenidos con obras de construcción (ampliación, obra nueva, reforzamiento, reposición) y/o mejoramiento (mejoramientos de tipo: saneamiento básico, menores y/o complementarias, mantenimiento correctivo, emergencia o riesgo, mantenimiento preventivo) en infraestructura educativa. _x000a__x000a_Definase ambientes pedagogicos, así; corresponde a todos los tipos de ambiente de la norma técnica 4595 del capítulo 5 el cual se compone de ambientes pedagogicos básicos (aulas, bibliotecas, laboratorios, aulas multiples, entre otros) y ambientes pedagogicos complementarios (baterias sanitarias, comedores) y los demás definidos en dicha norma. _x000a_"/>
    <s v="1. Base de datos con la relación de las obras entregadas por sede educativa, municipio y Departamento"/>
    <s v="Pendiente"/>
    <n v="6229"/>
    <n v="8651"/>
    <n v="12112"/>
    <n v="7613"/>
    <n v="34605"/>
    <n v="6229"/>
    <n v="397"/>
    <n v="829"/>
    <n v="1411"/>
    <n v="1922"/>
    <n v="2684"/>
    <n v="3188"/>
    <n v="3909"/>
    <n v="4387"/>
    <n v="4698"/>
    <n v="5161"/>
    <n v="5502"/>
    <n v="6229"/>
  </r>
  <r>
    <x v="0"/>
    <s v="Direccionamiento estratégico y planeación "/>
    <s v="Aumentar los niveles de satisfacción del cliente y de los grupos de valor."/>
    <s v="Implementación de la politica"/>
    <x v="1"/>
    <s v="Subdirección de Acceso"/>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AMBIENTES DE APRENDIZAJE PARA LA PAZ Y LA VIDA"/>
    <s v=" "/>
    <s v="Sedes fortalecidas con dotación de mobiliario escolar, menaje cocina - comedor y/o elementos para residencias escolares"/>
    <s v="AMBIENTES DE APRENDIZAJE PARA LA PAZ Y LA VIDA"/>
    <s v="PAI"/>
    <s v=" "/>
    <s v=" "/>
    <s v="x"/>
    <s v="X"/>
    <s v=" "/>
    <s v=" "/>
    <s v="X"/>
    <s v=" "/>
    <s v=" "/>
    <s v=" "/>
    <s v=" "/>
    <s v=" "/>
    <s v=" "/>
    <s v=" "/>
    <s v=" "/>
    <s v=" "/>
    <s v=" "/>
    <s v=" "/>
    <s v=" "/>
    <s v="Producto"/>
    <s v="Mensual"/>
    <s v="Acumulado"/>
    <s v="Número"/>
    <n v="0"/>
    <s v="Sumatoria mensual del total de sedes dotadas a la fecha de corte._x000a_Ar=∑ N t_x000a_Ar = Sumatoria de sedes dotadas_x000a_N = Sedes dotadas_x000a_t = Mes de observación"/>
    <s v="1. Base de datos con la relación de las entregas por sede educativa, municipio y Departamento"/>
    <s v="Pendiente"/>
    <n v="450"/>
    <n v="600"/>
    <n v="750"/>
    <n v="1200"/>
    <n v="3000"/>
    <n v="450"/>
    <n v="15"/>
    <n v="51"/>
    <n v="79"/>
    <n v="92"/>
    <n v="206"/>
    <n v="230"/>
    <n v="326"/>
    <n v="347"/>
    <n v="380"/>
    <n v="408"/>
    <n v="426"/>
    <n v="450"/>
  </r>
  <r>
    <x v="0"/>
    <s v="Direccionamiento estratégico y planeación "/>
    <s v="Aumentar los niveles de satisfacción del cliente y de los grupos de valor."/>
    <s v="Implementación de la politica"/>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En formulación"/>
    <s v="GARANTIA DE UNA EDUCACION CON RECURSOS NECESARIOS Y ACCESIBLE PARA TODAS Y TODOS"/>
    <m/>
    <s v="AMBIENTES DE APRENDIZAJE PARA LA PAZ Y LA VIDA"/>
    <s v=" "/>
    <s v="Obras de mejoramiento y/o construcción en sedes educativas para población mayoritariamente indígena"/>
    <s v="AMBIENTES DE APRENDIZAJE PARA LA PAZ Y LA VIDA"/>
    <s v="PAI"/>
    <s v=" "/>
    <s v=" "/>
    <s v="x"/>
    <s v=" "/>
    <s v=" "/>
    <s v=" "/>
    <s v=" "/>
    <s v=" "/>
    <s v=" "/>
    <s v=" "/>
    <s v=" "/>
    <s v=" "/>
    <s v=" "/>
    <s v=" "/>
    <s v=" "/>
    <s v=" "/>
    <s v=" "/>
    <s v=" "/>
    <s v=" "/>
    <s v="Producto"/>
    <s v="Mensual"/>
    <s v="Acumulado"/>
    <s v="Número"/>
    <n v="0"/>
    <s v="Sumatoria de proyectos de infraestructura educativa entregados en sedes educativas con población mayoritariamente indígena"/>
    <s v="1. Base de datos con la relación de las obras entregadas por sede educativa, municipio y Departamento"/>
    <s v="Pendiente"/>
    <n v="155"/>
    <n v="215"/>
    <n v="301"/>
    <n v="189"/>
    <n v="860"/>
    <n v="155"/>
    <n v="13"/>
    <n v="23"/>
    <n v="36"/>
    <n v="43"/>
    <n v="64"/>
    <n v="72"/>
    <n v="80"/>
    <n v="106"/>
    <n v="115"/>
    <n v="120"/>
    <n v="132"/>
    <n v="155"/>
  </r>
  <r>
    <x v="0"/>
    <s v="Direccionamiento estratégico y planeación "/>
    <s v="Aumentar los niveles de satisfacción del cliente y de los grupos de valor."/>
    <s v="Implementación de la politica"/>
    <x v="1"/>
    <s v="Subdirección de Acceso"/>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AMBIENTES DE APRENDIZAJE PARA LA PAZ Y LA VIDA"/>
    <s v=" "/>
    <s v="Sedes fortalecidas con dotación de mobiliario escolar, menaje cocina - comedor y/o elementos para población mayoritariamente indígena"/>
    <s v="AMBIENTES DE APRENDIZAJE PARA LA PAZ Y LA VIDA"/>
    <s v="PAI"/>
    <s v=" "/>
    <s v=" "/>
    <s v="x"/>
    <s v=" "/>
    <s v=" "/>
    <s v=" "/>
    <s v=" "/>
    <s v=" "/>
    <s v=" "/>
    <s v=" "/>
    <s v=" "/>
    <s v=" "/>
    <s v=" "/>
    <s v=" "/>
    <s v=" "/>
    <s v=" "/>
    <s v=" "/>
    <s v=" "/>
    <s v=" "/>
    <s v="Producto"/>
    <s v="Mensual"/>
    <s v="Acumulado"/>
    <s v="Número"/>
    <n v="0"/>
    <s v="Sumatoria mensual del total de sedes educativas dotadas con población mayoritariamente indígena a la fecha de corte._x000a_Ar=∑ N t_x000a_Ar = Sumatoria de sedes dotadas_x000a_N = Sedes dotadas_x000a_t = Mes de observación"/>
    <s v="1. Base de datos con la relación de las entregas por sede educativa, municipio y Departamento"/>
    <s v="Pendiente"/>
    <n v="45"/>
    <n v="60"/>
    <n v="75"/>
    <n v="120"/>
    <n v="300"/>
    <n v="45"/>
    <n v="0"/>
    <n v="4"/>
    <n v="6"/>
    <n v="0"/>
    <n v="10"/>
    <n v="19"/>
    <n v="27"/>
    <n v="33"/>
    <n v="35"/>
    <n v="42"/>
    <n v="43"/>
    <n v="45"/>
  </r>
  <r>
    <x v="0"/>
    <s v="Direccionamiento estratégico y planeación "/>
    <s v="Aumentar los niveles de satisfacción del cliente y de los grupos de valor."/>
    <s v="Implementación de la politica"/>
    <x v="1"/>
    <s v="Subdirección de Acceso"/>
    <s v="4.a. Construir y adecuar instalaciones educativas que tengan en cuenta las necesidades de los niños y las personas con discapacidad y las diferencias de género, y que ofrezcan entornos de aprendizaje seguros, no violentos, inclusivos y eficaces para todos. "/>
    <s v="En formulación"/>
    <s v="GARANTIA DE UNA EDUCACION CON RECURSOS NECESARIOS Y ACCESIBLE PARA TODAS Y TODOS"/>
    <m/>
    <s v="AMBIENTES DE APRENDIZAJE PARA LA PAZ Y LA VIDA"/>
    <s v=" "/>
    <s v="Obras de mejoramiento y/o construcción en sedes educativas para población mayoritariamente NARP"/>
    <s v="AMBIENTES DE APRENDIZAJE PARA LA PAZ Y LA VIDA"/>
    <s v="PAI"/>
    <s v=" "/>
    <s v=" "/>
    <s v=" "/>
    <s v="X"/>
    <s v=" "/>
    <s v=" "/>
    <s v=" "/>
    <s v=" "/>
    <s v=" "/>
    <s v=" "/>
    <s v=" "/>
    <s v=" "/>
    <s v=" "/>
    <s v=" "/>
    <s v=" "/>
    <s v=" "/>
    <s v=" "/>
    <s v=" "/>
    <s v=" "/>
    <s v="Producto"/>
    <s v="Mensual"/>
    <s v="Acumulado"/>
    <s v="Número"/>
    <n v="0"/>
    <s v="Sumatoria de proyectos de infraestructura educativa entregados en sedes educativas con población mayoritariamente NARP"/>
    <s v="1. Base de datos con la relación de las entregas por sede educativa, municipio y Departamento"/>
    <s v="Pendiente"/>
    <n v="155"/>
    <n v="215"/>
    <n v="301"/>
    <n v="189"/>
    <n v="860"/>
    <n v="155"/>
    <n v="9"/>
    <n v="25"/>
    <n v="30"/>
    <n v="35"/>
    <n v="65"/>
    <n v="85"/>
    <n v="103"/>
    <n v="112"/>
    <n v="119"/>
    <n v="131"/>
    <n v="142"/>
    <n v="155"/>
  </r>
  <r>
    <x v="0"/>
    <s v="Direccionamiento estratégico y planeación "/>
    <s v="Aumentar los niveles de satisfacción del cliente y de los grupos de valor."/>
    <s v="Implementación de la politica"/>
    <x v="1"/>
    <s v="Subdirección de Acceso"/>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AMBIENTES DE APRENDIZAJE PARA LA PAZ Y LA VIDA"/>
    <s v=" "/>
    <s v="Sedes fortalecidas con dotación de mobiliario escolar, menaje cocina - comedor y/o elementos para residencias escolares para población mayoritariamente NARP"/>
    <s v="AMBIENTES DE APRENDIZAJE PARA LA PAZ Y LA VIDA"/>
    <s v="PAI"/>
    <s v=" "/>
    <s v=" "/>
    <s v=" "/>
    <s v="X"/>
    <s v=" "/>
    <s v=" "/>
    <s v=" "/>
    <s v=" "/>
    <s v=" "/>
    <s v=" "/>
    <s v=" "/>
    <s v=" "/>
    <s v=" "/>
    <s v=" "/>
    <s v=" "/>
    <s v=" "/>
    <s v=" "/>
    <s v=" "/>
    <s v=" "/>
    <s v="Producto"/>
    <s v="Mensual"/>
    <s v="Acumulado"/>
    <s v="Número"/>
    <n v="0"/>
    <s v="Sumatoria mensual del total de sedes educativas dotadas con población mayoritariamente NARP a la fecha de corte._x000a_Ar=∑ N t_x000a_Ar = Sumatoria de sedes dotadas_x000a_N = Sedes dotadas_x000a_t = Mes de observación"/>
    <s v="1. Base de datos con la relación de las entregas por sede educativa, municipio y Departamento"/>
    <s v="Pendiente"/>
    <n v="45"/>
    <n v="60"/>
    <n v="75"/>
    <n v="120"/>
    <n v="300"/>
    <n v="45"/>
    <n v="0"/>
    <n v="6"/>
    <n v="7"/>
    <n v="8"/>
    <n v="18"/>
    <n v="35"/>
    <n v="37"/>
    <n v="39"/>
    <n v="39"/>
    <n v="42"/>
    <n v="43"/>
    <n v="45"/>
  </r>
  <r>
    <x v="0"/>
    <s v="Direccionamiento estratégico y planeación "/>
    <s v="Aumentar los niveles de satisfacción del cliente y de los grupos de valor."/>
    <s v="Implementación de la politica"/>
    <x v="1"/>
    <s v="Subdirección de Acceso"/>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AMBIENTES DE APRENDIZAJE PARA LA PAZ Y LA VIDA"/>
    <n v="76"/>
    <s v="Número de residencias escolares entregadas con obras de infrestructura y/o dotación de mobiliario"/>
    <s v="AMBIENTES DE APRENDIZAJE PARA LA PAZ Y LA VIDA"/>
    <s v="PAI"/>
    <s v=" "/>
    <s v=" "/>
    <s v=" "/>
    <s v=" "/>
    <s v=" "/>
    <s v=" "/>
    <s v=" "/>
    <s v=" "/>
    <s v=" "/>
    <s v=" "/>
    <s v=" "/>
    <s v=" "/>
    <s v=" "/>
    <s v=" "/>
    <s v=" "/>
    <s v=" "/>
    <s v=" "/>
    <s v=" "/>
    <s v=" "/>
    <s v="Producto"/>
    <s v="Mensual"/>
    <s v="Acumulado"/>
    <s v="Número"/>
    <n v="0"/>
    <s v="Sumatoria de residencias escolares fortalecidas, bien sea con obras de mejoramiento o dotación de mobiliario (Ambientes escolares) en el periodo"/>
    <s v="1. Base de datos con la relación de las intervenciones por sede educativa, municipio y Departamento"/>
    <s v="Pendiente"/>
    <n v="38"/>
    <n v="63"/>
    <n v="100"/>
    <n v="50"/>
    <n v="250"/>
    <n v="38"/>
    <n v="1"/>
    <n v="3"/>
    <n v="4"/>
    <n v="5"/>
    <n v="9"/>
    <n v="11"/>
    <n v="19"/>
    <n v="24"/>
    <n v="27"/>
    <n v="31"/>
    <n v="35"/>
    <n v="38"/>
  </r>
  <r>
    <x v="0"/>
    <s v="Direccionamiento estratégico y planeación "/>
    <s v="Aumentar los niveles de satisfacción del cliente y de los grupos de valor."/>
    <s v="Implementación de la politica"/>
    <x v="1"/>
    <s v="Subdirección de Permanencia"/>
    <s v="4.6. Asegurar que todos los jóvenes y una proporción considerable de los adultos, tanto hombres como mujeres, estén alfabetizados y tengan nociones elementales de aritmética. "/>
    <s v="En formulación"/>
    <s v="PROTECCION DE TRAYECTORIAS EDUCATIVAS DE CALIDAD PARA TODA LA VIDA"/>
    <m/>
    <s v="MODELOS EDUCATIVOS FLEXIBLES"/>
    <n v="72"/>
    <s v="Personas mayores de 15 años alfabetizadas en las zonas rurales A.64"/>
    <s v="MODELOS EDUCATIVOS FLEXIBLES - BID"/>
    <s v="PMI"/>
    <s v=" "/>
    <n v="3932"/>
    <s v=" "/>
    <s v="X"/>
    <s v=" "/>
    <s v="X"/>
    <s v=" "/>
    <s v="X"/>
    <s v=" "/>
    <s v=" "/>
    <s v=" "/>
    <s v=" "/>
    <s v=" "/>
    <s v=" "/>
    <s v=" "/>
    <s v=" "/>
    <s v=" "/>
    <s v=" "/>
    <s v=" "/>
    <s v="Producto"/>
    <s v="Anual"/>
    <s v="Acumulado"/>
    <s v="Número"/>
    <n v="120"/>
    <s v="Sumatoria de personas mayores de 15 años alfabetizadas en las zonas rurales"/>
    <s v="SIMAT "/>
    <n v="8000"/>
    <n v="2000"/>
    <n v="2000"/>
    <n v="2000"/>
    <n v="2000"/>
    <n v="8000"/>
    <n v="2000"/>
    <s v=" "/>
    <s v=" "/>
    <s v=" "/>
    <s v=" "/>
    <s v=" "/>
    <s v=" "/>
    <s v=" "/>
    <s v=" "/>
    <s v=" "/>
    <s v=" "/>
    <s v=" "/>
    <n v="2000"/>
  </r>
  <r>
    <x v="0"/>
    <s v="Direccionamiento estratégico y planeación "/>
    <s v="Aumentar los niveles de satisfacción del cliente y de los grupos de valor."/>
    <s v="Implementación de la politica"/>
    <x v="1"/>
    <s v="Subdirección de Permanencia"/>
    <s v="4.1. Asegurar que todas las niñas y todos los niños terminen la enseñanza primaria y secundaria, que ha de ser gratuita, equitativa y de calidad y producir resultados de aprendizaje pertinentes y efectivos."/>
    <s v="En formulación"/>
    <s v="PROTECCION DE TRAYECTORIAS EDUCATIVAS DE CALIDAD PARA TODA LA VIDA"/>
    <m/>
    <s v="MODELOS EDUCATIVOS FLEXIBLES"/>
    <n v="73"/>
    <s v="Personas mayores de 15 años alfabetizadas en las zonas rurales de municipios PDET A.64P"/>
    <s v="MODELOS EDUCATIVOS FLEXIBLES - BID"/>
    <s v="PMI"/>
    <s v=" "/>
    <n v="3932"/>
    <s v=" "/>
    <s v="X"/>
    <s v=" "/>
    <s v="X"/>
    <s v=" "/>
    <s v="X"/>
    <s v=" "/>
    <s v=" "/>
    <s v=" "/>
    <s v=" "/>
    <s v=" "/>
    <s v=" "/>
    <s v=" "/>
    <s v=" "/>
    <s v=" "/>
    <s v=" "/>
    <s v=" "/>
    <s v="Producto"/>
    <s v="Anual"/>
    <s v="Acumulado"/>
    <s v="Número"/>
    <n v="120"/>
    <s v="Sumatoria de personas mayores de 15 años alfabetizadas en las zonas rurales de municipios PDET"/>
    <s v="SIMAT "/>
    <n v="2500"/>
    <n v="500"/>
    <n v="500"/>
    <n v="500"/>
    <n v="500"/>
    <n v="2000"/>
    <n v="500"/>
    <s v=" "/>
    <s v=" "/>
    <s v=" "/>
    <s v=" "/>
    <s v=" "/>
    <s v=" "/>
    <s v=" "/>
    <s v=" "/>
    <s v=" "/>
    <s v=" "/>
    <s v=" "/>
    <n v="500"/>
  </r>
  <r>
    <x v="0"/>
    <s v="Direccionamiento estratégico y planeación "/>
    <s v="Aumentar los niveles de satisfacción del cliente y de los grupos de valor."/>
    <s v="Implementación de la politica"/>
    <x v="1"/>
    <s v="Subdirección de Permanencia"/>
    <s v="4.1. Asegurar que todas las niñas y todos los niños terminen la enseñanza primaria y secundaria, que ha de ser gratuita, equitativa y de calidad y producir resultados de aprendizaje pertinentes y efectivos."/>
    <s v="En formulación"/>
    <s v="TRANSFORMACION PEDAGOGICA Y CURRICULAR PARA LA DIGNIDAD, LA JUSTICIA SOCIAL, AMBIENTAL Y LA PAZ TOTAL"/>
    <m/>
    <s v="MODELOS EDUCATIVOS FLEXIBLES"/>
    <n v="74"/>
    <s v="Porcentaje de instituciones educativas rurales que requieren y cuentan con modelos educativos flexibles implementados A.40"/>
    <s v="MODELOS EDUCATIVOS FLEXIBLES - BID"/>
    <s v="PMI"/>
    <s v=" "/>
    <s v=" "/>
    <s v=" "/>
    <s v=" "/>
    <s v=" "/>
    <s v="X"/>
    <s v=" "/>
    <s v="X"/>
    <s v=" "/>
    <s v=" "/>
    <s v=" "/>
    <s v=" "/>
    <s v=" "/>
    <s v=" "/>
    <s v=" "/>
    <s v=" "/>
    <s v=" "/>
    <s v=" "/>
    <s v=" "/>
    <s v="Producto"/>
    <s v="Anual"/>
    <s v="Capacidad"/>
    <s v="Porcentaje"/>
    <n v="120"/>
    <s v="(Sumatoria de sedes educativas rurales fortalecidas con modelos educativos flexibles / Número total de sedes educativas rurales)*100"/>
    <s v="Contrato y focalización "/>
    <n v="9.1999999999999993"/>
    <n v="10.7"/>
    <n v="12.2"/>
    <n v="13.7"/>
    <n v="15.2"/>
    <n v="15.2"/>
    <n v="10.7"/>
    <s v=" "/>
    <s v=" "/>
    <s v=" "/>
    <s v=" "/>
    <s v=" "/>
    <s v=" "/>
    <s v=" "/>
    <s v=" "/>
    <s v=" "/>
    <s v=" "/>
    <s v=" "/>
    <n v="10.7"/>
  </r>
  <r>
    <x v="0"/>
    <s v="Direccionamiento estratégico y planeación "/>
    <s v="Aumentar los niveles de satisfacción del cliente y de los grupos de valor."/>
    <s v="Implementación de la politica"/>
    <x v="1"/>
    <s v="Subdirección de Permanencia"/>
    <s v="4.1. Asegurar que todas las niñas y todos los niños terminen la enseñanza primaria y secundaria, que ha de ser gratuita, equitativa y de calidad y producir resultados de aprendizaje pertinentes y efectivos."/>
    <s v="En formulación"/>
    <s v="TRANSFORMACION PEDAGOGICA Y CURRICULAR PARA LA DIGNIDAD, LA JUSTICIA SOCIAL, AMBIENTAL Y LA PAZ TOTAL"/>
    <m/>
    <s v="MODELOS EDUCATIVOS FLEXIBLES"/>
    <n v="75"/>
    <s v="Porcentaje de instituciones educativas rurales  en municipios PDET que requieren y cuentan con modelos educativos flexibles implementados A.40P"/>
    <s v="MODELOS EDUCATIVOS FLEXIBLES - BID"/>
    <s v="PMI"/>
    <s v=" "/>
    <s v=" "/>
    <s v=" "/>
    <s v=" "/>
    <s v=" "/>
    <s v="X"/>
    <s v=" "/>
    <s v="X"/>
    <s v=" "/>
    <s v=" "/>
    <s v=" "/>
    <s v=" "/>
    <s v=" "/>
    <s v=" "/>
    <s v=" "/>
    <s v=" "/>
    <s v=" "/>
    <s v=" "/>
    <s v=" "/>
    <s v="Producto"/>
    <s v="Anual"/>
    <s v="Capacidad"/>
    <s v="Porcentaje"/>
    <n v="120"/>
    <s v="(Número de sedes educativas rurales en municipios PDET fortalecidas con modelos educativos flexibles/ Número total de sedes educativas rurales en municipios PDET)*100"/>
    <s v="Contrato y focalización "/>
    <n v="18.899999999999999"/>
    <n v="21.9"/>
    <n v="25.9"/>
    <n v="28.9"/>
    <n v="31"/>
    <n v="31"/>
    <n v="21.9"/>
    <s v=" "/>
    <s v=" "/>
    <s v=" "/>
    <s v=" "/>
    <s v=" "/>
    <s v=" "/>
    <s v=" "/>
    <s v=" "/>
    <s v=" "/>
    <s v=" "/>
    <s v=" "/>
    <n v="21.9"/>
  </r>
  <r>
    <x v="0"/>
    <s v="Direccionamiento estratégico y planeación "/>
    <s v="Aumentar los niveles de satisfacción del cliente y de los grupos de valor."/>
    <s v="Implementación de la politica"/>
    <x v="1"/>
    <s v="Subdirección de Permanencia"/>
    <s v="4.2. De aquí a 2030, asegurar que todas las niñas y todos los niños tengan acceso a servicios de atención y desarrollo en la primera infancia y educación preescolar de calidad, a fin de que estén preparados para la enseñanza primaria."/>
    <s v="En formulación"/>
    <s v="GARANTIA DE UNA EDUCACION CON RECURSOS NECESARIOS Y ACCESIBLE PARA TODAS Y TODOS"/>
    <m/>
    <s v="PROTECCION DE TRAYECTORIAS EDUCATIVAS"/>
    <n v="78"/>
    <s v="Porcentaje de Secretarías de Educación Certificadas con transporte escolar rural contratado que cumpla con la normatividad A.57"/>
    <s v="PROTECCION DE TRAYECTORIAS EDUCATIVAS"/>
    <s v="PMI"/>
    <s v=" "/>
    <s v=" "/>
    <s v=" "/>
    <s v=" "/>
    <s v=" "/>
    <s v=" "/>
    <s v=" "/>
    <s v=" "/>
    <s v=" "/>
    <s v=" "/>
    <s v=" "/>
    <s v=" "/>
    <s v=" "/>
    <s v=" "/>
    <s v=" "/>
    <s v=" "/>
    <s v=" "/>
    <s v=" "/>
    <s v=" "/>
    <s v="Producto"/>
    <s v="Semestral"/>
    <s v="Flujo"/>
    <s v="Porcentaje"/>
    <n v="120"/>
    <s v="(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
    <s v="Registro de contratos suscritos por las secretarías "/>
    <n v="100"/>
    <n v="100"/>
    <n v="100"/>
    <n v="100"/>
    <n v="100"/>
    <n v="100"/>
    <n v="100"/>
    <s v=" "/>
    <s v=" "/>
    <s v=" "/>
    <s v=" "/>
    <s v=" "/>
    <n v="60"/>
    <s v=" "/>
    <s v=" "/>
    <s v=" "/>
    <s v=" "/>
    <s v=" "/>
    <n v="100"/>
  </r>
  <r>
    <x v="0"/>
    <s v="Direccionamiento estratégico y planeación "/>
    <s v="Aumentar los niveles de satisfacción del cliente y de los grupos de valor."/>
    <s v="Implementación de la politica"/>
    <x v="1"/>
    <s v="Subdirección de Permanencia"/>
    <s v="4.2. De aquí a 2030, asegurar que todas las niñas y todos los niños tengan acceso a servicios de atención y desarrollo en la primera infancia y educación preescolar de calidad, a fin de que estén preparados para la enseñanza primaria."/>
    <s v="En formulación"/>
    <s v="GARANTIA DE UNA EDUCACION CON RECURSOS NECESARIOS Y ACCESIBLE PARA TODAS Y TODOS"/>
    <m/>
    <s v="AMBIENTES DE APRENDIZAJE PARA LA PAZ Y LA VIDA"/>
    <n v="507"/>
    <s v="Porcentaje de establecimientos educativos oficiales en zonas rurales con dotación gratuita de material pedagógico (útiles y textos) pertinente_x000a_A 42"/>
    <s v="AMBIENTES DE APRENDIZAJE PARA LA PAZ Y LA VIDA - BID"/>
    <s v="PMI"/>
    <s v=" "/>
    <s v=" "/>
    <s v=" "/>
    <s v=" "/>
    <s v=" "/>
    <s v="X"/>
    <s v=" "/>
    <s v="X"/>
    <s v=" "/>
    <s v=" "/>
    <s v=" "/>
    <s v=" "/>
    <s v=" "/>
    <s v=" "/>
    <s v=" "/>
    <s v=" "/>
    <s v=" "/>
    <s v=" "/>
    <s v=" "/>
    <s v="Producto"/>
    <s v="Anual"/>
    <s v="Capacidad"/>
    <s v="Porcentaje"/>
    <n v="120"/>
    <s v="(Número de sedes educativas rurales fortalecidas y dotadas con material pedagógico/ Número total de sedes educativas rurales)*100"/>
    <s v="Documento con la Relación de sedes educativas beneficiadas con dotación o material pedagógico durante la vigencia"/>
    <n v="9.1999999999999993"/>
    <n v="10.7"/>
    <n v="12.2"/>
    <n v="13.7"/>
    <n v="15.2"/>
    <n v="15.2"/>
    <n v="10.7"/>
    <s v=" "/>
    <s v=" "/>
    <s v=" "/>
    <s v=" "/>
    <s v=" "/>
    <s v=" "/>
    <s v=" "/>
    <s v=" "/>
    <s v=" "/>
    <s v=" "/>
    <s v=" "/>
    <n v="10.7"/>
  </r>
  <r>
    <x v="0"/>
    <s v="Direccionamiento estratégico y planeación "/>
    <s v="Aumentar los niveles de satisfacción del cliente y de los grupos de valor."/>
    <s v="Implementación de la politica"/>
    <x v="1"/>
    <s v="Subdirección de Permanencia"/>
    <s v="4.2. De aquí a 2030, asegurar que todas las niñas y todos los niños tengan acceso a servicios de atención y desarrollo en la primera infancia y educación preescolar de calidad, a fin de que estén preparados para la enseñanza primaria."/>
    <s v="En formulación"/>
    <s v="GARANTIA DE UNA EDUCACION CON RECURSOS NECESARIOS Y ACCESIBLE PARA TODAS Y TODOS"/>
    <m/>
    <s v="AMBIENTES DE APRENDIZAJE PARA LA PAZ Y LA VIDA"/>
    <n v="508"/>
    <s v="Porcentaje de establecimientos educativos oficiales en zonas rurales de municipios PDET con dotación gratuita de material pedagógico (útiles y textos) pertinente_x000a_A 42P"/>
    <s v="AMBIENTES DE APRENDIZAJE PARA LA PAZ Y LA VIDA - BID"/>
    <s v="PMI"/>
    <s v=" "/>
    <s v=" "/>
    <s v=" "/>
    <s v=" "/>
    <s v=" "/>
    <s v="X"/>
    <s v=" "/>
    <s v="X"/>
    <s v=" "/>
    <s v=" "/>
    <s v=" "/>
    <s v=" "/>
    <s v=" "/>
    <s v=" "/>
    <s v=" "/>
    <s v=" "/>
    <s v=" "/>
    <s v=" "/>
    <s v=" "/>
    <s v="Producto"/>
    <s v="Anual"/>
    <s v="Capacidad"/>
    <s v="Porcentaje"/>
    <n v="120"/>
    <s v="(Número de sedes educativas rurales en municipios PDET fortalecidas y dotadas con material pedagógico/ Número total de sedes educativas rurales en municipios PDET)*100"/>
    <s v="Documento con la relación de sedes  educativas en municipios PDET beneficiadas con dotación o material pedagógico durante la vigencia"/>
    <n v="18.899999999999999"/>
    <n v="21.9"/>
    <n v="25.9"/>
    <n v="28.9"/>
    <n v="31"/>
    <n v="31"/>
    <n v="21.9"/>
    <s v=" "/>
    <s v=" "/>
    <s v=" "/>
    <s v=" "/>
    <s v=" "/>
    <s v=" "/>
    <s v=" "/>
    <s v=" "/>
    <s v=" "/>
    <s v=" "/>
    <s v=" "/>
    <n v="21.9"/>
  </r>
  <r>
    <x v="0"/>
    <s v="Direccionamiento estratégico y planeación "/>
    <s v="Aumentar los niveles de satisfacción del cliente y de los grupos de valor."/>
    <s v="Implementación de la politica"/>
    <x v="1"/>
    <s v="Subdirección de Permanencia"/>
    <s v="4.6. Asegurar que todos los jóvenes y una proporción considerable de los adultos, tanto hombres como mujeres, estén alfabetizados y tengan nociones elementales de aritmética. "/>
    <s v="En formulación"/>
    <s v="PROTECCION DE TRAYECTORIAS EDUCATIVAS DE CALIDAD PARA TODA LA VIDA"/>
    <m/>
    <s v="MODELOS EDUCATIVOS FLEXIBLES"/>
    <n v="240"/>
    <s v="Tasa de Analfabetismo Rural A.447"/>
    <s v="MODELOS EDUCATIVOS FLEXIBLES - BID"/>
    <s v="PMI"/>
    <s v=" "/>
    <s v=" "/>
    <s v=" "/>
    <s v="X"/>
    <s v=" "/>
    <s v="X"/>
    <s v=" "/>
    <s v="X"/>
    <s v=" "/>
    <s v=" "/>
    <s v=" "/>
    <s v=" "/>
    <s v=" "/>
    <s v=" "/>
    <s v=" "/>
    <s v=" "/>
    <s v=" "/>
    <s v=" "/>
    <s v=" "/>
    <s v="Resultado"/>
    <s v="Anual"/>
    <s v="Reducción"/>
    <s v="Porcentaje"/>
    <n v="120"/>
    <s v="Tasa de Analfabetismo = (población de 15 y más años que no sabe leer ni escribir en los centros poblados y rural disperso / población total de 15 y más años que se encuentra ubicada en centros poblados y rural disperso) * 100"/>
    <s v="Anexo estadístico que dispone el DANE _x000a_Archivo en excel con  relación del número de beneficiarios en las zonas rurales del país para cada vigencia"/>
    <n v="10.6"/>
    <n v="10.199999999999999"/>
    <n v="9.8000000000000007"/>
    <n v="9.3000000000000007"/>
    <n v="8.8000000000000007"/>
    <n v="8.8000000000000007"/>
    <n v="10.199999999999999"/>
    <s v=" "/>
    <s v=" "/>
    <s v=" "/>
    <s v=" "/>
    <s v=" "/>
    <s v=" "/>
    <s v=" "/>
    <s v=" "/>
    <s v=" "/>
    <s v=" "/>
    <s v=" "/>
    <n v="10.199999999999999"/>
  </r>
  <r>
    <x v="0"/>
    <s v="Direccionamiento estratégico y planeación "/>
    <s v="Aumentar los niveles de satisfacción del cliente y de los grupos de valor."/>
    <s v="Implementación de la politica"/>
    <x v="1"/>
    <s v="Subdirección de Permanencia"/>
    <s v="4.6. Asegurar que todos los jóvenes y una proporción considerable de los adultos, tanto hombres como mujeres, estén alfabetizados y tengan nociones elementales de aritmética. "/>
    <s v="En formulación"/>
    <s v="PROTECCION DE TRAYECTORIAS EDUCATIVAS DE CALIDAD PARA TODA LA VIDA"/>
    <m/>
    <s v="MODELOS EDUCATIVOS FLEXIBLES"/>
    <n v="241"/>
    <s v="Erradicación del analfabetismo rural A.MT.4"/>
    <s v="MODELOS EDUCATIVOS FLEXIBLES - BID"/>
    <s v="PMI"/>
    <s v=" "/>
    <s v=" "/>
    <s v=" "/>
    <s v="X"/>
    <s v=" "/>
    <s v="X"/>
    <s v=" "/>
    <s v="X"/>
    <s v=" "/>
    <s v=" "/>
    <s v=" "/>
    <s v=" "/>
    <s v=" "/>
    <s v=" "/>
    <s v=" "/>
    <s v=" "/>
    <s v=" "/>
    <s v=" "/>
    <s v=" "/>
    <s v="Resultado"/>
    <s v="Anual"/>
    <s v="Reducción"/>
    <s v="Porcentaje"/>
    <n v="120"/>
    <s v="(Población de 15 y más años que no sabe leer ni escribir en los centros poblados y rural disperso / población total de 15 y más años que se encuentra ubicada en Centros poblados y rural disperso) * 100"/>
    <s v="Anexo estadístico que dispone el DANE _x000a_Archivo en excel con  relación del número de beneficiarios en las zonas rurales del país para cada vigencia"/>
    <n v="10.6"/>
    <n v="10.199999999999999"/>
    <n v="9.8000000000000007"/>
    <n v="9.3000000000000007"/>
    <n v="8.8000000000000007"/>
    <n v="8.8000000000000007"/>
    <n v="10.199999999999999"/>
    <s v=" "/>
    <s v=" "/>
    <s v=" "/>
    <s v=" "/>
    <s v=" "/>
    <s v=" "/>
    <s v=" "/>
    <s v=" "/>
    <s v=" "/>
    <s v=" "/>
    <s v=" "/>
    <n v="10.199999999999999"/>
  </r>
  <r>
    <x v="0"/>
    <s v="Direccionamiento estratégico y planeación "/>
    <s v="Aumentar los niveles de satisfacción del cliente y de los grupos de valor"/>
    <s v="Implementación de la politica"/>
    <x v="1"/>
    <s v="Subdirección de Permanencia"/>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PROTECCION DE TRAYECTORIAS EDUCATIVAS"/>
    <n v="76"/>
    <s v="Porcentaje de residencias escolares fortalecidas y cualificadas en el servicio educativo PNS.8.2"/>
    <s v="PROTECCION DE TRAYECTORIAS EDUCATIVAS"/>
    <s v="PEER"/>
    <s v="x"/>
    <s v=" "/>
    <s v=" "/>
    <s v=" "/>
    <s v=" "/>
    <s v=" "/>
    <s v=" "/>
    <s v=" "/>
    <s v=" "/>
    <s v=" "/>
    <s v=" "/>
    <s v=" "/>
    <s v=" "/>
    <s v=" "/>
    <s v=" "/>
    <s v=" "/>
    <s v=" "/>
    <s v=" "/>
    <s v=" "/>
    <s v="Resultado"/>
    <s v="Semestral"/>
    <s v="Capacidad"/>
    <s v="Porcentaje"/>
    <n v="60"/>
    <s v="Porcentaje de residencias escolares fortalecidas y cualificadas en el servicio educativo = (Residencias escolares fortalecidas y cualificadas / Total de residencias escolares) * 100"/>
    <s v="Contrato y focalización "/>
    <n v="50"/>
    <n v="58"/>
    <n v="66"/>
    <n v="74"/>
    <n v="82"/>
    <n v="82"/>
    <n v="58"/>
    <n v="50"/>
    <n v="50"/>
    <n v="50"/>
    <n v="50"/>
    <n v="50"/>
    <n v="53"/>
    <n v="53"/>
    <n v="53"/>
    <n v="53"/>
    <n v="53"/>
    <n v="53"/>
    <n v="58"/>
  </r>
  <r>
    <x v="0"/>
    <s v="Direccionamiento estratégico y planeación "/>
    <s v="Aumentar los niveles de satisfacción del cliente y de los grupos de valor."/>
    <s v="Implementación de la politica"/>
    <x v="1"/>
    <s v="Subdirección de Permanencia"/>
    <s v="4.6. Asegurar que todos los jóvenes y una proporción considerable de los adultos, tanto hombres como mujeres, estén alfabetizados y tengan nociones elementales de aritmética. "/>
    <s v="En formulación"/>
    <s v="PROTECCION DE TRAYECTORIAS EDUCATIVAS DE CALIDAD PARA TODA LA VIDA"/>
    <m/>
    <s v="MODELOS EDUCATIVOS FLEXIBLES"/>
    <s v=" "/>
    <s v="Número de personas alfabetizadas a través de estrategias educativas con enfoque diferencial para la vida."/>
    <s v="MODELOS EDUCATIVOS FLEXIBLES"/>
    <s v="PAI"/>
    <s v="x"/>
    <s v="4031_x000a_4005_x000a_4040_x000a_4051"/>
    <s v=" "/>
    <s v=" "/>
    <s v=" "/>
    <s v=" "/>
    <s v=" "/>
    <s v="X"/>
    <s v=" "/>
    <s v=" "/>
    <s v="X"/>
    <s v=" "/>
    <s v=" "/>
    <s v=" "/>
    <s v="X"/>
    <s v=" "/>
    <s v=" "/>
    <s v=" "/>
    <s v=" "/>
    <s v="Resultado"/>
    <s v="Trimestral"/>
    <s v="Acumulado"/>
    <s v="Número"/>
    <n v="30"/>
    <s v="Sumatoria de personas alfabetizadas"/>
    <s v="Reporte SIMAT "/>
    <n v="150000"/>
    <n v="150000"/>
    <n v="300000"/>
    <n v="250000"/>
    <n v="100000"/>
    <n v="800000"/>
    <n v="10104"/>
    <n v="0"/>
    <n v="0"/>
    <n v="0"/>
    <n v="0"/>
    <n v="0"/>
    <n v="5000"/>
    <n v="5000"/>
    <n v="5000"/>
    <n v="7500"/>
    <n v="7500"/>
    <n v="7500"/>
    <n v="10104"/>
  </r>
  <r>
    <x v="0"/>
    <s v="Direccionamiento estratégico y planeación "/>
    <s v="Aumentar los niveles de satisfacción del cliente y de los grupos de valor"/>
    <s v="Implementación de la politica"/>
    <x v="1"/>
    <s v="Subdirección de Permanencia"/>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PROTECCION DE TRAYECTORIAS EDUCATIVAS"/>
    <s v=" "/>
    <s v="Porcentaje de residencias escolares fortalecidas y cualificadas en el servicio educativo"/>
    <s v="PROTECCION DE TRAYECTORIAS EDUCATIVAS"/>
    <s v="PAI"/>
    <s v="x"/>
    <s v=" "/>
    <s v=" "/>
    <s v=" "/>
    <s v=" "/>
    <s v=" "/>
    <s v=" "/>
    <s v=" "/>
    <s v=" "/>
    <s v=" "/>
    <s v=" "/>
    <s v=" "/>
    <s v=" "/>
    <s v=" "/>
    <s v=" "/>
    <s v=" "/>
    <s v=" "/>
    <s v=" "/>
    <s v=" "/>
    <s v="Resultado"/>
    <s v="Trimestral"/>
    <s v="Acumulado"/>
    <s v="Porcentaje"/>
    <n v="60"/>
    <s v="Porcentaje de residencias escolares fortalecidas y cualificadas en el servicio educativo = (Residencias escolares fortalecidas y cualificadas / Total de residencias escolares) "/>
    <s v="Reporte Matriz de avance en la cualificación y fortalecimiento "/>
    <n v="0.59"/>
    <n v="0.6"/>
    <n v="0.66"/>
    <n v="0.84"/>
    <n v="1"/>
    <n v="1"/>
    <n v="0.6"/>
    <n v="0"/>
    <n v="0"/>
    <n v="0"/>
    <n v="0"/>
    <n v="0"/>
    <n v="0.6"/>
    <n v="0.6"/>
    <n v="0.6"/>
    <n v="0.6"/>
    <n v="0.6"/>
    <n v="0.6"/>
    <n v="0.6"/>
  </r>
  <r>
    <x v="0"/>
    <s v="Direccionamiento estratégico y planeación "/>
    <s v="Aumentar los niveles de satisfacción del cliente y de los grupos de valor"/>
    <s v="Implementación de la politica"/>
    <x v="1"/>
    <s v="Subdirección de Permanencia"/>
    <s v="4.1.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PROTECCION DE TRAYECTORIAS EDUCATIVAS"/>
    <s v=" "/>
    <s v="Tasa de deserción intraanual "/>
    <s v="PROTECCION DE TRAYECTORIAS EDUCATIVAS"/>
    <s v="PAI"/>
    <s v="x"/>
    <s v="4086_x000a_4031"/>
    <s v="x"/>
    <s v="X"/>
    <s v=" "/>
    <s v=" "/>
    <s v=" "/>
    <s v="X"/>
    <s v=" "/>
    <s v=" "/>
    <s v="X"/>
    <s v=" "/>
    <s v=" "/>
    <s v=" "/>
    <s v=" "/>
    <s v=" "/>
    <s v=" "/>
    <s v=" "/>
    <s v=" "/>
    <s v="Resultado"/>
    <s v="Anual"/>
    <s v="Reducción"/>
    <s v="Porcentaje"/>
    <n v="120"/>
    <s v="población que abandona/total de matrícula (grados 0-11 y 99, sector oficial)"/>
    <s v="Reporte SIMAT "/>
    <n v="3.5799999999999998E-2"/>
    <n v="3.3300000000000003E-2"/>
    <n v="3.08"/>
    <n v="2.8299999999999999E-2"/>
    <n v="2.58E-2"/>
    <n v="2.58E-2"/>
    <n v="3.3300000000000003E-2"/>
    <n v="0"/>
    <n v="0"/>
    <n v="0"/>
    <n v="0"/>
    <n v="0"/>
    <n v="0"/>
    <n v="0"/>
    <n v="0"/>
    <n v="0"/>
    <n v="0"/>
    <n v="0"/>
    <n v="3.3300000000000003E-2"/>
  </r>
  <r>
    <x v="0"/>
    <s v="Direccionamiento estratégico y planeación "/>
    <s v="Aumentar los niveles de satisfacción del cliente y de los grupos de valor"/>
    <s v="Implementación de la politica"/>
    <x v="1"/>
    <s v="Subdirección de Permanencia"/>
    <s v="4.1. De aquí a 2030,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PROTECCION DE TRAYECTORIAS EDUCATIVAS"/>
    <n v="286"/>
    <s v="Número de ETC con asistencia técnica para la formulación de planes de permanencia  con enfasís en los componentes de politica publica (busqueda activa, discapacidad, trabajo infantil, víctimas, y  transporte escolar)"/>
    <s v="PROTECCION DE TRAYECTORIAS EDUCATIVAS"/>
    <s v="PAI"/>
    <s v=" "/>
    <s v="4023_x000a_4031_x000a_4040"/>
    <s v=" "/>
    <s v=" "/>
    <s v=" "/>
    <s v=" "/>
    <s v=" "/>
    <s v="X"/>
    <s v=" "/>
    <s v=" "/>
    <s v="X"/>
    <s v=" "/>
    <s v=" "/>
    <s v=" "/>
    <s v=" "/>
    <s v=" "/>
    <s v=" "/>
    <s v=" "/>
    <s v=" "/>
    <s v="Gestión"/>
    <s v="Trimestral"/>
    <s v="Mantenimiento"/>
    <s v="Número"/>
    <n v="0"/>
    <s v="Sumatoria de ETC con acompañamiento para la formulación de planes de permanencia"/>
    <s v="Listado de asistencia, grabación o acta de asistencias técnicas realizadas en ETC (Focalizar las ETC objeto de este indicador)"/>
    <n v="80"/>
    <n v="97"/>
    <n v="97"/>
    <n v="97"/>
    <n v="97"/>
    <n v="97"/>
    <n v="97"/>
    <n v="0"/>
    <n v="0"/>
    <n v="15"/>
    <n v="15"/>
    <n v="15"/>
    <n v="50"/>
    <n v="50"/>
    <n v="50"/>
    <n v="80"/>
    <n v="80"/>
    <n v="80"/>
    <n v="97"/>
  </r>
  <r>
    <x v="0"/>
    <s v="Direccionamiento estratégico y planeación "/>
    <s v="Aumentar los niveles de satisfacción del cliente y de los grupos de valor"/>
    <s v="Implementación de la politica"/>
    <x v="1"/>
    <s v="Subdirección de Permanencia"/>
    <s v="4.6. Asegurar que todos los jóvenes y una proporción considerable de los adultos, tanto hombres como mujeres, estén alfabetizados y tengan nociones elementales de aritmética. "/>
    <s v="En formulación"/>
    <s v="GARANTIA DE UNA EDUCACION CON RECURSOS NECESARIOS Y ACCESIBLE PARA TODAS Y TODOS"/>
    <m/>
    <s v="PROTECCION DE TRAYECTORIAS EDUCATIVAS"/>
    <n v="301"/>
    <s v="Número de ETC con asistencias técnicas frente a estrategias de permanencia para prevenir la deserción escolar y promover las trayectorias educativas "/>
    <s v="PROTECCION DE TRAYECTORIAS EDUCATIVAS"/>
    <s v="PAI"/>
    <s v=" "/>
    <s v=" "/>
    <s v=" "/>
    <s v=" "/>
    <s v=" "/>
    <s v=" "/>
    <s v=" "/>
    <s v=" "/>
    <s v=" "/>
    <s v=" "/>
    <s v=" "/>
    <s v=" "/>
    <s v=" "/>
    <s v=" "/>
    <s v=" "/>
    <s v=" "/>
    <s v=" "/>
    <s v=" "/>
    <s v=" "/>
    <s v="Gestión"/>
    <s v="Bimestral"/>
    <s v="Mantenimiento"/>
    <s v="Número"/>
    <n v="0"/>
    <s v="Sumatoria de ETC con asistencias técnicas realizadas"/>
    <s v="Lista de asistencia, grabación, acta de reunión"/>
    <n v="97"/>
    <n v="97"/>
    <n v="97"/>
    <n v="97"/>
    <n v="97"/>
    <n v="97"/>
    <n v="97"/>
    <n v="0"/>
    <n v="10"/>
    <n v="10"/>
    <n v="20"/>
    <n v="20"/>
    <n v="40"/>
    <n v="40"/>
    <n v="70"/>
    <n v="70"/>
    <n v="90"/>
    <n v="90"/>
    <n v="97"/>
  </r>
  <r>
    <x v="0"/>
    <s v="Direccionamiento estratégico y planeación "/>
    <s v="Aumentar los niveles de satisfacción del cliente y de los grupos de valor"/>
    <s v="Implementación de la politica"/>
    <x v="1"/>
    <s v="Subdirección de Permanencia"/>
    <s v="4.1. De aquí a 2030,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PROTECCION DE TRAYECTORIAS EDUCATIVAS"/>
    <n v="210"/>
    <s v="Porcentaje de avance en la concertación e implementación del  Lineamiento para residencias escolares que atienden población indígena, en el marco de la CONTCEPI"/>
    <s v="PROTECCION DE TRAYECTORIAS EDUCATIVAS"/>
    <s v="PAI-Indígenas "/>
    <s v=" "/>
    <s v=" "/>
    <s v="x"/>
    <s v=" "/>
    <s v=" "/>
    <s v=" "/>
    <s v=" "/>
    <s v=" "/>
    <s v=" "/>
    <s v=" "/>
    <s v=" "/>
    <s v=" "/>
    <s v=" "/>
    <s v=" "/>
    <s v=" "/>
    <s v=" "/>
    <s v=" "/>
    <s v=" "/>
    <s v=" "/>
    <s v="Gestión"/>
    <s v="Anual"/>
    <s v="Acumulado"/>
    <s v="Porcentaje "/>
    <n v="0"/>
    <s v="Sumatoria de los siguientes hitos: 30%  concertación del  documento  + 70% asistencia técnica para la implementación"/>
    <s v="2023:Documento concertado_x000a_2024. Asistencias técnicas para implementacón "/>
    <n v="0"/>
    <m/>
    <s v=" "/>
    <s v=" "/>
    <s v=" "/>
    <s v=" "/>
    <s v=" "/>
    <s v=" "/>
    <s v=" "/>
    <s v=" "/>
    <s v=" "/>
    <s v=" "/>
    <s v=" "/>
    <s v=" "/>
    <s v=" "/>
    <s v=" "/>
    <s v=" "/>
    <s v=" "/>
    <s v=" "/>
  </r>
  <r>
    <x v="0"/>
    <s v="Direccionamiento estratégico y planeación "/>
    <s v="Aumentar los niveles de satisfacción del cliente y de los grupos de valor"/>
    <s v="Implementación de la politica"/>
    <x v="1"/>
    <s v="Subdirección de Permanencia"/>
    <s v="4.1. De aquí a 2030, asegurar que todas las niñas y todos los niños terminen la enseñanza primaria y secundaria, que ha de ser gratuita, equitativa y de calidad y producir resultados de aprendizaje pertinentes y efectivos."/>
    <s v="En formulación"/>
    <s v="GARANTIA DE UNA EDUCACION CON RECURSOS NECESARIOS Y ACCESIBLE PARA TODAS Y TODOS"/>
    <m/>
    <s v="PROTECCION DE TRAYECTORIAS EDUCATIVAS"/>
    <n v="211"/>
    <s v="Ruta para el acceso y la permanencia en el sistema educativo de la población estudiantil negra, afrocolombiana, raizal y palenquera de los 171 municipios NARP priorizados que contribuya a las trayectorias educativas completas."/>
    <s v="PROTECCION DE TRAYECTORIAS EDUCATIVAS"/>
    <s v="PAI-NARP"/>
    <s v=" "/>
    <n v="4086"/>
    <s v=" "/>
    <s v="X"/>
    <s v=" "/>
    <s v=" "/>
    <s v=" "/>
    <s v=" "/>
    <s v=" "/>
    <s v=" "/>
    <s v=" "/>
    <s v=" "/>
    <s v=" "/>
    <s v=" "/>
    <s v=" "/>
    <s v=" "/>
    <s v=" "/>
    <s v=" "/>
    <s v=" "/>
    <s v="Gestión"/>
    <s v="Semestral"/>
    <s v="Capacidad"/>
    <s v="Número"/>
    <n v="0"/>
    <s v="Estrategia diseñada e implementada (el 15% en 2023 y 16% en 2024 de las 31 ETC con municipios priorizados NARD)"/>
    <s v="Documento Estrategia acceso y permanencia"/>
    <n v="0"/>
    <n v="1"/>
    <n v="1"/>
    <s v=" "/>
    <s v=" "/>
    <s v=" "/>
    <n v="1"/>
    <s v=" "/>
    <s v=" "/>
    <s v=" "/>
    <s v=" "/>
    <s v=" "/>
    <n v="0.5"/>
    <s v=" "/>
    <s v=" "/>
    <s v=" "/>
    <s v=" "/>
    <s v=" "/>
    <n v="1"/>
  </r>
  <r>
    <x v="0"/>
    <s v="Direccionamiento estratégico y planeación "/>
    <s v="Aumentar los niveles de satisfacción del cliente y de los grupos de valor."/>
    <s v="Implementación de política"/>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n v="83"/>
    <s v="Porcentaje de niños y niñas en primera infancia que cuentan con atención integral en zonas rurales"/>
    <s v="PMI"/>
    <m/>
    <m/>
    <m/>
    <m/>
    <m/>
    <m/>
    <s v="X"/>
    <m/>
    <m/>
    <m/>
    <m/>
    <m/>
    <m/>
    <m/>
    <m/>
    <m/>
    <m/>
    <m/>
    <m/>
    <m/>
    <s v="Producto"/>
    <s v="Trimestral"/>
    <s v="Flujo"/>
    <s v="Porcentaje"/>
    <n v="60"/>
    <s v="(Número de niños y niñas de 0 a 5 años de zonas rurales de todos los municipios con 6 o atenciones priorizadas cumplidas / Total de niños de 0 a 5 años de las zonas rurales de todos los municipios según proyección DANE)*100"/>
    <s v="Reporte SSDIPI"/>
    <n v="60"/>
    <n v="61"/>
    <n v="62"/>
    <n v="63"/>
    <n v="64"/>
    <n v="64"/>
    <n v="64"/>
    <n v="0"/>
    <n v="0"/>
    <m/>
    <n v="0"/>
    <n v="0"/>
    <m/>
    <n v="0"/>
    <n v="0"/>
    <m/>
    <n v="0"/>
    <n v="0"/>
    <n v="64"/>
  </r>
  <r>
    <x v="0"/>
    <s v="Direccionamiento estratégico y planeación "/>
    <s v="Aumentar los niveles de satisfacción del cliente y de los grupos de valor."/>
    <s v="Implementación de política"/>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n v="84"/>
    <s v="Porcentaje de niños y niñas en primera infancia que cuentan con atención integral en zonas rurales en municipios PDET"/>
    <s v="PMI"/>
    <m/>
    <m/>
    <m/>
    <m/>
    <m/>
    <m/>
    <s v="X"/>
    <m/>
    <m/>
    <m/>
    <m/>
    <m/>
    <m/>
    <m/>
    <m/>
    <m/>
    <m/>
    <m/>
    <m/>
    <m/>
    <s v="Producto"/>
    <s v="Trimestral"/>
    <s v="Flujo"/>
    <s v="Porcentaje"/>
    <n v="60"/>
    <s v="(Número de niños y niñas de 0 a 5 años  de zonas rurales de municipios PDET con 6 o más atenciones priorizadas cumplidas / Total de niños de 0 a 5 años de las zonas rurales de los municipios PDET según proyección DANE)*100"/>
    <s v="Reporte SSDIPI"/>
    <n v="60"/>
    <n v="61"/>
    <n v="62"/>
    <n v="63"/>
    <n v="64"/>
    <n v="64"/>
    <n v="64"/>
    <n v="0"/>
    <n v="0"/>
    <m/>
    <n v="0"/>
    <n v="0"/>
    <m/>
    <n v="0"/>
    <n v="0"/>
    <m/>
    <n v="0"/>
    <n v="0"/>
    <n v="64"/>
  </r>
  <r>
    <x v="0"/>
    <s v="Direccionamiento estratégico y planeación "/>
    <s v="Aumentar los niveles de satisfacción del cliente y de los grupos de valor."/>
    <s v="Implementación de política"/>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n v="85"/>
    <s v="Cobertura universal de atención integral para niños y niñas en primera infancia en zonas rurales"/>
    <s v="PMI"/>
    <m/>
    <m/>
    <m/>
    <m/>
    <m/>
    <m/>
    <s v="X"/>
    <m/>
    <m/>
    <m/>
    <m/>
    <m/>
    <m/>
    <m/>
    <m/>
    <m/>
    <m/>
    <m/>
    <m/>
    <m/>
    <s v="Producto"/>
    <s v="Trimestral"/>
    <s v="Flujo"/>
    <s v="Porcentaje"/>
    <n v="60"/>
    <s v="CUnzr= (Nair/Tnr)*100_x000a_Nair = Número de niños y niñas en primera infancia con educación inicial en el marco de la atención integral en zona rural_x000a_Tnr = Total de niños en primera infancia, en la zona rural del municipio según proyección DANE_x000a_CUnzr: Cobertura Universal niños y niñas en primera infancia en Zona Rural."/>
    <s v="Reporte SSDIPI"/>
    <n v="29"/>
    <n v="30"/>
    <n v="31"/>
    <n v="32"/>
    <n v="33"/>
    <n v="33"/>
    <n v="33"/>
    <n v="0"/>
    <n v="0"/>
    <m/>
    <n v="0"/>
    <n v="0"/>
    <m/>
    <n v="0"/>
    <n v="0"/>
    <m/>
    <n v="0"/>
    <n v="0"/>
    <n v="33"/>
  </r>
  <r>
    <x v="0"/>
    <s v="Direccionamiento estratégico y planeación "/>
    <s v="Aumentar los niveles de satisfacción del cliente y de los grupos de valor."/>
    <s v="Implementación de política"/>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n v="86"/>
    <s v="Porcentaje de niñas y niños en primera infancia que cuentan con atención integral en zonas rurales con acuerdos colectivos para la sustitución de cultivos de uso ilícito."/>
    <s v="PMI"/>
    <m/>
    <m/>
    <m/>
    <m/>
    <m/>
    <m/>
    <s v="X"/>
    <m/>
    <m/>
    <m/>
    <m/>
    <m/>
    <m/>
    <m/>
    <m/>
    <m/>
    <m/>
    <m/>
    <m/>
    <m/>
    <s v="Producto"/>
    <s v="Trimestral"/>
    <s v="Flujo"/>
    <s v="Porcentaje"/>
    <n v="60"/>
    <s v="(Número de niños y niñas de 0 a 5 años  de zonas rurales con acuerdos colectivos para la sustitución de cultivos de uso ilícito, con 6 o más atenciones priorizadas cumplidas /  Total de niños de 0 a 5 años de las zonas rurales con acuerdos colectivos para la sustitución de cultivos de uso ilícito según proyección DANE) *100"/>
    <s v="Reporte SSDIPI"/>
    <n v="61"/>
    <n v="62"/>
    <n v="63"/>
    <n v="64"/>
    <n v="65"/>
    <n v="65"/>
    <n v="65"/>
    <n v="0"/>
    <n v="0"/>
    <m/>
    <n v="0"/>
    <n v="0"/>
    <m/>
    <n v="0"/>
    <n v="0"/>
    <m/>
    <n v="0"/>
    <n v="0"/>
    <n v="65"/>
  </r>
  <r>
    <x v="0"/>
    <s v="Direccionamiento estratégico y planeación "/>
    <s v="Aumentar los niveles de satisfacción del cliente y de los grupos de valor."/>
    <s v="Implementación de política"/>
    <x v="2"/>
    <s v="Subdirección de Cobertur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m/>
    <s v="Tasa de matriculación niños y niñas de tres a cinco años."/>
    <s v="PND"/>
    <m/>
    <m/>
    <m/>
    <m/>
    <m/>
    <m/>
    <s v="X"/>
    <m/>
    <m/>
    <m/>
    <m/>
    <m/>
    <m/>
    <s v="X"/>
    <m/>
    <m/>
    <m/>
    <m/>
    <m/>
    <m/>
    <s v="Resultado"/>
    <s v="Anual"/>
    <s v="Capacidad"/>
    <s v="Porcentaje"/>
    <n v="180"/>
    <s v="Niños y niñas de 3 a 5 años matrículados/Proyección población total de 3 a 5 años"/>
    <s v="SIMAT"/>
    <n v="0.42201140669623455"/>
    <n v="0.43"/>
    <n v="0.43624448012502293"/>
    <n v="0.4928003532612813"/>
    <n v="0.51890090935886379"/>
    <n v="0.51890090935886379"/>
    <n v="0.43"/>
    <n v="42"/>
    <n v="42"/>
    <n v="42"/>
    <n v="42"/>
    <n v="42"/>
    <n v="42"/>
    <n v="42"/>
    <n v="42"/>
    <n v="42"/>
    <n v="42"/>
    <n v="42"/>
    <n v="43"/>
  </r>
  <r>
    <x v="0"/>
    <s v="Direccionamiento estratégico y planeación "/>
    <s v="Aumentar los niveles de satisfacción del cliente y de los grupos de valor."/>
    <s v="Implementación de política"/>
    <x v="2"/>
    <s v="Subdirección de Cobertur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m/>
    <s v="Ampliación de cobertura en los grados del preescolar"/>
    <s v="PAI"/>
    <s v="Resultado"/>
    <s v="Anual"/>
    <s v="Capacidad"/>
    <s v="Porcentaje"/>
    <n v="180"/>
    <s v="Niños y niñas de 3 a 5 años matrículados/Proyección población total de 3 a 5 años"/>
    <s v="SIMAT"/>
    <n v="0.42201140669623455"/>
    <n v="0.43"/>
    <n v="0.43624448012502293"/>
    <n v="0.4928003532612813"/>
    <n v="0.51890090935886379"/>
    <n v="0.51890090935886379"/>
    <n v="0.43"/>
    <n v="42"/>
    <n v="42"/>
    <n v="42"/>
    <n v="42"/>
    <n v="42"/>
    <n v="42"/>
    <s v="Resultado"/>
    <s v="Trimestral"/>
    <s v="Flujo"/>
    <s v="Número"/>
    <n v="30"/>
    <s v="Sumatoria de niños y niñas nuevos matriculados en los grados del preescolar"/>
    <s v="SIMAT"/>
    <n v="0"/>
    <n v="10000"/>
    <n v="20000"/>
    <n v="110000"/>
    <n v="60000"/>
    <n v="200000"/>
    <n v="10000"/>
    <n v="0"/>
    <n v="0"/>
    <n v="0"/>
    <n v="0"/>
    <n v="0"/>
    <n v="1000"/>
    <n v="0"/>
    <n v="0"/>
    <n v="5000"/>
    <n v="0"/>
    <n v="0"/>
    <n v="10000"/>
  </r>
  <r>
    <x v="0"/>
    <s v="Direccionamiento estratégico y planeación "/>
    <s v="Aumentar los niveles de satisfacción del cliente y de los grupos de valor."/>
    <s v="Implementación de política"/>
    <x v="2"/>
    <s v="Subdirección de Cobertur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ROTECCION DE TRAYECTORIAS EDUCATIVAS - PI"/>
    <n v="323"/>
    <s v="Número de niñas y niños con educación inicial en el marco de la atención integral en preescolar."/>
    <s v="PND"/>
    <m/>
    <m/>
    <m/>
    <m/>
    <m/>
    <m/>
    <s v="X"/>
    <m/>
    <m/>
    <m/>
    <m/>
    <m/>
    <m/>
    <m/>
    <m/>
    <m/>
    <m/>
    <m/>
    <m/>
    <m/>
    <s v="Producto"/>
    <s v="Trimestral"/>
    <s v="Capacidad"/>
    <s v="Número"/>
    <n v="60"/>
    <s v="Sumatoria de niños y niñas de preescolar con educación inicial en el marco de la atención integral"/>
    <s v="Reporte SSDIPI"/>
    <n v="403862"/>
    <n v="446893"/>
    <n v="499923"/>
    <n v="709015"/>
    <n v="800000"/>
    <n v="800000"/>
    <n v="446893"/>
    <n v="403862"/>
    <n v="403862"/>
    <n v="403862"/>
    <n v="403862"/>
    <n v="403862"/>
    <n v="413000"/>
    <n v="413000"/>
    <n v="413000"/>
    <n v="430000"/>
    <n v="430000"/>
    <n v="430000"/>
    <n v="446893"/>
  </r>
  <r>
    <x v="0"/>
    <s v="Direccionamiento estratégico y planeación "/>
    <s v="Aumentar los niveles de satisfacción del cliente y de los grupos de valor."/>
    <s v="Implementación de política"/>
    <x v="2"/>
    <s v="Subdirección de Calidad"/>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OLITICA PUBLICA RECURSOS EDUCATIVOS - PI"/>
    <n v="242"/>
    <s v="Porcentaje de niños y niñas en preescolar oficial que cuentan con ambientes lectores enriquecidos para su aprendizaje. "/>
    <s v="PAI"/>
    <m/>
    <m/>
    <m/>
    <m/>
    <m/>
    <m/>
    <m/>
    <m/>
    <m/>
    <m/>
    <m/>
    <m/>
    <m/>
    <m/>
    <m/>
    <m/>
    <m/>
    <m/>
    <m/>
    <m/>
    <s v="Producto"/>
    <s v="Trimestral"/>
    <s v="Capacidad"/>
    <s v="Porcentaje"/>
    <n v="30"/>
    <s v="NNL  = NNLIB / NN_x000a_Dónde:_x000a_NNL = Porcentaje de niños y niñas en preescolar que acceden a libros. especializados para primera infancia._x000a_NNLIB  = Niños y niñas en preescolar que acceden a libros especializados para primera infancia._x000a_NN = Niños y niñas en preescolar oficial."/>
    <s v="Reporte SSDIPI"/>
    <n v="33"/>
    <m/>
    <m/>
    <m/>
    <m/>
    <n v="1"/>
    <m/>
    <m/>
    <m/>
    <m/>
    <m/>
    <m/>
    <m/>
    <m/>
    <m/>
    <m/>
    <m/>
    <m/>
    <m/>
  </r>
  <r>
    <x v="0"/>
    <s v="Direccionamiento estratégico y planeación "/>
    <s v="Aumentar los niveles de satisfacción del cliente y de los grupos de valor."/>
    <s v="Implementación de política"/>
    <x v="2"/>
    <s v="Subdirección de Cobertur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POLITICA PUBLICA RECURSOS EDUCATIVOS - PI"/>
    <n v="81"/>
    <s v="Porcentaje de niños y niñas en preescolar oficial, que acceden a dotaciones de aula y otros recursos pedagógicos que potencian su desarrollo y aprendizaje"/>
    <s v="PAI"/>
    <m/>
    <m/>
    <m/>
    <m/>
    <m/>
    <m/>
    <m/>
    <m/>
    <m/>
    <m/>
    <m/>
    <m/>
    <m/>
    <m/>
    <m/>
    <m/>
    <m/>
    <m/>
    <m/>
    <m/>
    <s v="Producto"/>
    <s v="Trimestral"/>
    <s v="Capacidad"/>
    <s v="Porcentaje"/>
    <n v="30"/>
    <s v="NND  = NNDOT / NN_x000a_Dónde:_x000a_NND = Porcentaje de niños y niñas en preescolar acceden a dotación para el fortaleciminento de ambientes pedagògicos._x000a_NNDOT  = Niños y niñas en preescolar que acceden a dotación para el fortaleciminento de ambientes pedagògicos._x000a_NN = Niños y niñas en preescolar oficial."/>
    <s v="Reporte SSDIPI"/>
    <n v="64"/>
    <m/>
    <m/>
    <m/>
    <m/>
    <n v="1"/>
    <m/>
    <m/>
    <m/>
    <m/>
    <m/>
    <m/>
    <m/>
    <m/>
    <m/>
    <m/>
    <m/>
    <m/>
    <m/>
  </r>
  <r>
    <x v="0"/>
    <s v="Direccionamiento estratégico y planeación "/>
    <s v="Aumentar los niveles de satisfacción del cliente y de los grupos de valor."/>
    <s v="Implementación de política"/>
    <x v="2"/>
    <s v="Subdirección de Cobertur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FORTALECIMIENTO TERRITORIAL E INSTITUCIONAL - PI"/>
    <m/>
    <s v="Porcentaje de avance en la implementación de procesos de gestión de la educación inicial en arquitectura institucional de las Secretarías de Educación certificadas"/>
    <s v="PAI"/>
    <m/>
    <m/>
    <m/>
    <m/>
    <m/>
    <m/>
    <s v="X"/>
    <m/>
    <m/>
    <m/>
    <m/>
    <m/>
    <m/>
    <m/>
    <m/>
    <m/>
    <m/>
    <m/>
    <m/>
    <m/>
    <s v="Gestión"/>
    <s v="Semestral"/>
    <s v="Flujo"/>
    <s v="Porcentaje"/>
    <n v="30"/>
    <s v="Acciones realizadas para la implementación de procesos de gestión de la educación inicial en arquitectura institucional de las Secretarías de Educación certificadas/Total de acciones definidas para la implementación de procesos de gestión de la educación inicial en arquitectura institucional de las Secretarías de Educación certificadas"/>
    <s v="Informe de avance en la  implementación de procesos de gestión de la educación inicial en arquitectura institucional de las Secretarías de Educación certificadas"/>
    <n v="0"/>
    <n v="25"/>
    <n v="50"/>
    <n v="75"/>
    <n v="100"/>
    <n v="1"/>
    <n v="25"/>
    <m/>
    <m/>
    <m/>
    <m/>
    <m/>
    <m/>
    <m/>
    <m/>
    <m/>
    <m/>
    <m/>
    <m/>
  </r>
  <r>
    <x v="0"/>
    <s v="Direccionamiento estratégico y planeación "/>
    <s v="Aumentar los niveles de satisfacción del cliente y de los grupos de valor."/>
    <s v="Implementación de política"/>
    <x v="2"/>
    <s v="Subdirección de Calidad"/>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CURRICULOS PARA LA JUSTICIA SOCIAL - PI"/>
    <m/>
    <s v="Porcentaje de avance en el proceso de construcción participativa de los modelos pedagógicos en las ET seleccionadas para la universalización progresiva de la educación inicial. "/>
    <s v="PAI"/>
    <m/>
    <m/>
    <m/>
    <m/>
    <m/>
    <m/>
    <s v="X"/>
    <m/>
    <m/>
    <m/>
    <m/>
    <m/>
    <m/>
    <m/>
    <m/>
    <m/>
    <m/>
    <m/>
    <m/>
    <m/>
    <s v="Gestión"/>
    <s v="Semestral"/>
    <s v="Flujo"/>
    <s v="Porcentaje"/>
    <n v="30"/>
    <s v="Acciones realizadas para la construcción participativa de los modelos pedagógicos/Total de acciones definidas para construcción participativa de los modelos pedagógicos"/>
    <s v="Documento con propuesta de modelos"/>
    <n v="0"/>
    <n v="35"/>
    <n v="70"/>
    <n v="90"/>
    <n v="100"/>
    <n v="100"/>
    <n v="35"/>
    <m/>
    <m/>
    <m/>
    <m/>
    <m/>
    <m/>
    <m/>
    <m/>
    <m/>
    <m/>
    <m/>
    <m/>
  </r>
  <r>
    <x v="0"/>
    <s v="Direccionamiento estratégico y planeación "/>
    <s v="Aumentar los niveles de satisfacción del cliente y de los grupos de valor."/>
    <s v="Implementación de política"/>
    <x v="2"/>
    <s v="Subdirección de Calidad"/>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CURRICULOS PARA LA JUSTICIA SOCIAL - PI"/>
    <m/>
    <s v="Porcentaje de avance en el diseño e implementación de los centros-taller pedagógicos en las 97 ET."/>
    <s v="PAI"/>
    <m/>
    <m/>
    <m/>
    <m/>
    <m/>
    <m/>
    <s v="X"/>
    <m/>
    <m/>
    <m/>
    <m/>
    <m/>
    <m/>
    <m/>
    <m/>
    <m/>
    <m/>
    <m/>
    <m/>
    <m/>
    <s v="Gestión"/>
    <s v="Semestral"/>
    <s v="Flujo"/>
    <s v="Porcentaje"/>
    <n v="30"/>
    <s v="Acciones realizadas para el diseño e implementación de los centros-taller pedagógicos/Total de acciones definidas para el diseño e implementación de los centros-taller pedagógicos"/>
    <s v="Documento con propuesta de centros de recursos"/>
    <n v="0"/>
    <n v="35"/>
    <n v="70"/>
    <n v="90"/>
    <n v="100"/>
    <n v="100"/>
    <n v="35"/>
    <m/>
    <m/>
    <m/>
    <m/>
    <m/>
    <m/>
    <m/>
    <m/>
    <m/>
    <m/>
    <m/>
    <m/>
  </r>
  <r>
    <x v="0"/>
    <s v="Direccionamiento estratégico y planeación "/>
    <s v="Aumentar los niveles de satisfacción del cliente y de los grupos de valor."/>
    <s v="Implementación de política"/>
    <x v="2"/>
    <s v="Subdirección de Calidad"/>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CURRICULOS PARA LA JUSTICIA SOCIAL - PI"/>
    <m/>
    <s v="Porcentaje de avance en la construcción de acuerdos colectivos comunitarios en los territorios priorizados para la universalización de la educación inicial. "/>
    <s v="PAI"/>
    <m/>
    <m/>
    <m/>
    <m/>
    <m/>
    <m/>
    <s v="X"/>
    <m/>
    <m/>
    <m/>
    <m/>
    <m/>
    <m/>
    <m/>
    <m/>
    <m/>
    <m/>
    <m/>
    <m/>
    <m/>
    <s v="Gestión"/>
    <s v="Semestral"/>
    <s v="Flujo"/>
    <s v="Porcentaje"/>
    <n v="30"/>
    <s v="Acciones realizadas para la construcción de acuerdos colectivos comunitarios para la educación inicial/Total de acciones definidas para la construcción de acuerdos colectivos comunitarios para la educación inicial"/>
    <s v="Documento con avances de construcción de colectivos comunitarios"/>
    <n v="0"/>
    <n v="35"/>
    <n v="70"/>
    <n v="90"/>
    <n v="100"/>
    <n v="100"/>
    <n v="35"/>
    <m/>
    <m/>
    <m/>
    <m/>
    <m/>
    <m/>
    <m/>
    <m/>
    <m/>
    <m/>
    <m/>
    <m/>
  </r>
  <r>
    <x v="0"/>
    <s v="Direccionamiento estratégico y planeación "/>
    <s v="Aumentar los niveles de satisfacción del cliente y de los grupos de valor."/>
    <s v="Implementación de política"/>
    <x v="2"/>
    <s v="Subdirección de Calidad"/>
    <m/>
    <s v="En formulación"/>
    <m/>
    <m/>
    <s v="DIGNIFICACION Y DESAROLLO PROFESION DOCENTE - PI"/>
    <m/>
    <s v="Porcentaje de niños y niñas en educación incial cuyo talento humano está cualificado para la atención a la primera infancia. "/>
    <s v="PAI"/>
    <m/>
    <m/>
    <m/>
    <m/>
    <m/>
    <m/>
    <m/>
    <m/>
    <m/>
    <m/>
    <m/>
    <m/>
    <m/>
    <m/>
    <m/>
    <m/>
    <m/>
    <m/>
    <m/>
    <m/>
    <s v="Producto"/>
    <s v="Trimestral"/>
    <s v="Capacidad"/>
    <s v="Porcentaje"/>
    <n v="30"/>
    <s v="NND  = NNDOT / NN_x000a_Dónde:_x000a_NND = Porcentaje de niños y niñas en preescolar con talento humano está cualificado para la Educación Inicial._x000a_NNDOT  = Niños y niñas en preescolar con talento humano está cualificado para la Educación Inicial._x000a_NN = Niños y niñas en preescolar oficial."/>
    <s v="Reporte SSDIPI"/>
    <n v="83"/>
    <m/>
    <m/>
    <m/>
    <m/>
    <n v="1"/>
    <m/>
    <m/>
    <m/>
    <m/>
    <m/>
    <m/>
    <m/>
    <m/>
    <m/>
    <m/>
    <m/>
    <m/>
    <m/>
  </r>
  <r>
    <x v="0"/>
    <s v="Direccionamiento estratégico y planeación "/>
    <s v="Aumentar los niveles de satisfacción del cliente y de los grupos de valor."/>
    <s v="Implementación de política"/>
    <x v="2"/>
    <s v="Subdirección de Calidad"/>
    <m/>
    <s v="En formulación"/>
    <m/>
    <m/>
    <s v="PROTECCION DE TRAYECTORIAS EDUCATIVAS - PI"/>
    <m/>
    <s v="Porcentaje de niños y niñas en educación incial cuyas familias cuentan con herramientas para el desarrollo de experiencias de aprendizaje en casa. "/>
    <s v="PAI"/>
    <m/>
    <m/>
    <m/>
    <m/>
    <m/>
    <m/>
    <m/>
    <m/>
    <m/>
    <m/>
    <m/>
    <m/>
    <m/>
    <m/>
    <m/>
    <m/>
    <m/>
    <m/>
    <m/>
    <m/>
    <s v="Producto"/>
    <s v="Trimestral"/>
    <s v="Flujo"/>
    <s v="Porcentaje"/>
    <n v="30"/>
    <s v="NND  = NNDOT / NN_x000a_Dónde:_x000a_NND = Porcentaje de niños y niñas en preescolar cuyas familias cuentan con herramientas para el desarrollo de experiencias de aprendizaje en casa. _x000a_NNDOT  = Niños y niñas en preescolar cuyas familias cuentan con herramientas para el desarrollo de experiencias de aprendizaje en casa. _x000a_NN = Niños y niñas en preescolar oficial."/>
    <s v="Reporte SSDIPI"/>
    <n v="0"/>
    <m/>
    <m/>
    <m/>
    <m/>
    <n v="1"/>
    <m/>
    <m/>
    <m/>
    <m/>
    <m/>
    <m/>
    <m/>
    <m/>
    <m/>
    <m/>
    <m/>
    <m/>
    <m/>
  </r>
  <r>
    <x v="0"/>
    <s v="Direccionamiento estratégico y planeación "/>
    <s v="Aumentar los niveles de satisfacción del cliente y de los grupos de valor."/>
    <s v="Implementación de política"/>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FORTALECIMIENTO TERRITORIAL E INSTITUCIONAL - PI"/>
    <m/>
    <s v="Porcentaje de avance en el diseño e implementación del modelo de seguimiento longitudinal de la cohorte de niños y niñas"/>
    <s v="PAI"/>
    <m/>
    <m/>
    <m/>
    <m/>
    <m/>
    <m/>
    <s v="X"/>
    <m/>
    <m/>
    <m/>
    <m/>
    <m/>
    <m/>
    <m/>
    <m/>
    <m/>
    <m/>
    <m/>
    <m/>
    <m/>
    <s v="Gestión"/>
    <s v="Trimestral"/>
    <s v="Flujo"/>
    <s v="Porcentaje"/>
    <n v="30"/>
    <s v="Acciones realizadas para el diseño e implementación del modelo de seguimiento/Total de acciones definidas para el diseño e implementación del modelo de seguimiento"/>
    <s v="Documento de diseño e implementación del modelo"/>
    <n v="0"/>
    <n v="50"/>
    <n v="80"/>
    <n v="90"/>
    <n v="100"/>
    <n v="100"/>
    <n v="50"/>
    <m/>
    <m/>
    <m/>
    <m/>
    <m/>
    <m/>
    <m/>
    <m/>
    <m/>
    <m/>
    <m/>
    <m/>
  </r>
  <r>
    <x v="0"/>
    <s v="Direccionamiento estratégico y planeación "/>
    <s v="Aumentar los niveles de satisfacción del cliente y de los grupos de valor."/>
    <s v="Implementación de política"/>
    <x v="2"/>
    <s v="Dirección de Primera Infancia"/>
    <s v="4.2. De aquí a 2030, asegurar que todas las niñas y todos los niños tengan acceso a servicios de atención y desarrollo en la primera infancia y educación preescolar de calidad, a fin de que estén preparados para la enseñanza primaria."/>
    <s v="En formulación"/>
    <s v="En formulacion"/>
    <s v="014"/>
    <s v="EVALUACION - PI"/>
    <m/>
    <s v="Porcentaje de avance en el diseño e implementación de la mediciòn de la calidad de la educaciòn inicial"/>
    <s v="PAI"/>
    <m/>
    <m/>
    <m/>
    <m/>
    <m/>
    <m/>
    <s v="X"/>
    <m/>
    <m/>
    <m/>
    <m/>
    <m/>
    <m/>
    <m/>
    <m/>
    <m/>
    <m/>
    <m/>
    <m/>
    <m/>
    <s v="Gestión"/>
    <s v="Trimestral"/>
    <s v="Flujo"/>
    <s v="Porcentaje"/>
    <n v="30"/>
    <s v="Acciones realizadas para el diseño e implementación de la medición de la calidad/Total de acciones definidas para el diseño e implementación de la medición de la calidad"/>
    <s v="Documento de diseño e implementación del modelo"/>
    <n v="0"/>
    <n v="25"/>
    <n v="50"/>
    <n v="75"/>
    <n v="100"/>
    <n v="100"/>
    <n v="25"/>
    <m/>
    <m/>
    <m/>
    <m/>
    <m/>
    <m/>
    <m/>
    <m/>
    <m/>
    <m/>
    <m/>
    <m/>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n v="106"/>
    <s v="A.45 Porcentaje de provisión de vacantes definitivas ofertadas a través de concursos diseñados para territorios definidos en el respectivo plan"/>
    <s v="PMI"/>
    <m/>
    <m/>
    <m/>
    <m/>
    <m/>
    <m/>
    <m/>
    <m/>
    <m/>
    <m/>
    <m/>
    <m/>
    <m/>
    <m/>
    <m/>
    <m/>
    <m/>
    <m/>
    <m/>
    <m/>
    <s v="Producto"/>
    <s v="Anual"/>
    <s v="Flujo"/>
    <s v="Porcentaje"/>
    <n v="0"/>
    <s v="IPE = (#Vacantes provistas)/(#Vacantes ofertadas-#Vacantes excluibles)*100"/>
    <s v="Documento con el Reporte oficial de docentes y directivos activos del SINEB elegibles de los concursos de méritos."/>
    <n v="0"/>
    <n v="0"/>
    <n v="0"/>
    <n v="75"/>
    <n v="80"/>
    <n v="80"/>
    <n v="80"/>
    <n v="0"/>
    <n v="0"/>
    <n v="0"/>
    <n v="0"/>
    <n v="0"/>
    <n v="0"/>
    <n v="0"/>
    <n v="0"/>
    <n v="0"/>
    <n v="0"/>
    <n v="0"/>
    <n v="80"/>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n v="107"/>
    <s v="A.45P Porcentaje de provisión de vacantes definitivas ofertadas a través de concursos diseñados para municipios PDET"/>
    <s v="PMI"/>
    <m/>
    <m/>
    <m/>
    <m/>
    <m/>
    <m/>
    <m/>
    <m/>
    <m/>
    <m/>
    <m/>
    <m/>
    <m/>
    <m/>
    <m/>
    <m/>
    <m/>
    <m/>
    <m/>
    <m/>
    <s v="Prodcuto"/>
    <s v="Anual"/>
    <s v="Flujo"/>
    <s v="Porcentaje"/>
    <n v="0"/>
    <s v="IPEp=(#Vacantes provistas)/(#Vacantes ofertadas-#Vacantes excluibles)*100"/>
    <s v="Documento con el Reporte oficial de docentes y directivos de municipios PDET activos del SINEB elegibles de los concursos de méritos."/>
    <n v="0"/>
    <n v="0"/>
    <n v="70"/>
    <n v="80"/>
    <n v="90"/>
    <n v="90"/>
    <n v="90"/>
    <n v="0"/>
    <n v="0"/>
    <n v="0"/>
    <n v="0"/>
    <n v="0"/>
    <n v="0"/>
    <n v="0"/>
    <n v="0"/>
    <n v="0"/>
    <n v="0"/>
    <n v="0"/>
    <n v="90"/>
  </r>
  <r>
    <x v="0"/>
    <s v="Direccionamiento estratégico y planeación "/>
    <s v="Aumentar los niveles de satisfacción del cliente y de los grupos de valor."/>
    <s v="Implementación de política "/>
    <x v="3"/>
    <s v="Subdirección de Fortalecimiento Institucional"/>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m/>
    <s v="ETC con hoja de ruta para el fortalecimiento institucional "/>
    <s v="PAI"/>
    <m/>
    <m/>
    <m/>
    <m/>
    <m/>
    <m/>
    <m/>
    <m/>
    <m/>
    <m/>
    <m/>
    <m/>
    <m/>
    <m/>
    <m/>
    <m/>
    <m/>
    <m/>
    <m/>
    <m/>
    <s v="Producto"/>
    <s v="Trimestral"/>
    <s v="Mantenimiento"/>
    <s v="Número"/>
    <n v="0"/>
    <s v="Sumatoria de las ETC con hoja de ruta"/>
    <s v="Documento que describa la hoja de ruta de cada una de las ETC con sus avances"/>
    <n v="0"/>
    <n v="96"/>
    <n v="96"/>
    <n v="96"/>
    <n v="96"/>
    <n v="96"/>
    <n v="96"/>
    <n v="0"/>
    <n v="0"/>
    <n v="24"/>
    <n v="24"/>
    <n v="24"/>
    <n v="48"/>
    <n v="48"/>
    <n v="48"/>
    <n v="72"/>
    <n v="72"/>
    <n v="72"/>
    <n v="96"/>
  </r>
  <r>
    <x v="0"/>
    <s v="Direccionamiento estratégico y planeación "/>
    <s v="Aumentar los niveles de satisfacción del cliente y de los grupos de valor."/>
    <s v="Implementación de política "/>
    <x v="3"/>
    <s v="Subdirección de Fortalecimiento Institucional"/>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m/>
    <s v=" ETC capacitadas  para el reporte del  Plan Operativo Anual de Inspección y Vigilancia-POAIV en módulo CRM"/>
    <s v="PAI"/>
    <m/>
    <m/>
    <m/>
    <m/>
    <m/>
    <m/>
    <m/>
    <m/>
    <m/>
    <m/>
    <m/>
    <m/>
    <m/>
    <m/>
    <m/>
    <m/>
    <m/>
    <m/>
    <m/>
    <m/>
    <s v="Gestión"/>
    <s v="Mensual"/>
    <s v="Mantenimiento"/>
    <s v="Número"/>
    <n v="0"/>
    <s v="Sumatoria de las ETC capacitadas "/>
    <s v=" listado de asistencia"/>
    <n v="0"/>
    <n v="97"/>
    <m/>
    <m/>
    <m/>
    <n v="97"/>
    <n v="97"/>
    <n v="0"/>
    <n v="97"/>
    <n v="97"/>
    <n v="97"/>
    <n v="97"/>
    <n v="97"/>
    <n v="97"/>
    <n v="97"/>
    <n v="97"/>
    <n v="97"/>
    <n v="97"/>
    <n v="97"/>
  </r>
  <r>
    <x v="0"/>
    <s v="Direccionamiento estratégico y planeación "/>
    <s v="Aumentar los niveles de satisfacción del cliente y de los grupos de valor."/>
    <s v="Implementación de política "/>
    <x v="3"/>
    <s v="Subdirección de Fortalecimiento Institucional"/>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m/>
    <s v="Porcentaje de las Asistencias Técnicas Especializadas  solicitadas por las ETC realizadas."/>
    <s v="PAI"/>
    <m/>
    <m/>
    <m/>
    <m/>
    <m/>
    <m/>
    <m/>
    <m/>
    <m/>
    <m/>
    <m/>
    <m/>
    <m/>
    <m/>
    <m/>
    <m/>
    <m/>
    <m/>
    <m/>
    <m/>
    <s v="Gestión"/>
    <s v="Mensual"/>
    <s v="Mantenimiento"/>
    <s v="Porcentaje"/>
    <n v="0"/>
    <s v="No. De AT atendidas/No. AT solicitadas "/>
    <s v="Reporte CRM"/>
    <n v="0"/>
    <n v="100"/>
    <n v="100"/>
    <n v="100"/>
    <n v="100"/>
    <n v="100"/>
    <n v="100"/>
    <n v="100"/>
    <n v="100"/>
    <n v="100"/>
    <n v="100"/>
    <n v="100"/>
    <n v="100"/>
    <n v="100"/>
    <n v="100"/>
    <n v="100"/>
    <n v="100"/>
    <n v="100"/>
    <n v="100"/>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n v="189"/>
    <s v="Número de ETC con acompañamiento para apoyo a la reorganización de plantas de cargos"/>
    <s v="PAI"/>
    <s v=" "/>
    <s v=" "/>
    <s v=" "/>
    <s v=" "/>
    <s v=" "/>
    <s v=" "/>
    <s v=" "/>
    <s v=" "/>
    <s v=" "/>
    <s v=" "/>
    <s v=" "/>
    <s v=" "/>
    <s v=" "/>
    <s v=" "/>
    <s v=" "/>
    <s v=" "/>
    <s v=" "/>
    <s v=" "/>
    <s v=" "/>
    <s v=" "/>
    <s v="Resultado"/>
    <s v="Trimestral"/>
    <s v="Flujo"/>
    <s v="Número"/>
    <n v="0"/>
    <s v="Sumatoria de entidades acompañadas"/>
    <s v="Actas de acompañamiento"/>
    <n v="96"/>
    <n v="96"/>
    <n v="96"/>
    <n v="96"/>
    <n v="96"/>
    <n v="96"/>
    <n v="96"/>
    <n v="0"/>
    <n v="0"/>
    <n v="24"/>
    <n v="24"/>
    <n v="24"/>
    <n v="48"/>
    <n v="48"/>
    <n v="48"/>
    <n v="72"/>
    <n v="72"/>
    <n v="72"/>
    <n v="96"/>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n v="244"/>
    <s v="Porcentaje de vacantes con el proceso finalizado en el Sistema Maestro "/>
    <s v="PAI"/>
    <s v=" "/>
    <s v=" "/>
    <s v=" "/>
    <s v=" "/>
    <s v=" "/>
    <s v=" "/>
    <s v=" "/>
    <s v=" "/>
    <s v=" "/>
    <s v=" "/>
    <s v=" "/>
    <s v=" "/>
    <s v=" "/>
    <s v=" "/>
    <s v=" "/>
    <s v=" "/>
    <s v=" "/>
    <s v=" "/>
    <s v=" "/>
    <s v=" "/>
    <s v="Resultado"/>
    <s v="Trimestral"/>
    <s v="Mantenimiento"/>
    <s v="Porcentaje "/>
    <n v="0"/>
    <s v="Número de vacante finalizadas en el sistema maestro/Número total de vacantes en el sistema maestro"/>
    <s v="Informe Sistema Maestro"/>
    <n v="0"/>
    <n v="75"/>
    <n v="75"/>
    <n v="75"/>
    <n v="75"/>
    <n v="75"/>
    <n v="75"/>
    <n v="75"/>
    <n v="75"/>
    <n v="75"/>
    <n v="75"/>
    <n v="75"/>
    <n v="75"/>
    <n v="75"/>
    <n v="75"/>
    <n v="75"/>
    <n v="75"/>
    <n v="75"/>
    <n v="75"/>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BIENESTAR, PAZ Y CIUDADANIA EN LA ESCUELA"/>
    <n v="245"/>
    <s v="Porcentaje de avance en la realización de las actividades de bienestar programadas"/>
    <s v="PAI"/>
    <s v=" "/>
    <s v=" "/>
    <s v=" "/>
    <s v=" "/>
    <s v=" "/>
    <s v=" "/>
    <s v=" "/>
    <s v=" "/>
    <s v=" "/>
    <s v=" "/>
    <s v=" "/>
    <s v=" "/>
    <s v=" "/>
    <s v=" "/>
    <s v=" "/>
    <s v=" "/>
    <s v=" "/>
    <s v=" "/>
    <s v=" "/>
    <s v=" "/>
    <s v="Gestión"/>
    <s v="Mensual"/>
    <s v="Flujo"/>
    <s v="Porcentaje "/>
    <n v="0"/>
    <s v="_x000a_Actividades de bienestar realizadas/ Actividades programadas"/>
    <s v="Cronograma con los avances  de las actividades de Bienestar Laboral Docente (Juegos Nacionales, Encuentro folclorico, Mujer Maestra) ejecutados"/>
    <n v="100"/>
    <n v="100"/>
    <n v="100"/>
    <n v="100"/>
    <n v="100"/>
    <n v="100"/>
    <n v="100"/>
    <n v="0"/>
    <n v="0"/>
    <n v="5"/>
    <n v="10"/>
    <n v="15"/>
    <n v="20"/>
    <n v="30"/>
    <n v="40"/>
    <n v="50"/>
    <n v="90"/>
    <n v="95"/>
    <n v="100"/>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s v=" "/>
    <s v="Cumplimento de las actividades acordadas en la etapa de seguimiento acorde al decreto 1378 de 2018, del estatuto de profesionalización docente para comunidades negras, afros, raizales y palenqueras."/>
    <s v="PAI"/>
    <s v=" "/>
    <s v=" "/>
    <s v=" "/>
    <s v=" "/>
    <s v=" "/>
    <s v=" "/>
    <s v=" "/>
    <s v=" "/>
    <s v=" "/>
    <s v=" "/>
    <s v=" "/>
    <s v=" "/>
    <s v=" "/>
    <s v=" "/>
    <s v=" "/>
    <s v=" "/>
    <s v=" "/>
    <s v=" "/>
    <s v=" "/>
    <s v=" "/>
    <s v="Producto"/>
    <s v="Anual"/>
    <s v="Acumulado"/>
    <s v="Número"/>
    <n v="0"/>
    <s v="Estatuto radicado"/>
    <s v="Proyecto de Ley Presentado"/>
    <n v="0"/>
    <n v="1"/>
    <s v=" "/>
    <s v=" "/>
    <n v="1"/>
    <s v=" "/>
    <n v="1"/>
    <s v=" "/>
    <s v=" "/>
    <s v=" "/>
    <s v=" "/>
    <s v=" "/>
    <n v="1"/>
    <s v=" "/>
    <s v=" "/>
    <s v=" "/>
    <s v=" "/>
    <s v=" "/>
    <s v=" "/>
  </r>
  <r>
    <x v="0"/>
    <s v="Direccionamiento estratégico y planeación "/>
    <s v="Aumentar los niveles de satisfacción del cliente y de los grupos de valor."/>
    <s v="Implementación de política "/>
    <x v="3"/>
    <s v="Subdirección de Monitoreo y Control"/>
    <s v="4.1. De aquí a 2030, asegurar que todas las niñas y todos los niños terminen la enseñanza primaria y secundaria, que ha de ser gratuita, equitativa y de calidad y producir resultados de aprendizaje pertinentes y efectivos."/>
    <s v="En formulación"/>
    <s v="En formulación"/>
    <s v="006"/>
    <s v="FORTALECIMIENTO TERRITORIAL E INSTITUCIONAL"/>
    <n v="91"/>
    <s v="Número de ETC acompañadas en aspectos conceptuales sobre el uso de los recursos del sector "/>
    <s v="PAI"/>
    <m/>
    <m/>
    <m/>
    <m/>
    <m/>
    <m/>
    <m/>
    <m/>
    <m/>
    <m/>
    <m/>
    <m/>
    <m/>
    <m/>
    <m/>
    <m/>
    <m/>
    <m/>
    <m/>
    <m/>
    <s v="Resultado"/>
    <s v="Trimestral"/>
    <s v="Mantenimiento"/>
    <s v="Número"/>
    <n v="0"/>
    <s v="Sumatoria de las ETC acompañadas en aspectos conceptuales sobre el uso de los recursos del sector "/>
    <s v="Actas de visita, insumos de realización de los talleres"/>
    <n v="96"/>
    <n v="96"/>
    <n v="96"/>
    <n v="96"/>
    <n v="96"/>
    <n v="96"/>
    <n v="96"/>
    <n v="0"/>
    <n v="0"/>
    <n v="20"/>
    <n v="20"/>
    <n v="20"/>
    <n v="50"/>
    <n v="50"/>
    <n v="50"/>
    <n v="80"/>
    <n v="80"/>
    <n v="80"/>
    <n v="96"/>
  </r>
  <r>
    <x v="0"/>
    <s v="Direccionamiento estratégico y planeación "/>
    <s v="Aumentar los niveles de satisfacción del cliente y de los grupos de valor."/>
    <s v="Implementación de política "/>
    <x v="3"/>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n formulación"/>
    <s v="En formulación"/>
    <s v="006"/>
    <s v="EDUCACION PROPIA"/>
    <m/>
    <s v="Sesiones de concertación de norma SEIP en contcepi"/>
    <m/>
    <m/>
    <m/>
    <m/>
    <m/>
    <m/>
    <m/>
    <m/>
    <m/>
    <m/>
    <m/>
    <m/>
    <m/>
    <m/>
    <m/>
    <m/>
    <m/>
    <m/>
    <m/>
    <m/>
    <m/>
    <s v="Gestión"/>
    <s v="Semestral"/>
    <s v="Acumulado"/>
    <s v="Número"/>
    <n v="0"/>
    <s v="Sumatoria de sesiones "/>
    <s v="Actas y listados de asistencia"/>
    <m/>
    <n v="12"/>
    <m/>
    <m/>
    <m/>
    <m/>
    <n v="12"/>
    <n v="1"/>
    <n v="2"/>
    <n v="3"/>
    <n v="4"/>
    <n v="5"/>
    <n v="6"/>
    <n v="7"/>
    <n v="8"/>
    <n v="9"/>
    <n v="10"/>
    <n v="11"/>
    <n v="12"/>
  </r>
  <r>
    <x v="0"/>
    <s v="Direccionamiento estratégico y planeación "/>
    <s v="Aumentar los niveles de satisfacción del cliente y de los grupos de valor."/>
    <s v="Implementación de política "/>
    <x v="3"/>
    <s v="Dirección de Fortalecimiento a la Gestión Territorial"/>
    <s v="4.1. De aquí a 2030, asegurar que todas las niñas y todos los niños terminen la enseñanza primaria y secundaria, que ha de ser gratuita, equitativa y de calidad y producir resultados de aprendizaje pertinentes y efectivos."/>
    <s v="En formulación"/>
    <s v="En formulación"/>
    <s v="006"/>
    <s v="EDUCACION PROPIA"/>
    <m/>
    <s v=" Entidades territoriales certificadas acompañadas técnicamente para la implementación del estatuto transitorio"/>
    <m/>
    <m/>
    <m/>
    <m/>
    <m/>
    <m/>
    <m/>
    <m/>
    <m/>
    <m/>
    <m/>
    <m/>
    <m/>
    <m/>
    <m/>
    <m/>
    <m/>
    <m/>
    <m/>
    <m/>
    <m/>
    <s v="Gestión"/>
    <s v="Semestral"/>
    <s v="Acumulado"/>
    <s v="Número"/>
    <n v="0"/>
    <s v="(Número de Entidades territoriales certificadas acompañadas técnicamente para la implementación de los lineamientos concertados/Número Total de Entidades Territoriales certificadas)"/>
    <s v="Actas y listados de asistencia"/>
    <m/>
    <m/>
    <m/>
    <m/>
    <m/>
    <m/>
    <m/>
    <m/>
    <m/>
    <m/>
    <m/>
    <m/>
    <m/>
    <m/>
    <m/>
    <m/>
    <m/>
    <m/>
    <m/>
  </r>
  <r>
    <x v="0"/>
    <s v="Direccionamiento estratégico y planeación "/>
    <s v="Aumentar los niveles de satisfacción del cliente y de los grupos de valor."/>
    <s v="Implementación de política "/>
    <x v="3"/>
    <s v="Subdirección de Recursos Humanos del Sector Educativo"/>
    <s v="4.1. De aquí a 2030, asegurar que todas las niñas y todos los niños terminen la enseñanza primaria y secundaria, que ha de ser gratuita, equitativa y de calidad y producir resultados de aprendizaje pertinentes y efectivos."/>
    <s v="En formulación"/>
    <s v="En formulación"/>
    <s v="006"/>
    <s v="BIENESTAR, PAZ Y CIUDADANIA EN LA ESCUELA"/>
    <s v=" "/>
    <s v="Diseño, actualización e implementación de un programa de inducción y reinducción en conocimiento institucional, competencias Laborales, Sociales, Emocionales y de Bienestar."/>
    <s v="PAI"/>
    <s v=" "/>
    <s v=" "/>
    <s v=" "/>
    <s v=" "/>
    <s v=" "/>
    <s v=" "/>
    <s v=" "/>
    <s v=" "/>
    <s v=" "/>
    <s v=" "/>
    <s v=" "/>
    <s v=" "/>
    <s v=" "/>
    <s v=" "/>
    <s v=" "/>
    <s v=" "/>
    <s v=" "/>
    <s v=" "/>
    <s v=" "/>
    <s v=" "/>
    <s v="Producto"/>
    <s v="Anual"/>
    <s v="Flujo"/>
    <s v="Porcentaje"/>
    <s v=" "/>
    <s v="Hito cumplidos de la ruta para la expedicion de la guia de lineamientos de actualización de la inducción y reinducción territorial."/>
    <s v="Documento con los lineamientos de actualización del proceso de inducción y reinducción para los docentes."/>
    <n v="0"/>
    <n v="0.4"/>
    <n v="0.2"/>
    <n v="0.2"/>
    <n v="0.2"/>
    <n v="1"/>
    <n v="40"/>
    <s v=" "/>
    <s v=" "/>
    <s v=" "/>
    <s v=" "/>
    <n v="20"/>
    <s v=" "/>
    <s v=" "/>
    <n v="20"/>
    <s v=" "/>
    <s v=" "/>
    <s v=" "/>
    <s v=" "/>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Número de docentes, directivos docentes, y estudiantes beneficiados en el marco de las iniciativas y estrategias  para fomentar la Innovación Educativa"/>
    <m/>
    <m/>
    <n v="3988"/>
    <m/>
    <s v="x"/>
    <m/>
    <m/>
    <m/>
    <m/>
    <m/>
    <m/>
    <m/>
    <m/>
    <m/>
    <m/>
    <m/>
    <m/>
    <m/>
    <m/>
    <m/>
    <m/>
    <s v="Producto"/>
    <s v="Anual"/>
    <s v="Acumulado"/>
    <s v="Número"/>
    <n v="0"/>
    <s v="Número de niños y jovenes aprendiendo a programar en modalidades STEM"/>
    <s v="Base de datos"/>
    <n v="0"/>
    <n v="50000"/>
    <n v="50000"/>
    <n v="50000"/>
    <n v="50000"/>
    <n v="2000000"/>
    <n v="50000"/>
    <m/>
    <m/>
    <m/>
    <m/>
    <m/>
    <m/>
    <m/>
    <m/>
    <m/>
    <m/>
    <m/>
    <n v="50000"/>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Diseño e implementación de la estrategias de uso, circulación y movilización de contenidos educativo"/>
    <m/>
    <m/>
    <s v="4001_x000a_3988"/>
    <m/>
    <m/>
    <m/>
    <m/>
    <m/>
    <m/>
    <m/>
    <m/>
    <m/>
    <m/>
    <m/>
    <m/>
    <m/>
    <m/>
    <m/>
    <m/>
    <m/>
    <m/>
    <s v="Producto"/>
    <s v="Trimestral"/>
    <s v="Acumulado"/>
    <s v="Porcentaje"/>
    <n v="0"/>
    <s v="Porcentaje de avance en el cumplimiento de la ejecución de la estrategia"/>
    <s v="Informe de Plan de implementación de la estrategia"/>
    <n v="0"/>
    <n v="100"/>
    <n v="100"/>
    <n v="100"/>
    <n v="100"/>
    <n v="100"/>
    <n v="100"/>
    <m/>
    <m/>
    <m/>
    <m/>
    <m/>
    <m/>
    <m/>
    <m/>
    <m/>
    <m/>
    <m/>
    <n v="100"/>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Fortalecimiento del Portal Colombia Aprende, para la consolidación e integración de los servicios ofertados"/>
    <s v="PAI"/>
    <m/>
    <m/>
    <m/>
    <m/>
    <m/>
    <m/>
    <m/>
    <m/>
    <m/>
    <m/>
    <m/>
    <m/>
    <m/>
    <m/>
    <m/>
    <m/>
    <m/>
    <m/>
    <m/>
    <m/>
    <s v="Producto"/>
    <s v="Trimestral"/>
    <s v="Acumulado"/>
    <s v="Porcentaje"/>
    <n v="0"/>
    <s v="Porcentaje de avance en el cumplimiento del Plan de fortalecimiento de los servicios ofrecidos"/>
    <s v="Informe de ejecución(interventoria)"/>
    <n v="0"/>
    <n v="100"/>
    <n v="100"/>
    <n v="100"/>
    <n v="100"/>
    <n v="100"/>
    <n v="100"/>
    <m/>
    <m/>
    <m/>
    <m/>
    <m/>
    <m/>
    <m/>
    <m/>
    <m/>
    <m/>
    <m/>
    <n v="100"/>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Diseño de Documento de política de democratización de datos"/>
    <s v="PAI"/>
    <m/>
    <m/>
    <m/>
    <m/>
    <m/>
    <m/>
    <m/>
    <m/>
    <m/>
    <m/>
    <m/>
    <m/>
    <m/>
    <m/>
    <m/>
    <m/>
    <m/>
    <m/>
    <m/>
    <m/>
    <s v="Gestión"/>
    <s v="Trimestral"/>
    <s v="Acumulado"/>
    <s v="Porcentaje"/>
    <n v="0"/>
    <s v="Porcentaje de avance del diseño de Documento de política de democratización de datos"/>
    <s v="* informe de avance"/>
    <n v="0"/>
    <n v="100"/>
    <n v="100"/>
    <n v="100"/>
    <n v="100"/>
    <n v="100"/>
    <n v="100"/>
    <m/>
    <m/>
    <m/>
    <m/>
    <m/>
    <m/>
    <m/>
    <m/>
    <m/>
    <m/>
    <m/>
    <n v="100"/>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n v="117"/>
    <s v="Diseño e implementación del Modelo de monitoreo y evaluación y  del índice de Innovación Educativa"/>
    <m/>
    <m/>
    <n v="3988"/>
    <m/>
    <m/>
    <m/>
    <m/>
    <m/>
    <m/>
    <m/>
    <m/>
    <m/>
    <m/>
    <m/>
    <m/>
    <m/>
    <m/>
    <m/>
    <m/>
    <m/>
    <m/>
    <s v="Producto"/>
    <s v="Trimestral"/>
    <s v="Mantenimiento"/>
    <s v="Porcentaje"/>
    <n v="0"/>
    <s v="Porcentaje de avance en el cumplimiento del modelo_x000a_2021 Diseño_x000a_2022 Implementación en ETC focalizadas_x000a_2023 Implementación en ETC focalizadas"/>
    <s v="Informe de implementación del Modelo de monitoreo y evaluación y del indice de innovación educativa (Documentos Técnicos)"/>
    <n v="100"/>
    <n v="100"/>
    <n v="100"/>
    <n v="100"/>
    <n v="100"/>
    <n v="100"/>
    <n v="100"/>
    <m/>
    <m/>
    <m/>
    <m/>
    <m/>
    <m/>
    <m/>
    <m/>
    <m/>
    <m/>
    <m/>
    <n v="100"/>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Creación y  fortalecimiento de alianzas estrategicas "/>
    <s v="PAI"/>
    <m/>
    <m/>
    <m/>
    <m/>
    <m/>
    <m/>
    <m/>
    <m/>
    <m/>
    <m/>
    <m/>
    <m/>
    <m/>
    <m/>
    <m/>
    <m/>
    <m/>
    <m/>
    <m/>
    <m/>
    <s v="Producto"/>
    <s v="Trimestral"/>
    <s v="Acumulado"/>
    <s v="Número"/>
    <n v="0"/>
    <s v="Sumatoria de alianzas estrategicas creadas y/o  fortalecidas"/>
    <s v="Base de datos"/>
    <n v="0"/>
    <n v="5"/>
    <n v="10"/>
    <n v="15"/>
    <n v="20"/>
    <n v="20"/>
    <n v="5"/>
    <m/>
    <m/>
    <m/>
    <m/>
    <m/>
    <m/>
    <m/>
    <m/>
    <m/>
    <m/>
    <m/>
    <n v="5"/>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Formulación del proyecto de investigación"/>
    <s v="PAI"/>
    <m/>
    <m/>
    <m/>
    <m/>
    <m/>
    <m/>
    <m/>
    <m/>
    <m/>
    <m/>
    <m/>
    <m/>
    <m/>
    <m/>
    <m/>
    <m/>
    <m/>
    <m/>
    <m/>
    <m/>
    <s v="Producto"/>
    <s v="Trimestral"/>
    <s v="Acumulado"/>
    <s v="Número"/>
    <n v="0"/>
    <s v="Porcentaje de avance de la ejecución del Proyecto de investigación"/>
    <s v="Informe de ejecución"/>
    <n v="0"/>
    <n v="100"/>
    <n v="100"/>
    <n v="100"/>
    <n v="100"/>
    <n v="100"/>
    <n v="100"/>
    <m/>
    <m/>
    <m/>
    <m/>
    <m/>
    <m/>
    <m/>
    <m/>
    <m/>
    <m/>
    <m/>
    <n v="100"/>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Número de asistencias técnicas a las Secretarías de educación acompañadas en el marco de las iniciativas y estrategias  para fomentar la Innovación Educativa en los territorios"/>
    <s v="PAI"/>
    <m/>
    <m/>
    <m/>
    <m/>
    <m/>
    <m/>
    <m/>
    <m/>
    <m/>
    <m/>
    <m/>
    <m/>
    <m/>
    <m/>
    <m/>
    <m/>
    <m/>
    <m/>
    <m/>
    <m/>
    <s v="Producto"/>
    <s v="Anual"/>
    <s v="Flujo"/>
    <s v="Número"/>
    <n v="0"/>
    <s v="Sumatoria de  asistencias técnicas en las Secretarías de educación acompañadas"/>
    <s v="* Base de datos_x000a_* Informes de Asistencia Tecnica"/>
    <n v="50"/>
    <n v="96"/>
    <n v="96"/>
    <n v="96"/>
    <n v="96"/>
    <n v="96"/>
    <n v="96"/>
    <m/>
    <m/>
    <m/>
    <m/>
    <m/>
    <m/>
    <m/>
    <m/>
    <m/>
    <m/>
    <m/>
    <n v="96"/>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s v="NUEVO"/>
    <s v="Seguimiento a la implementacion de planes territoriales de innovacion educativa (ptie)"/>
    <s v="PAI"/>
    <m/>
    <m/>
    <m/>
    <m/>
    <m/>
    <m/>
    <m/>
    <m/>
    <m/>
    <m/>
    <m/>
    <m/>
    <m/>
    <m/>
    <m/>
    <m/>
    <m/>
    <m/>
    <m/>
    <m/>
    <s v="Producto"/>
    <s v="Anual"/>
    <s v="Flujo"/>
    <s v="Número"/>
    <n v="0"/>
    <s v="Sumatoria de  Secretarías de educación con seguimiento a la formulación y/o implementacion de planes territoriales de innovacion educativa (PTIE)"/>
    <s v="* Base de datos_x000a_* Informes de seguimiento"/>
    <n v="0"/>
    <n v="96"/>
    <n v="96"/>
    <n v="96"/>
    <n v="96"/>
    <n v="96"/>
    <n v="96"/>
    <m/>
    <m/>
    <m/>
    <m/>
    <m/>
    <m/>
    <m/>
    <m/>
    <m/>
    <m/>
    <m/>
    <n v="96"/>
  </r>
  <r>
    <x v="0"/>
    <s v="Gestión del conocimiento y la Innovación"/>
    <s v="Aumentar de manera sostenida el Índice Anual de Desempeño Institucional"/>
    <s v="Implementación de política"/>
    <x v="4"/>
    <s v="Oficina de Innovación Educativa con Uso de Nuevas Tecnologías"/>
    <s v="NA"/>
    <s v="En formulación"/>
    <s v="En formulación"/>
    <s v="015"/>
    <s v="INNOVACION E INVESTIGACION PEDAGOGICA"/>
    <n v="349"/>
    <s v="Implementación de la Estrategia  MEN TERRITORIO CREATIVO"/>
    <s v="PAI"/>
    <m/>
    <m/>
    <m/>
    <m/>
    <m/>
    <m/>
    <m/>
    <m/>
    <s v="X"/>
    <m/>
    <m/>
    <m/>
    <m/>
    <m/>
    <m/>
    <m/>
    <m/>
    <m/>
    <m/>
    <m/>
    <s v="Producto"/>
    <s v="Trimestral"/>
    <s v="Mantenimiento"/>
    <s v="Porcentaje"/>
    <n v="0"/>
    <s v="Porcentaje de avance en el cumplimiento de la ejecución de la estrategia"/>
    <s v="Informe de ejecución de la estrategia (Documento resúmen y matriz)"/>
    <n v="100"/>
    <n v="100"/>
    <n v="100"/>
    <n v="100"/>
    <n v="100"/>
    <n v="100"/>
    <n v="100"/>
    <m/>
    <m/>
    <m/>
    <m/>
    <m/>
    <m/>
    <m/>
    <m/>
    <m/>
    <m/>
    <m/>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s v="021"/>
    <s v="DFES-FOMENTO DE LA EDUCACIÓN SUPERIOR"/>
    <n v="158"/>
    <s v="Nuevos cupos en educación técnica, tecnológica, y superior, habilitados en zonas rurales"/>
    <s v="PMI"/>
    <m/>
    <m/>
    <s v="x"/>
    <s v="E3-E4-E5"/>
    <s v="X"/>
    <s v="X"/>
    <m/>
    <s v="X"/>
    <m/>
    <m/>
    <s v="X"/>
    <m/>
    <m/>
    <m/>
    <m/>
    <m/>
    <m/>
    <m/>
    <m/>
    <m/>
    <s v="Producto"/>
    <s v="Anual"/>
    <s v="Acumulado"/>
    <s v="Número"/>
    <n v="0"/>
    <s v="Variable de medición_x000a_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_x000a_NcESr = Nuevos cupos en educación técnica, tecnológica, y universitario, habilitados en la zona rural_x000a_MESrt= Matrícula en educación superior en el nivel técnico, tecnológico, y universitario en la zona rural, más la matrícula proveniente de la zona rural atendida en municipios intermedios para el periodo en observación_x000a_MES rt-1 = Matrícula en educación superior en el nivel técnico, tecnológico, y universitario en la zona rural, más la matrícula proveniente de la zona rural atendida en municipios intermedios para el año inmediatamente anterior al del período de observación._x000a_n = Cuenta desde el primer cupo hasta el último cupo generado en el año de observación._x000a_t = año de observación_x000a_t-1= año inmediatamente anterior al del período de observación."/>
    <s v="Informes de estrategia de educación rural"/>
    <n v="200"/>
    <m/>
    <m/>
    <m/>
    <m/>
    <m/>
    <n v="0"/>
    <n v="0"/>
    <n v="0"/>
    <n v="0"/>
    <n v="0"/>
    <n v="0"/>
    <n v="0"/>
    <n v="0"/>
    <n v="0"/>
    <n v="0"/>
    <n v="0"/>
    <n v="0"/>
    <n v="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s v="021"/>
    <s v="DFES-FOMENTO DE LA EDUCACIÓN SUPERIOR"/>
    <n v="159"/>
    <s v="Nuevos cupos en educación técnica, tecnológica, y superior, habilitados en municipios del programa de desarrollo con Enfoque territorial PDET"/>
    <s v="PMI"/>
    <m/>
    <m/>
    <s v="x"/>
    <s v="E3-E4-E5"/>
    <s v="X"/>
    <s v="X"/>
    <m/>
    <s v="X"/>
    <m/>
    <m/>
    <s v="X"/>
    <m/>
    <m/>
    <m/>
    <m/>
    <m/>
    <m/>
    <m/>
    <m/>
    <m/>
    <s v="Producto"/>
    <s v="Anual"/>
    <s v="Acumulado"/>
    <s v="Número"/>
    <n v="0"/>
    <s v="Variable de medición_x000a_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_x000a_NcESp = Nuevos cupos en educación técnica, tecnológica, y universitario, habilitados en municipios PDET_x000a_MESpt= Matrícula en educación superior en el nivel técnico, tecnológico, y universitario en municipios PDET en el año de observación._x000a_MES pt-1 = Matrícula en educación superior en el nivel técnico, tecnológico, y universitario en municipios PDET para el año inmediatamente anterior al del período de observación._x000a_n = Cuenta desde el primer cupo hasta el último cupo generado en el año de observación._x000a_t = año de observación_x000a_t-1= año inmediatamente anterior al del período de observación."/>
    <s v="Informes de estrategia de educación rural"/>
    <n v="350"/>
    <m/>
    <m/>
    <m/>
    <m/>
    <m/>
    <n v="0"/>
    <n v="0"/>
    <n v="0"/>
    <n v="0"/>
    <n v="0"/>
    <n v="0"/>
    <n v="0"/>
    <n v="0"/>
    <n v="0"/>
    <n v="0"/>
    <n v="0"/>
    <n v="0"/>
    <n v="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integral, incluyente, intercultural, antirracista, y desde la perspectiva de la justicia social y la paz"/>
    <s v="En formulacion"/>
    <s v="023"/>
    <s v="DFES-ENFOQUE DIFERENCIAL"/>
    <n v="160"/>
    <s v="Becas con créditos condonables en educación técnica, tecnológica y universitaria otorgadas a la población rural más pobre, incluyendo personas con discapacidad"/>
    <s v="PMI"/>
    <m/>
    <n v="3914"/>
    <s v="x"/>
    <s v="E3-E4-E5"/>
    <s v="X"/>
    <s v="X"/>
    <m/>
    <s v="X"/>
    <m/>
    <m/>
    <s v="X"/>
    <m/>
    <m/>
    <m/>
    <m/>
    <m/>
    <m/>
    <m/>
    <m/>
    <m/>
    <s v="Producto"/>
    <s v="Anual"/>
    <s v="Acumulado"/>
    <s v="Número"/>
    <n v="0"/>
    <s v="Sumatoria de beneficiarios de créditos condonables en educación técnica profesional, tecnológica y universitaria otorgados a la población rural con condiciones socioeconómicas vulnerables, incluyendo personas con discapacidad._x000a__x000a_Variable de medición:_x000a_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_x000a_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
    <s v="Reportes de seguimiento por el equipo de gestión de Generación E"/>
    <n v="8000"/>
    <m/>
    <m/>
    <m/>
    <m/>
    <m/>
    <n v="0"/>
    <n v="0"/>
    <n v="0"/>
    <n v="0"/>
    <n v="0"/>
    <n v="0"/>
    <n v="0"/>
    <n v="0"/>
    <n v="0"/>
    <n v="0"/>
    <n v="0"/>
    <n v="0"/>
    <n v="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integral, incluyente, intercultural, antirracista, y desde la perspectiva de la justicia social y la paz"/>
    <s v="En formulacion"/>
    <s v="023"/>
    <s v="DFES-ENFOQUE DIFERENCIAL"/>
    <n v="161"/>
    <s v="Becas con créditos condonables en educación técnica, tecnológica y universitaria otorgadas a la población de municipios PDET, incluyendo personas con discapacidad"/>
    <s v="PMI"/>
    <m/>
    <n v="3914"/>
    <s v="x"/>
    <s v="E3-E4-E5"/>
    <s v="X"/>
    <s v="X"/>
    <m/>
    <s v="X"/>
    <m/>
    <m/>
    <s v="X"/>
    <m/>
    <m/>
    <m/>
    <m/>
    <m/>
    <m/>
    <m/>
    <m/>
    <m/>
    <s v="Producto"/>
    <s v="Anual"/>
    <s v="Acumulado"/>
    <s v="Número"/>
    <n v="0"/>
    <s v="Sumatoria de beneficiarios de créditos condonables en educación técnica profesional, tecnológica y universitaria otorgados a la población rural con condiciones socioeconómicas vulnerables de municipios PDET, incluyendo personas con discapacidad."/>
    <s v="Reportes de seguimiento por el equipo de gestión de Generación E"/>
    <n v="4000"/>
    <m/>
    <m/>
    <m/>
    <m/>
    <m/>
    <n v="0"/>
    <n v="0"/>
    <n v="0"/>
    <n v="0"/>
    <n v="0"/>
    <n v="0"/>
    <n v="0"/>
    <n v="0"/>
    <n v="0"/>
    <n v="0"/>
    <n v="0"/>
    <n v="0"/>
    <n v="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integral, incluyente, intercultural, antirracista, y desde la perspectiva de la justicia social y la paz"/>
    <s v="En formulacion"/>
    <m/>
    <s v="DFES"/>
    <n v="261"/>
    <s v="Nuevos programas de educación técnica, tecnológica y universitaria en áreas relacionadas con el desarrollo rural"/>
    <s v="PMI"/>
    <m/>
    <m/>
    <s v="x"/>
    <s v="E3-E4-E5"/>
    <s v="X"/>
    <s v="X"/>
    <m/>
    <s v="X"/>
    <m/>
    <m/>
    <s v="X"/>
    <m/>
    <m/>
    <m/>
    <m/>
    <m/>
    <m/>
    <m/>
    <m/>
    <m/>
    <s v="Producto "/>
    <s v="Anual"/>
    <s v="Acumulado"/>
    <s v="Número"/>
    <n v="0"/>
    <s v="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
    <s v="Reporte de programas diseñados, con ampliación de lugar de oferta en el marco de las acciones de fomento "/>
    <n v="2"/>
    <m/>
    <m/>
    <m/>
    <m/>
    <m/>
    <n v="0"/>
    <n v="0"/>
    <n v="0"/>
    <n v="0"/>
    <n v="0"/>
    <n v="0"/>
    <n v="0"/>
    <n v="0"/>
    <n v="0"/>
    <n v="0"/>
    <n v="0"/>
    <n v="0"/>
    <n v="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integral, incluyente, intercultural, antirracista, y desde la perspectiva de la justicia social y la paz"/>
    <s v="En formulacion"/>
    <m/>
    <s v="DFES"/>
    <n v="262"/>
    <s v="Avance en la estrategia de promoción, acceso y permanencia para la formación profesional de las mujeres en disciplinas no tradicionales para ellas, formulada e implementada "/>
    <s v="PMI"/>
    <m/>
    <m/>
    <m/>
    <m/>
    <m/>
    <s v="X"/>
    <m/>
    <m/>
    <m/>
    <m/>
    <m/>
    <m/>
    <m/>
    <m/>
    <m/>
    <m/>
    <m/>
    <m/>
    <m/>
    <m/>
    <s v="Gestión"/>
    <s v="Anual"/>
    <s v="Flujo"/>
    <s v="Porcentaje"/>
    <n v="0"/>
    <s v="Porcentaje de avance en la implementación de la  estrategia de promoción, acceso y permanencia para la formación profesional de las mujeres en disciplinas no tradicionales para ellas formuladas e implementadas"/>
    <s v="Documento de la estrategia de acceso y permanencia con enfoque de género"/>
    <n v="100"/>
    <m/>
    <m/>
    <m/>
    <m/>
    <m/>
    <n v="0"/>
    <n v="0"/>
    <n v="0"/>
    <n v="0"/>
    <n v="0"/>
    <n v="0"/>
    <n v="0"/>
    <n v="0"/>
    <n v="0"/>
    <n v="0"/>
    <n v="0"/>
    <n v="0"/>
    <n v="0"/>
  </r>
  <r>
    <x v="1"/>
    <s v="Gestión con valores para Resultados"/>
    <s v="Aumentar los niveles de satisfacción del cliente y de los grupos de valor."/>
    <s v="Implementación de política "/>
    <x v="5"/>
    <s v="Dirección de Fomento de la Educación Superior"/>
    <s v="4.3. Asegurar el acceso igualitario de todos los hombres y las mujeres a una formación técnica, profesional y superior de calidad, incluida la enseñanza universitaria."/>
    <s v="Educación Superior como un derecho. "/>
    <s v="En formulacion"/>
    <m/>
    <s v="DFES-DERECHO A LA EDUCACIÓN"/>
    <m/>
    <s v="Porcentaje de avance en la formulación del proyecto de ley de reforma a la Ley 30"/>
    <s v="PAI"/>
    <m/>
    <m/>
    <m/>
    <m/>
    <m/>
    <m/>
    <m/>
    <m/>
    <m/>
    <m/>
    <m/>
    <m/>
    <m/>
    <m/>
    <m/>
    <m/>
    <m/>
    <m/>
    <m/>
    <m/>
    <s v="Gestión"/>
    <s v="Cuatrimestral"/>
    <s v="Acumulado"/>
    <s v="Porcentaje"/>
    <n v="0"/>
    <s v="Sumatoria del ponderado de los hitos definidos (hito1: Documento con la Versión de reforma de los articulos 86 y 87 presentada al congreso (25%), Documento técnico para la participación en el tramite del proyecto (15%), Estudio preliminar de la reforma de ley 30 (10%), hito 2: Propuesta de articulado y exposicion de motivos de reforma a la Ley 30 (25%), Socialización de propuesta con actores del Sector (15%), Presentación reforma al congreso (10%)"/>
    <s v="Documento con la Versión de reforma de los articulos 86 y 87 presentada al congreso_x000a_Documento técnico para la participación en el tramite del proyecto_x000a_Estudio preliminar de la reforma de ley 30_x000a_Propuesta de articulado y exposicion de motivos de reforma a la Ley 30_x000a_Socialización de propuesta con actores del Sector_x000a_Presentación reforma al congreso"/>
    <n v="0"/>
    <n v="50"/>
    <n v="50"/>
    <s v="-"/>
    <s v="-"/>
    <n v="100"/>
    <n v="50"/>
    <n v="0"/>
    <n v="0"/>
    <n v="0"/>
    <n v="25"/>
    <n v="25"/>
    <n v="25"/>
    <n v="25"/>
    <n v="40"/>
    <n v="40"/>
    <n v="40"/>
    <n v="40"/>
    <n v="5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GRATUIDAD EN LA EDUCACIÓN SUPERIOR PÚBLICA"/>
    <m/>
    <s v="Estudiantes matriculados en IES públicas en programas de pregrado beneficiarios de gratuidad"/>
    <s v="PAI"/>
    <m/>
    <m/>
    <m/>
    <m/>
    <m/>
    <m/>
    <m/>
    <m/>
    <m/>
    <m/>
    <m/>
    <m/>
    <m/>
    <m/>
    <m/>
    <m/>
    <m/>
    <m/>
    <m/>
    <m/>
    <s v="Producto "/>
    <s v="Semestral"/>
    <s v="Acumulado"/>
    <s v="Porcentaje"/>
    <n v="60"/>
    <s v="Estudiantes matriculados en IES públicas en programas de pregrado/meta de estudiantes matriculados en IES públicas en programas de pregrado (760,000)"/>
    <s v="Informe de conciliación entre el MEN y las IES sobre los beneficiarios y recursos de la política de gratuidad_x000a_Base de dato SNIES"/>
    <n v="0"/>
    <n v="100"/>
    <s v="-"/>
    <s v="-"/>
    <s v="-"/>
    <s v="-"/>
    <n v="100"/>
    <n v="0"/>
    <n v="0"/>
    <n v="0"/>
    <n v="0"/>
    <n v="0"/>
    <n v="50"/>
    <n v="50"/>
    <n v="50"/>
    <n v="50"/>
    <n v="50"/>
    <n v="50"/>
    <n v="100"/>
  </r>
  <r>
    <x v="1"/>
    <s v="Gestión con valores para Resultados"/>
    <s v="Aumentar los niveles de satisfacción del cliente y de los grupos de valor."/>
    <s v="Implementación de política "/>
    <x v="5"/>
    <s v="Dirección de Fomento de la Educación Superior"/>
    <s v="4.3. Asegurar el acceso igualitario de todos los hombres y las mujeres a una formación técnica, profesional y superior de calidad, incluida la enseñanza universitaria."/>
    <s v="Educación Superior como un derecho. "/>
    <s v="En formulacion"/>
    <m/>
    <s v="DFES-GRATUIDAD EN LA EDUCACIÓN SUPERIOR PÚBLICA"/>
    <m/>
    <s v="Numero de estudiantes nuevos en educación superior"/>
    <s v="PND"/>
    <m/>
    <m/>
    <m/>
    <m/>
    <m/>
    <m/>
    <m/>
    <m/>
    <m/>
    <m/>
    <m/>
    <m/>
    <m/>
    <m/>
    <m/>
    <m/>
    <m/>
    <m/>
    <m/>
    <m/>
    <s v="Producto "/>
    <s v="Anual"/>
    <s v="Acumulado"/>
    <s v="Número"/>
    <n v="60"/>
    <s v="Sumatoria de estudiantes nuevos en educación superior en el cuatrienio (matricula primer curso del semestre I del año T - matricula primer curso del semestre I del año T - 1) + (Matricula primer curso del semestre II del año T - matricula primer curso del semestre II del año T - 1)"/>
    <s v="Base de dato SNIES"/>
    <n v="0"/>
    <n v="80000"/>
    <n v="137000"/>
    <n v="140000"/>
    <n v="143000"/>
    <n v="500000"/>
    <n v="80000"/>
    <n v="0"/>
    <n v="0"/>
    <n v="0"/>
    <n v="0"/>
    <n v="0"/>
    <n v="0"/>
    <n v="0"/>
    <n v="0"/>
    <n v="0"/>
    <n v="0"/>
    <n v="0"/>
    <n v="800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FINANCIAMIENTO DE LA EDUCACION SUPERIOR"/>
    <m/>
    <s v="Porcentaje de estudiantes beneficiarios del proceso de condonación especial de créditos de los fondos &quot;Ser Pilo Paga&quot;, &quot;Excelencia&quot;, &quot;Victimas&quot;, &quot;Rrom&quot; y &quot;Discapacidad&quot;"/>
    <s v="PAI"/>
    <m/>
    <m/>
    <m/>
    <m/>
    <m/>
    <m/>
    <m/>
    <m/>
    <m/>
    <m/>
    <m/>
    <m/>
    <m/>
    <m/>
    <m/>
    <m/>
    <m/>
    <m/>
    <m/>
    <m/>
    <s v="Gestión"/>
    <s v="Semestral"/>
    <s v="Acumulado"/>
    <s v="Porcentaje"/>
    <n v="30"/>
    <s v="Número de beneficiarios de fondos en administración del MEN con cartera pendiente por pagar al 31 de diciembre de 2022  con acuerdo de suspensión de pago firmado o crédito condonado / Número de beneficiarios de fondos en adminsitración del MEN con cartera pendiente por pagar al 31 de diciembre de 2022"/>
    <s v="Acta de la Junta Administradora de cada Fondo en la que se autoriza la condonación especial_x000a_Acuerdo de suspensión de pago firmado"/>
    <n v="0"/>
    <n v="100"/>
    <s v="-"/>
    <s v="-"/>
    <s v="-"/>
    <s v="-"/>
    <n v="100"/>
    <n v="0"/>
    <n v="0"/>
    <n v="0"/>
    <n v="0"/>
    <n v="0"/>
    <n v="50"/>
    <n v="50"/>
    <n v="50"/>
    <n v="50"/>
    <n v="50"/>
    <n v="50"/>
    <n v="100"/>
  </r>
  <r>
    <x v="1"/>
    <s v="Gestión con valores para Resultados"/>
    <s v="Aumentar los niveles de satisfacción del cliente y de los grupos de valor."/>
    <s v="Implementación de política "/>
    <x v="5"/>
    <s v="Subdirección de Desarrollo Sectorial"/>
    <s v="4.3. Asegurar el acceso igualitario de todos los hombres y las mujeres a una formación técnica, profesional y superior de calidad, incluida la enseñanza universitaria."/>
    <s v="Consolidación del Sistema de educación Superior Colombiano "/>
    <s v="En formulacion"/>
    <m/>
    <s v="DFES-ENFOQUE TERRITORIAL"/>
    <m/>
    <s v="Porcentaje de avance en el proceso de definición de metodología, distribución y asignación de recursos para las IES públicas"/>
    <s v="PAI"/>
    <m/>
    <m/>
    <m/>
    <m/>
    <m/>
    <m/>
    <m/>
    <m/>
    <m/>
    <m/>
    <m/>
    <m/>
    <m/>
    <m/>
    <m/>
    <m/>
    <m/>
    <m/>
    <m/>
    <m/>
    <s v="Gestión"/>
    <s v="Semestral"/>
    <s v="Acumulado"/>
    <s v="Porcentaje"/>
    <n v="0"/>
    <s v="Sumatoria del ponderado de los hitos definidos (hito 1: Documento con la descripción de la nueva metodología para la distribución de recursos a IES públicas 50%; hito 2: Informe de la asignación y distribución de recursos estructurales y adicionales a las IES públicas 50%)"/>
    <s v="Documento con la descripción de la nueva metodología para la distribución de recursos a IES públicas_x000a_Informe de la asignación y distribución de recursos estructurales y adicionales a las IES públicas"/>
    <n v="0"/>
    <n v="100"/>
    <s v="-"/>
    <s v="-"/>
    <s v="-"/>
    <s v="-"/>
    <n v="100"/>
    <n v="0"/>
    <n v="0"/>
    <n v="0"/>
    <n v="0"/>
    <n v="0"/>
    <n v="50"/>
    <n v="50"/>
    <n v="50"/>
    <n v="50"/>
    <n v="50"/>
    <n v="50"/>
    <n v="100"/>
  </r>
  <r>
    <x v="1"/>
    <s v="Gestión con valores para Resultados"/>
    <s v="Aumentar los niveles de satisfacción del cliente y de los grupos de valor."/>
    <s v="Implementación de política "/>
    <x v="5"/>
    <s v="Dirección de Fomento de la Educación Superior"/>
    <s v="4.3. Asegurar el acceso igualitario de todos los hombres y las mujeres a una formación técnica, profesional y superior de calidad, incluida la enseñanza universitaria."/>
    <s v="Educación Superior como un derecho. "/>
    <s v="En formulacion"/>
    <m/>
    <s v="DFES-DERECHO A LA EDUCACIÓN"/>
    <m/>
    <s v="Porcentaje de avance en la formulación del proyecto de ley Estatutaria del Derecho a la Educación Superior, presentado al congreso de la republica"/>
    <s v="PAI"/>
    <m/>
    <m/>
    <m/>
    <m/>
    <m/>
    <m/>
    <m/>
    <m/>
    <m/>
    <m/>
    <m/>
    <m/>
    <m/>
    <m/>
    <m/>
    <m/>
    <m/>
    <m/>
    <m/>
    <m/>
    <s v="Gestión"/>
    <s v="Cuatrimestral"/>
    <s v="Acumulado"/>
    <s v="Porcentaje"/>
    <n v="0"/>
    <s v="Sumatoria del ponderado de los hitos definidos (hito 1: Documento con Exposición de motivos 33%; hito 2: Documento con la Propuesta de articulado del PL 33%; hito 3: Documento con la Socialización a parlamentarios del borrador de PL 34%) "/>
    <s v="Documento con Exposición de motivos Documento con la Propuesta de articulado del PL _x000a_Documento con la Socialización a parlamentarios del borrador de PL "/>
    <n v="0"/>
    <n v="100"/>
    <s v="-"/>
    <s v="-"/>
    <s v="-"/>
    <s v="-"/>
    <n v="100"/>
    <n v="0"/>
    <n v="0"/>
    <n v="0"/>
    <n v="33"/>
    <n v="33"/>
    <n v="33"/>
    <n v="33"/>
    <n v="66"/>
    <n v="66"/>
    <n v="66"/>
    <n v="66"/>
    <n v="100"/>
  </r>
  <r>
    <x v="1"/>
    <s v="Gestión con valores para Resultados"/>
    <s v="Aumentar los niveles de satisfacción del cliente y de los grupos de valor."/>
    <s v="Implementación de política "/>
    <x v="5"/>
    <s v="Dirección de Fomento de la Educación Superior"/>
    <s v="4.3. Asegurar el acceso igualitario de todos los hombres y las mujeres a una formación técnica, profesional y superior de calidad, incluida la enseñanza universitaria."/>
    <s v="Educación Superior como un derecho. "/>
    <s v="En formulacion"/>
    <m/>
    <s v="DFES-DERECHO A LA EDUCACIÓN"/>
    <m/>
    <s v="Porcentaje de avance en la formulación de reforma al decreto 1279 de 2002"/>
    <s v="PAI"/>
    <m/>
    <m/>
    <m/>
    <m/>
    <m/>
    <m/>
    <m/>
    <m/>
    <m/>
    <m/>
    <m/>
    <m/>
    <m/>
    <m/>
    <m/>
    <m/>
    <m/>
    <m/>
    <m/>
    <m/>
    <s v="Gestión"/>
    <s v="Cuatrimestral"/>
    <s v="Acumulado"/>
    <s v="Porcentaje"/>
    <n v="0"/>
    <s v="Sumatoria del ponderado de los hitos definidos (hito 1: Acta de reunión Instalación de la comisión de reforma 33%; hito 2: Documento con la Identificación de los artículos a reformar 33%; hito 3: Documento con Propuesta con los artículos a reformar 34%)"/>
    <s v="Acta de reunión Instalación de la comisión de reforma_x000a_Documento con la Identificación de los artículos a reformar_x000a_Documento con Propuesta con los artículos a reformar"/>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FORTALECIMIENTO ESTRATÉGICO"/>
    <m/>
    <s v="IES públicas y privadas y centros de Investigación, con acceso y uso de información científica"/>
    <s v="PAI"/>
    <m/>
    <m/>
    <m/>
    <m/>
    <m/>
    <m/>
    <m/>
    <m/>
    <m/>
    <m/>
    <m/>
    <m/>
    <m/>
    <m/>
    <m/>
    <m/>
    <m/>
    <m/>
    <m/>
    <m/>
    <s v="Resultado"/>
    <s v="Anual"/>
    <s v="Mantenimiento"/>
    <s v="Número"/>
    <n v="0"/>
    <s v="Sumatoria de Instituciones, con acceso y uso de información científica"/>
    <s v="Informe con el detalle de las IES que participan del convenio para el acceso y uso de información científica"/>
    <n v="0"/>
    <n v="40"/>
    <n v="40"/>
    <n v="40"/>
    <n v="40"/>
    <n v="40"/>
    <n v="40"/>
    <n v="0"/>
    <n v="0"/>
    <n v="0"/>
    <n v="0"/>
    <n v="0"/>
    <n v="0"/>
    <n v="0"/>
    <n v="0"/>
    <n v="0"/>
    <n v="0"/>
    <n v="0"/>
    <n v="4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FORTALECIMIENTO DE LA EDUCACION SUPERIOR PUBLICA"/>
    <m/>
    <s v="Porcentaje de avance en la implementación del Plan de fortalecimiento de infraestructura en Educación Superior"/>
    <s v="PAI"/>
    <m/>
    <m/>
    <m/>
    <m/>
    <m/>
    <m/>
    <m/>
    <m/>
    <m/>
    <m/>
    <m/>
    <m/>
    <m/>
    <m/>
    <m/>
    <m/>
    <m/>
    <m/>
    <m/>
    <m/>
    <s v="Gestión"/>
    <s v="Cuatrimestral"/>
    <s v="Acumulado"/>
    <s v="Porcentaje"/>
    <n v="0"/>
    <s v="Sumatoria del ponderado de los hitos definidos (hito 1: Documento con el avance de la estrategia de fortalecimiento de infraestructura en Educación Superior 33%; hito 2: Documento con el avance de la estrategia de fortalecimiento de infraestructura en Educación Superior 33%; hito 3: Documento final de la estrategia de fortalecimiento de infraestructura en Educación Superior 34%)"/>
    <s v="Documento con el avance de la estrategia de fortalecimiento de infraestructura en Educación Superior _x000a_Documento con el avance de la estrategia de fortalecimiento de infraestructura en Educación Superior _x000a_Documento final de la estrategia de fortalecimiento de infraestructura en Educación Superior"/>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Desarrollo Sectorial"/>
    <s v="4.3. Asegurar el acceso igualitario de todos los hombres y las mujeres a una formación técnica, profesional y superior de calidad, incluida la enseñanza universitaria."/>
    <s v="Consolidación del Sistema de educación Superior Colombiano"/>
    <s v="En formulacion"/>
    <m/>
    <s v="DFES-FORTALECIMIENTO ESTRATÉGICO"/>
    <m/>
    <s v="Porcentaje de avance en la adecuación del sistema de analítica para el seguimiento cuantitativo a la educación superior como derecho"/>
    <s v="PAI"/>
    <m/>
    <m/>
    <m/>
    <m/>
    <m/>
    <m/>
    <m/>
    <m/>
    <m/>
    <m/>
    <m/>
    <m/>
    <m/>
    <m/>
    <m/>
    <m/>
    <m/>
    <m/>
    <m/>
    <m/>
    <s v="Producto "/>
    <s v="Cuatrimestral"/>
    <s v="Acumulado"/>
    <s v="Porcentaje"/>
    <n v="0"/>
    <s v="Sumatoria del ponderado de los hitos definidos (hito 1: Documento del levantamiento de necesidades de información para el sistema de analítica 33%; hito 2: Documento conceptual del Índice de Realización de la Educación Superior como derecho 33%; hito 3: Documento conceptual de la propuesta metodológica del sistema de analítica 34%)"/>
    <s v="Documento del levantamiento de necesidades de información para el sistema de analítica_x000a_Documento conceptual del Índice de Realización de la Educación Superior como derecho_x000a_Documento conceptual de la propuesta metodológica del sistema de analítica"/>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5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s v="Educación superior integral, incluyente, intercultural, antirracista, y desde la perspectiva de la justicia social y la paz"/>
    <s v="En formulacion"/>
    <m/>
    <s v="DFES-ENFOQUE DIFERENCIAL"/>
    <m/>
    <s v="Porcentaje de avance en la actualización de la Política de Educación Inclusiva, Intercultural y de Diversidades"/>
    <s v="PAI"/>
    <m/>
    <m/>
    <m/>
    <m/>
    <m/>
    <m/>
    <m/>
    <m/>
    <m/>
    <m/>
    <m/>
    <m/>
    <m/>
    <m/>
    <m/>
    <m/>
    <m/>
    <m/>
    <m/>
    <m/>
    <s v="Gestión"/>
    <s v="Cuatrimestral"/>
    <s v="Acumulado"/>
    <s v="Porcentaje"/>
    <n v="0"/>
    <s v="Sumatoria del ponderado de los hitos definidos (hito 1: Documento con la estructura para la actualización de la Política de educación superior inclusiva, para la inspiración de los temas de interculturalidad y diversidades 33%; hito 2: Consolidado espacios de trabajo y documento con el avance de la actualización de la Política 33%; hito 3: Documento con la actualización de la Política 34%)"/>
    <s v="Documento con la estructura para la actualización de la Política de educación superior inclusiva, para la inspiración de los temas de interculturalidad y diversidades_x000a_Consolidado espacios de trabajo y documento con el avance de la actualización de la Política_x000a_Documento con la actualización de la Política"/>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ENFOQUE TERRITORIAL"/>
    <m/>
    <s v="Número de planes de regionalización de la Educación Superior para zonas PDET"/>
    <s v="PAI"/>
    <m/>
    <m/>
    <m/>
    <m/>
    <m/>
    <m/>
    <m/>
    <m/>
    <m/>
    <m/>
    <m/>
    <m/>
    <m/>
    <m/>
    <m/>
    <m/>
    <m/>
    <m/>
    <m/>
    <m/>
    <s v="Producto "/>
    <s v="Anual"/>
    <s v="Acumulado"/>
    <s v="Número"/>
    <n v="0"/>
    <s v="Sumatoria del número de planes de regionalización de la Educación Superior para zonas PDET formulados"/>
    <s v="Documento de los planes de regionalización "/>
    <n v="0"/>
    <n v="4"/>
    <n v="8"/>
    <n v="12"/>
    <n v="16"/>
    <n v="16"/>
    <n v="4"/>
    <n v="0"/>
    <n v="0"/>
    <n v="0"/>
    <n v="0"/>
    <n v="0"/>
    <n v="0"/>
    <n v="0"/>
    <n v="0"/>
    <n v="0"/>
    <n v="0"/>
    <n v="0"/>
    <n v="4"/>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integral, incluyente, intercultural, antirracista, y desde la perspectiva de la justicia social y la paz"/>
    <s v="En formulacion"/>
    <m/>
    <s v="DFES-ENFOQUE DIFERENCIAL"/>
    <m/>
    <s v="Porcentaje de avance en el diseño de la estrategia para el acceso de personas en proceso de Reinserción, Reintegración y Reincorporación."/>
    <s v="PAI"/>
    <m/>
    <m/>
    <m/>
    <m/>
    <m/>
    <m/>
    <m/>
    <m/>
    <m/>
    <m/>
    <m/>
    <m/>
    <m/>
    <m/>
    <m/>
    <m/>
    <m/>
    <m/>
    <m/>
    <m/>
    <s v="Producto "/>
    <s v="Cuatrimestral"/>
    <s v="Acumulado"/>
    <s v="Porcentaje"/>
    <n v="0"/>
    <s v="Sumatoria del ponderado de los hitos definidos (hito 1: Documento con el avance de la estrategia para el acceso de personas en proceso de Reinserción, Reintegración y Reincorporación 33%; hito 2: Documento con el avance de la estrategia para el acceso de personas en proceso de Reinserción, Reintegración y Reincorporación 33%; hito 3: Documento final con la estrategia para el acceso de personas en proceso de Reinserción, Reintegración y Reincorporación 34%)"/>
    <s v="Documento con el avance de la estrategia para el acceso de personas en proceso de Reinserción, Reintegración y Reincorporación_x000a_Documento con el avance de la estrategia para el acceso de personas en proceso de Reinserción, Reintegración y Reincorporación_x000a_Documento final con la estrategia para el acceso de personas en proceso de Reinserción, Reintegración y Reincorporación"/>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integral, incluyente, intercultural, antirracista, y desde la perspectiva de la justicia social y la paz"/>
    <s v="En formulacion"/>
    <m/>
    <s v="DFES-ENFOQUE DIFERENCIAL"/>
    <m/>
    <s v="Porcentaje de avance en el diseño de la estrategia para el acceso a Educación Superior para personas privadas de la libertad y pospenados"/>
    <s v="PAI"/>
    <m/>
    <m/>
    <m/>
    <m/>
    <m/>
    <m/>
    <m/>
    <m/>
    <m/>
    <m/>
    <m/>
    <m/>
    <m/>
    <m/>
    <m/>
    <m/>
    <m/>
    <m/>
    <m/>
    <m/>
    <s v="Producto "/>
    <s v="Cuatrimestral"/>
    <s v="Acumulado"/>
    <s v="Porcentaje"/>
    <n v="0"/>
    <s v="Sumatoria del ponderado de los hitos definidos (hito 1: Documento con el avance de la estrategia para el acceso a Educación Superior para personas privadas de la libertad y pospenados 33%; hito 2: Documento con el avance de la estrategia para el acceso a Educación Superior para personas privadas de la libertad y pospenados 33%; hito 3: Documento final con la estrategia para el acceso a Educación Superior para personas privadas de la libertad y pospenados 34%)"/>
    <s v="Documento con el avance de la estrategia para el acceso a Educación Superior para personas privadas de la libertad y pospenados_x000a_Documento con el avance de la estrategia para el acceso a Educación Superior para personas privadas de la libertad y pospenados_x000a_Documento final con la estrategia para el acceso a Educación Superior para personas privadas de la libertad y pospenados"/>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Reconceptualización del Sistema de Aseguramiento de la Calidad de la Educación Superior"/>
    <s v="En formulacion"/>
    <m/>
    <s v="DFES-FOMENTO AL ASEGURAMIENTO Y MEJORAMIENTO DE LA CALIDAD"/>
    <m/>
    <s v="Numeros de IES que reciben acompañamiento técnico en la apropiación de la normativa sobre aseguramiento de calidad"/>
    <s v="PAI"/>
    <m/>
    <m/>
    <m/>
    <m/>
    <m/>
    <m/>
    <m/>
    <m/>
    <m/>
    <m/>
    <m/>
    <m/>
    <m/>
    <m/>
    <m/>
    <m/>
    <m/>
    <m/>
    <m/>
    <m/>
    <s v="Producto "/>
    <s v="Semestral"/>
    <s v="Acumulado"/>
    <s v="Número"/>
    <n v="0"/>
    <s v="Sumatoria del número de IES que reciben acompañamiento técnico en la apropiación de la normativa sobre aseguramiento de calidad"/>
    <s v="Informe de IES con acompañamiento"/>
    <n v="0"/>
    <n v="100"/>
    <s v="-"/>
    <s v="-"/>
    <s v="-"/>
    <s v="-"/>
    <n v="100"/>
    <n v="0"/>
    <n v="0"/>
    <n v="0"/>
    <n v="0"/>
    <n v="0"/>
    <n v="50"/>
    <n v="50"/>
    <n v="50"/>
    <n v="50"/>
    <n v="50"/>
    <n v="50"/>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Reconceptualización del Sistema de Aseguramiento de la Calidad de la Educación Superior"/>
    <s v="En formulacion"/>
    <m/>
    <s v="DFES-FOMENTO AL ASEGURAMIENTO Y MEJORAMIENTO DE LA CALIDAD"/>
    <m/>
    <s v="Numeros de IES que reciben acompañamiento técnico en el diseño, implementación y consolidación de los SIAC"/>
    <s v="PAI"/>
    <m/>
    <m/>
    <m/>
    <m/>
    <m/>
    <m/>
    <m/>
    <m/>
    <m/>
    <m/>
    <m/>
    <m/>
    <m/>
    <m/>
    <m/>
    <m/>
    <m/>
    <m/>
    <m/>
    <m/>
    <s v="Producto "/>
    <s v="Semestral"/>
    <s v="Acumulado"/>
    <s v="Número"/>
    <n v="0"/>
    <s v="Sumatoria del número de IES que reciben acompañamiento técnico en el diseño, implementación y consolidación de los SIAC"/>
    <s v="Informe de IES con acompañamiento"/>
    <n v="0"/>
    <n v="70"/>
    <s v="-"/>
    <s v="-"/>
    <s v="-"/>
    <s v="-"/>
    <n v="70"/>
    <n v="0"/>
    <n v="0"/>
    <n v="0"/>
    <n v="0"/>
    <n v="0"/>
    <n v="70"/>
    <n v="70"/>
    <n v="70"/>
    <n v="70"/>
    <n v="70"/>
    <n v="70"/>
    <n v="7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ENFOQUE DIFERENCIAL"/>
    <m/>
    <s v="Porcentaje de avance en el diseño de la estrategia para fomentar el transito de estudiantes de media a la educación superior"/>
    <s v="PAI"/>
    <m/>
    <m/>
    <m/>
    <m/>
    <m/>
    <m/>
    <m/>
    <m/>
    <m/>
    <m/>
    <m/>
    <m/>
    <m/>
    <m/>
    <m/>
    <m/>
    <m/>
    <m/>
    <m/>
    <m/>
    <s v="Gestión"/>
    <s v="Cuatrimestral"/>
    <s v="Acumulado"/>
    <s v="Porcentaje"/>
    <n v="0"/>
    <s v="Sumatoria del ponderado de los hitos definidos (hito 1: Documento con la estructura de la estrategia para fomentar el tránsito de estudiantes de media a la educación superior 33%; hito 2: Documento con el avance de la estrategia para fomentar el transito de estudiantes de media a la educación superior 33%; hito 3: Documento final con la estrategia para fomentar el transito de estudiantes de media a la educación superior 34%)"/>
    <s v="Documento con la estructura de la estrategia para fomentar el tránsito de estudiantes de media a la educación superior_x000a_Documento con el avance de la estrategia para fomentar el transito de estudiantes de media a la educación superior_x000a_Documento final con la estrategia para fomentar el transito de estudiantes de media a la educación superior"/>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MUNDO DEL TRABAJO"/>
    <m/>
    <s v="Porcentaje de avance en el diseño de la estrategia de articulación entre el Marco Nacional de Cualificaciones  y el cambio estructural para una economía productiva"/>
    <s v="PAI"/>
    <m/>
    <m/>
    <m/>
    <m/>
    <m/>
    <m/>
    <m/>
    <m/>
    <m/>
    <m/>
    <m/>
    <m/>
    <m/>
    <m/>
    <m/>
    <m/>
    <m/>
    <m/>
    <m/>
    <m/>
    <s v="Gestión"/>
    <s v="Cuatrimestral"/>
    <s v="Acumulado"/>
    <s v="Porcentaje"/>
    <n v="0"/>
    <s v="Sumatoria del ponderado de los hitos definidos (hito 1: Documento con el marco conceptural que permita la articulación entre el MNC y las necesidades de transformación de las estructuras productivas del país  20%; hito 2: Documento con el avance en el diseño de la estrategia de articulación entre el Marco Nacional de Cualificaciones  y necesidades de transformación de las estructuras productivas del país  30%; hito 3: Documento final con el diseño de la estrategia 50%)"/>
    <s v="Documento con el marco conceptural que permita la articulación entre el MNC y necesidades de transformación de las estructuras productivas del país. _x000a_Documento con el avance del diseño de la estrategia de articulación entre el Marco Nacional de Cualificaciones  y necesidades de transformación de las estructuras productivas del país _x000a_Documento final con la diseño de la estrategia"/>
    <n v="0"/>
    <n v="100"/>
    <s v="-"/>
    <s v="-"/>
    <s v="-"/>
    <s v="-"/>
    <n v="100"/>
    <n v="0"/>
    <n v="0"/>
    <n v="0"/>
    <n v="20"/>
    <n v="20"/>
    <n v="20"/>
    <n v="20"/>
    <n v="50"/>
    <n v="50"/>
    <n v="50"/>
    <n v="50"/>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MUNDO DEL TRABAJO"/>
    <m/>
    <s v="Número de estrategias diseñadas para el fomento de la oferta académica basada en los catálogos de cualificaciones"/>
    <s v="PAI"/>
    <m/>
    <m/>
    <m/>
    <m/>
    <m/>
    <m/>
    <m/>
    <m/>
    <m/>
    <m/>
    <m/>
    <m/>
    <m/>
    <m/>
    <m/>
    <m/>
    <m/>
    <m/>
    <m/>
    <m/>
    <s v="Producto "/>
    <s v="Semestral"/>
    <s v="Acumulado"/>
    <s v="Número"/>
    <n v="0"/>
    <s v="Sumatoria de estrategias diseñadas para el fomento de la oferta académica basada en los catálogos de cualificaciones"/>
    <s v="Documento de la estrategia para el fomento de la oferta académica basada en los catálogos de cualificaciones"/>
    <n v="0"/>
    <n v="2"/>
    <s v="-"/>
    <s v="-"/>
    <s v="-"/>
    <s v="-"/>
    <n v="2"/>
    <n v="0"/>
    <n v="0"/>
    <n v="0"/>
    <n v="0"/>
    <n v="0"/>
    <n v="1"/>
    <n v="1"/>
    <n v="1"/>
    <n v="1"/>
    <n v="1"/>
    <n v="1"/>
    <n v="2"/>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MUNDO DEL TRABAJO"/>
    <m/>
    <s v="Número de catálogos de cualificaciones diseñados o actualizados"/>
    <s v="PAI"/>
    <m/>
    <m/>
    <m/>
    <m/>
    <m/>
    <m/>
    <m/>
    <m/>
    <m/>
    <m/>
    <m/>
    <m/>
    <m/>
    <m/>
    <m/>
    <m/>
    <m/>
    <m/>
    <m/>
    <m/>
    <s v="Producto "/>
    <s v="Anual"/>
    <s v="Acumulado"/>
    <s v="Número"/>
    <n v="30"/>
    <s v="Sumatoria de catálogos de cualificaciones diseñados o actualizados"/>
    <s v="Documentos de catálogos actualizados o nuevos catálogos construidos"/>
    <n v="0"/>
    <n v="3"/>
    <n v="4"/>
    <n v="4"/>
    <n v="4"/>
    <n v="15"/>
    <n v="3"/>
    <n v="0"/>
    <n v="0"/>
    <n v="0"/>
    <n v="0"/>
    <n v="0"/>
    <n v="0"/>
    <n v="0"/>
    <n v="0"/>
    <n v="0"/>
    <n v="0"/>
    <n v="0"/>
    <n v="3"/>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MUNDO DEL TRABAJO"/>
    <m/>
    <s v="Porcentaje de avance en el diseño de la estrategia de promoción de la ETDH en articulación con el MNC dirigida a las Entidades Territoriales"/>
    <s v="PAI"/>
    <m/>
    <m/>
    <m/>
    <m/>
    <m/>
    <m/>
    <m/>
    <m/>
    <m/>
    <m/>
    <m/>
    <m/>
    <m/>
    <m/>
    <m/>
    <m/>
    <m/>
    <m/>
    <m/>
    <m/>
    <s v="Gestión"/>
    <s v="Cuatrimestral"/>
    <s v="Acumulado"/>
    <s v="Porcentaje"/>
    <n v="0"/>
    <s v="Sumatoria del ponderado de los hitos definidos (hito 1: Documento preliminar con el diseño de la estrategia de promoción de la ETDH para las Entidades Territoriales 20%; hito 2: Socialización de la estrategia preliminar de promoción de la ETDH 30%; hito 3: Documento final con la estrategia de promoción de la ETDH en articulación con el MNC dirigida a las Entidades Territoriales 50%)"/>
    <s v="Documento preliminar con el diseño de la estrategia de promoción de la ETDH para las Entidades Territoriales_x000a_Documento con las observaciones recolectadas en la socialización de la estrategia preliminar de promoción de la ETDH_x000a_Documento final de la estrategia de promoción de la ETDH en articulación con el MNC dirigida a las Entidades Territoriales"/>
    <n v="0"/>
    <n v="100"/>
    <s v="-"/>
    <s v="-"/>
    <s v="-"/>
    <s v="-"/>
    <n v="100"/>
    <n v="0"/>
    <n v="0"/>
    <n v="0"/>
    <n v="0"/>
    <n v="0"/>
    <n v="20"/>
    <n v="20"/>
    <n v="50"/>
    <n v="50"/>
    <n v="50"/>
    <n v="50"/>
    <n v="100"/>
  </r>
  <r>
    <x v="1"/>
    <s v="Gestión con valores para Resultados"/>
    <s v="Aumentar los niveles de satisfacción del cliente y de los grupos de valor."/>
    <s v="Implementación de política "/>
    <x v="5"/>
    <s v="Subdirección de Desarrollo Sectorial"/>
    <s v="4.3. Asegurar el acceso igualitario de todos los hombres y las mujeres a una formación técnica, profesional y superior de calidad, incluida la enseñanza universitaria."/>
    <s v="Consolidación del Sistema de educación Superior Colombiano"/>
    <s v="En formulacion"/>
    <m/>
    <s v="DFES-FORTALECIMIENTO ESTRATÉGICO"/>
    <m/>
    <s v="Porcentaje de avance en la adecuación de la analítica del Observatorio Laboral para la Educación- OLE en diálogo con enfoque de derechos"/>
    <s v="PAI"/>
    <m/>
    <m/>
    <m/>
    <m/>
    <m/>
    <m/>
    <m/>
    <m/>
    <m/>
    <m/>
    <m/>
    <m/>
    <m/>
    <m/>
    <m/>
    <m/>
    <m/>
    <m/>
    <m/>
    <m/>
    <s v="Producto "/>
    <s v="Cuatrimestral"/>
    <s v="Acumulado"/>
    <s v="Porcentaje"/>
    <n v="0"/>
    <s v="Sumatoria del ponderado de los hitos definidos (hito 1: Documento con la revisión del marco referencial para la adaptación del sistema de analítica del OLE 33%; hito 2: Documento con la propuesta de indicadores del Observatorio Laboral para la Educación OLE en diálogo con enfoque de derechos 33%; hito 3: Documento conceptual de la propuesta metodológica para la adecuación de la analítica del Observatorio Laboral para la Educación OLE en diálogo con enfoque de derechos 34%)"/>
    <s v="Documento con la revisión del marco referencial para la adaptación del sistema de analítica del OLE_x000a_Documento con la propuesta de indicadores del Observatorio Laboral para la Educación OLE en diálogo con enfoque de derechos_x000a_Documento conceptual de la propuesta metodológica para la adecuación de la analítica del Observatorio Laboral para la Educación OLE en diálogo con enfoque de derechos"/>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Consolidación del Sistema de educación Superior Colombiano"/>
    <s v="En formulacion"/>
    <m/>
    <s v="DFES-FORTALECIMIENTO ESTRATÉGICO"/>
    <m/>
    <s v="Porcentaje de avance en el diseño e implementación de la estrategia de fomento a la internacionalización de la educación superior"/>
    <s v="PAI"/>
    <m/>
    <m/>
    <m/>
    <m/>
    <m/>
    <m/>
    <m/>
    <m/>
    <m/>
    <m/>
    <m/>
    <m/>
    <m/>
    <m/>
    <m/>
    <m/>
    <m/>
    <m/>
    <m/>
    <m/>
    <s v="Gestión"/>
    <s v="Cuatrimestral"/>
    <s v="Acumulado"/>
    <s v="Porcentaje"/>
    <n v="0"/>
    <s v="Sumatoria del ponderado de los hitos definidos (hito 1: Documento con el avance sobre el diseño de la estrategia de fomento a la internacionalización de la educación superior 33%;hito 2: Documento con el avance de la implementación de la estrategia de fomento a la internacionalización de la educación superior 33%; hito 3: Informe final con el avance anual de la implementación de la estrategia de fomento a la internacionalización de la educación superior 34%)"/>
    <s v="Documento con el avance sobre el diseño de la estrategia de fomento a la internacionalización de la educación superior_x000a_Documento con el avance de la implementación de la estrategia de fomento a la internacionalización de la educación superior_x000a_Informe final con el avance anual de la implementación de la estrategia de fomento a la internacionalización de la educación superior"/>
    <n v="0"/>
    <n v="100"/>
    <s v="-"/>
    <s v="-"/>
    <s v="-"/>
    <s v="-"/>
    <n v="100"/>
    <n v="0"/>
    <n v="0"/>
    <n v="0"/>
    <n v="33"/>
    <n v="33"/>
    <n v="33"/>
    <n v="33"/>
    <n v="66"/>
    <n v="66"/>
    <n v="66"/>
    <n v="66"/>
    <n v="100"/>
  </r>
  <r>
    <x v="1"/>
    <s v="Gestión con valores para Resultados"/>
    <s v="Aumentar los niveles de satisfacción del cliente y de los grupos de valor."/>
    <s v="Implementación de política "/>
    <x v="5"/>
    <s v="Subdirección de Desarrollo Sectorial"/>
    <s v="4.3. Asegurar el acceso igualitario de todos los hombres y las mujeres a una formación técnica, profesional y superior de calidad, incluida la enseñanza universitaria."/>
    <s v="Consolidación del Sistema de educación Superior Colombiano"/>
    <s v="En formulacion"/>
    <m/>
    <s v="DFES-FORTALECIMIENTO ESTRATÉGICO"/>
    <m/>
    <s v="Porcentaje de avance en el proceso de producción, análisis y publicación de la información estadística del sector "/>
    <s v="PAI"/>
    <m/>
    <m/>
    <m/>
    <m/>
    <m/>
    <m/>
    <m/>
    <m/>
    <m/>
    <m/>
    <m/>
    <m/>
    <m/>
    <m/>
    <m/>
    <m/>
    <m/>
    <m/>
    <m/>
    <m/>
    <s v="Gestión "/>
    <s v="Semestral"/>
    <s v="Mantenimiento"/>
    <s v="Porcentaje"/>
    <n v="30"/>
    <s v="Sumatoria del ponderado de los hitos definidos (hito 1: informe con cierre y publicación de información estadística de matrícula y cobertura 50%; hito 2: Publicación de información estadística de permanencia, graduación y vinculación laboral de graduados 50%)"/>
    <s v="Informe con cierre y publicación de información estadística de matrícula y cobertura_x000a_Publicación de información estadística de permanencia, graduación y vinculación laboral de graduados"/>
    <n v="0"/>
    <n v="100"/>
    <s v="-"/>
    <s v="-"/>
    <s v="-"/>
    <s v="-"/>
    <n v="100"/>
    <n v="0"/>
    <n v="0"/>
    <n v="0"/>
    <n v="0"/>
    <n v="0"/>
    <n v="50"/>
    <n v="50"/>
    <n v="50"/>
    <n v="50"/>
    <n v="50"/>
    <n v="50"/>
    <n v="100"/>
  </r>
  <r>
    <x v="1"/>
    <s v="Gestión con valores para Resultados"/>
    <s v="Aumentar los niveles de satisfacción del cliente y de los grupos de valor."/>
    <s v="Implementación de política "/>
    <x v="5"/>
    <s v="Subdirección de Desarrollo Sectorial"/>
    <s v="4.3. Asegurar el acceso igualitario de todos los hombres y las mujeres a una formación técnica, profesional y superior de calidad, incluida la enseñanza universitaria."/>
    <s v="Consolidación del Sistema de educación Superior Colombiano"/>
    <s v="En formulacion"/>
    <m/>
    <s v="DFES-FORTALECIMIENTO ESTRATÉGICO"/>
    <m/>
    <s v="Porcentaje de avance en el proceso de soporte, actualización y mejoramiento de los sistemas de información de educación superior "/>
    <s v="PAI"/>
    <m/>
    <m/>
    <m/>
    <m/>
    <m/>
    <m/>
    <m/>
    <m/>
    <m/>
    <m/>
    <m/>
    <m/>
    <m/>
    <m/>
    <m/>
    <m/>
    <m/>
    <m/>
    <m/>
    <m/>
    <s v="Gestión "/>
    <s v="Semestral"/>
    <s v="Mantenimiento"/>
    <s v="Porcentaje"/>
    <n v="0"/>
    <s v="Sumatoria del ponderado de los hitos definidos (hito 1: documento Formalización del licenciamiento de la herrramienta de cargue de datos al SNIES 50%; hito 2: Informe final de supervisión del contrato para el soporte funcional del SNIES 50%)"/>
    <s v="Documento Formalización del licenciamiento de la herrramienta de cargue de datos al SNIES_x000a_Informe final de supervisión del contrato para el soporte funcional del SNIES"/>
    <n v="0"/>
    <n v="100"/>
    <s v="-"/>
    <s v="-"/>
    <s v="-"/>
    <s v="-"/>
    <n v="100"/>
    <n v="0"/>
    <n v="0"/>
    <n v="0"/>
    <n v="0"/>
    <n v="0"/>
    <n v="50"/>
    <n v="50"/>
    <n v="50"/>
    <n v="50"/>
    <n v="50"/>
    <n v="50"/>
    <n v="10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FINANCIAMIENTO DE LA EDUCACION SUPERIOR"/>
    <n v="136"/>
    <s v="Número de beneficiarios de subsidios y condonaciones de créditos otorgados a través del Icetex"/>
    <s v="PAI"/>
    <m/>
    <m/>
    <m/>
    <m/>
    <m/>
    <m/>
    <m/>
    <m/>
    <m/>
    <m/>
    <m/>
    <m/>
    <m/>
    <m/>
    <m/>
    <m/>
    <m/>
    <m/>
    <m/>
    <m/>
    <s v="Producto"/>
    <s v="Semestral"/>
    <s v="Flujo"/>
    <s v="Número"/>
    <n v="30"/>
    <s v="Suma de los estudiantes con créditos Icetex que son beneficiarios de subsidios de tasa o sostenimiento o de condonaciones del 25%  o como mejores Saber PRO."/>
    <s v="Informes desde ICETEX"/>
    <n v="0"/>
    <n v="294144"/>
    <s v="-"/>
    <s v="-"/>
    <s v="-"/>
    <s v="-"/>
    <n v="294144"/>
    <n v="0"/>
    <n v="0"/>
    <n v="0"/>
    <n v="0"/>
    <n v="0"/>
    <n v="0"/>
    <n v="100000"/>
    <n v="100000"/>
    <n v="100000"/>
    <n v="100000"/>
    <n v="100000"/>
    <n v="294144"/>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FINANCIAMIENTO DE LA EDUCACION SUPERIOR"/>
    <n v="163"/>
    <s v="Número de beneficiarios adjudicados en los fondos poblacionales"/>
    <s v="PAI"/>
    <m/>
    <m/>
    <m/>
    <m/>
    <m/>
    <m/>
    <m/>
    <m/>
    <m/>
    <m/>
    <m/>
    <m/>
    <m/>
    <m/>
    <m/>
    <m/>
    <m/>
    <m/>
    <m/>
    <m/>
    <s v="Producto"/>
    <s v="Anual"/>
    <s v="Acumulado"/>
    <s v="Número"/>
    <n v="30"/>
    <s v="Suma de los nuevos beneficiarios adjudicados en los fondos poblacionales (Indígenas, Comunidades Negras, Rrom, Víctimas y Discapacidad)"/>
    <s v="Informes desde ICETEX"/>
    <n v="0"/>
    <n v="5270"/>
    <s v="-"/>
    <s v="-"/>
    <s v="-"/>
    <s v="-"/>
    <n v="5270"/>
    <n v="0"/>
    <n v="0"/>
    <n v="0"/>
    <n v="0"/>
    <n v="0"/>
    <n v="0"/>
    <n v="0"/>
    <n v="0"/>
    <n v="0"/>
    <n v="0"/>
    <n v="0"/>
    <n v="5270"/>
  </r>
  <r>
    <x v="1"/>
    <s v="Gestión con valores para Resultados"/>
    <s v="Aumentar los niveles de satisfacción del cliente y de los grupos de valor"/>
    <s v="Implementación de política "/>
    <x v="5"/>
    <s v="Subdirección de Apoyo a la Gestión de las IES"/>
    <s v="4.3. Asegurar el acceso igualitario de todos los hombres y las mujeres a una formación técnica, profesional y superior de calidad, incluida la enseñanza universitaria."/>
    <s v="Educación Superior como un derecho. "/>
    <s v="En formulacion"/>
    <m/>
    <s v="DFES-FINANCIAMIENTO DE LA EDUCACION SUPERIOR"/>
    <n v="276"/>
    <s v="Número de beneficiarios adjudicados en Fondos NO poblacionales determinados por Ley"/>
    <s v="PAI"/>
    <m/>
    <m/>
    <m/>
    <m/>
    <m/>
    <m/>
    <m/>
    <m/>
    <m/>
    <m/>
    <m/>
    <m/>
    <m/>
    <m/>
    <m/>
    <m/>
    <m/>
    <m/>
    <m/>
    <m/>
    <s v="Producto"/>
    <s v="Anual"/>
    <s v="Acumulado"/>
    <s v="Número"/>
    <n v="30"/>
    <s v="Suma de los nuevos beneficiarios adjudicados en los fondos NO poblacionales (Mejores Bachilleres, Mejores Saber PRO, Omaira, DIH, Luis Robles, Ciudadanos de Paz, Hipólita, Fondo de Veteranos y el Fondo Lideres Afrodescendientes)"/>
    <s v="Informes desde ICETEX"/>
    <n v="0"/>
    <n v="950"/>
    <s v="-"/>
    <s v="-"/>
    <s v="-"/>
    <s v="-"/>
    <n v="950"/>
    <n v="0"/>
    <n v="0"/>
    <n v="0"/>
    <n v="0"/>
    <n v="0"/>
    <n v="0"/>
    <n v="0"/>
    <n v="0"/>
    <n v="0"/>
    <n v="0"/>
    <n v="0"/>
    <n v="950"/>
  </r>
  <r>
    <x v="1"/>
    <s v="Gestión con valores para Resultados"/>
    <s v="Aumentar los niveles de satisfacción del cliente y de los grupos de valor"/>
    <s v="Implementación de política "/>
    <x v="5"/>
    <s v="Dirección de Fomento de la Educación Superior"/>
    <s v="4.3. Asegurar el acceso igualitario de todos los hombres y las mujeres a una formación técnica, profesional y superior de calidad, incluida la enseñanza universitaria."/>
    <s v="Educación Superior como un derecho. "/>
    <s v="En formulacion"/>
    <m/>
    <s v="DFES-ENFOQUE TERRITORIAL"/>
    <n v="150"/>
    <s v="Tasa de cobertura en educación superior"/>
    <s v="PND"/>
    <m/>
    <m/>
    <m/>
    <m/>
    <m/>
    <m/>
    <m/>
    <m/>
    <m/>
    <m/>
    <m/>
    <m/>
    <m/>
    <m/>
    <m/>
    <m/>
    <m/>
    <m/>
    <m/>
    <m/>
    <s v="Resultado"/>
    <s v="Anual"/>
    <s v="Flujo"/>
    <s v="Porcentaje"/>
    <n v="180"/>
    <s v="Tasa de Cobertura Bruta educación superior = (Matriculados en programas de pregrado / Población entre 17 y 21 años) x 100"/>
    <s v="Reportes anuales Subdirección de Desarrollo Sectorial"/>
    <n v="55"/>
    <n v="57"/>
    <n v="58"/>
    <n v="60"/>
    <n v="62"/>
    <n v="62"/>
    <n v="57"/>
    <n v="0"/>
    <n v="0"/>
    <n v="0"/>
    <n v="0"/>
    <n v="0"/>
    <n v="0"/>
    <n v="0"/>
    <n v="0"/>
    <n v="0"/>
    <n v="0"/>
    <n v="0"/>
    <n v="57"/>
  </r>
  <r>
    <x v="1"/>
    <s v="Direccionamiento estratégico y planeación "/>
    <s v="Aumentar los niveles de satisfacción del cliente y de los grupos de valor."/>
    <s v="Diseño de políticas e instrumentos"/>
    <x v="6"/>
    <s v="Dirección de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Inciativas regulatorias del sistema de aseguramiento de la calidad de educación superior expedida."/>
    <s v="PAI"/>
    <m/>
    <m/>
    <m/>
    <m/>
    <m/>
    <m/>
    <m/>
    <m/>
    <m/>
    <m/>
    <m/>
    <m/>
    <m/>
    <m/>
    <m/>
    <m/>
    <m/>
    <m/>
    <m/>
    <m/>
    <s v="Producto"/>
    <s v="Semestral"/>
    <s v="Acumulado"/>
    <s v="Número"/>
    <n v="0"/>
    <s v="Sumatoria de iniciativas regulatorias expedidas en materia de educación superior._x000a_Nota: Leyes, decretos, resoluciones, acuerdos directivas, todo lo reglamentario que termine en un acto administrativo."/>
    <s v="Iniciativas regulatorias expedidas."/>
    <n v="0"/>
    <n v="3"/>
    <n v="1"/>
    <n v="1"/>
    <n v="1"/>
    <n v="6"/>
    <n v="3"/>
    <n v="0"/>
    <n v="0"/>
    <n v="0"/>
    <n v="0"/>
    <n v="0"/>
    <n v="1"/>
    <n v="1"/>
    <n v="1"/>
    <n v="1"/>
    <n v="1"/>
    <n v="1"/>
    <n v="3"/>
  </r>
  <r>
    <x v="1"/>
    <s v="Direccionamiento estratégico y planeación "/>
    <s v="Aumentar los niveles de satisfacción del cliente y de los grupos de valor."/>
    <s v="Diseño de políticas e instrumentos"/>
    <x v="6"/>
    <s v="Dirección de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Porcentaje de fortalecimiento en la articulación del sistema de Aseguramiento de la calidad a través del trabajo con la CONACES, el CNA y la Red de Conocimiento SACES.  "/>
    <s v="PAI"/>
    <m/>
    <m/>
    <m/>
    <m/>
    <m/>
    <m/>
    <m/>
    <m/>
    <m/>
    <m/>
    <m/>
    <m/>
    <m/>
    <m/>
    <m/>
    <m/>
    <m/>
    <m/>
    <m/>
    <m/>
    <s v="Gestión"/>
    <s v="Trimestral"/>
    <s v="Mantenimiento"/>
    <s v="Porcentaje"/>
    <n v="0"/>
    <s v="(A/B)*100_x000a_A = Número de actividades realizadas para la articulación SAC y el fortalecimiento de la Red de Conocimiento SACES _x000a_B = Número de actividades programadas para la articulación SAC  y el fortalecimiento de la Red de Conocimiento SACES "/>
    <s v="Informe sobre el fortalecimiento en la articulación del sistema de Aseguramiento de la calidad a través del trabajo con la CONACES, el CNA y la Red de Conocimiento SACES,  en relación con las actividades planeadas para la vigencia"/>
    <n v="0"/>
    <n v="100"/>
    <n v="100"/>
    <n v="100"/>
    <n v="100"/>
    <n v="100"/>
    <n v="100"/>
    <n v="0"/>
    <n v="0"/>
    <n v="25"/>
    <n v="25"/>
    <n v="25"/>
    <n v="50"/>
    <n v="50"/>
    <n v="50"/>
    <n v="75"/>
    <n v="75"/>
    <n v="75"/>
    <n v="100"/>
  </r>
  <r>
    <x v="1"/>
    <s v="Direccionamiento estratégico y planeación "/>
    <s v="Aumentar los niveles de satisfacción del cliente y de los grupos de valor."/>
    <s v="Diseño de políticas e instrumentos"/>
    <x v="6"/>
    <s v="Dirección de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Porcentaje de avance de la estrategía para capacitación del Marco Nacional de Cualificaciones  y el seguimiento del esquema de movilidad educativa y formativa - EMEF. "/>
    <s v="PAI"/>
    <m/>
    <m/>
    <m/>
    <m/>
    <m/>
    <m/>
    <m/>
    <m/>
    <m/>
    <m/>
    <m/>
    <m/>
    <m/>
    <m/>
    <m/>
    <m/>
    <m/>
    <m/>
    <m/>
    <m/>
    <s v="Gestión"/>
    <s v="Trimestral"/>
    <s v="Mantenimiento"/>
    <s v="Porcentaje"/>
    <n v="0"/>
    <s v="(A/B)*100_x000a_A = Número de actividades realizadas para la estrategia de capacitación del MNC y el seguimiento al EMEF_x000a_B = Número de actividades programadas para la estrategia de capacitación del MNC y el seguimiento al EMEF"/>
    <s v="Informe de avance sobre las estrategias para capacitación del Marco Nacional de Cualificaciones  y el seguimiento del esquema de movilidad educativa y formativa - EMEF, en relación con las actividades planeadas para la vigencia. "/>
    <n v="0"/>
    <n v="100"/>
    <n v="100"/>
    <n v="100"/>
    <n v="100"/>
    <n v="100"/>
    <n v="100"/>
    <n v="0"/>
    <n v="0"/>
    <n v="25"/>
    <n v="25"/>
    <n v="25"/>
    <n v="50"/>
    <n v="50"/>
    <n v="50"/>
    <n v="75"/>
    <n v="75"/>
    <n v="75"/>
    <n v="100"/>
  </r>
  <r>
    <x v="1"/>
    <s v="Direccionamiento estratégico y planeación "/>
    <s v="Aumentar los niveles de satisfacción del cliente y de los grupos de valor."/>
    <s v="Diseño de políticas e instrumentos"/>
    <x v="6"/>
    <s v="Subdirección de Inspección y Vigilancia"/>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Inspección y Vigilancia para la Educación Superior"/>
    <n v="142"/>
    <s v="Porcentaje de medidas preventivas y/o de vigilancia especial en IES gestionadas."/>
    <s v="PAI"/>
    <m/>
    <m/>
    <m/>
    <m/>
    <m/>
    <m/>
    <m/>
    <m/>
    <m/>
    <m/>
    <m/>
    <m/>
    <m/>
    <m/>
    <m/>
    <m/>
    <m/>
    <m/>
    <m/>
    <m/>
    <s v="Gestión"/>
    <s v="Trimestral"/>
    <s v="Mantenimiento"/>
    <s v="Porcentaje"/>
    <n v="0"/>
    <s v="A/B * 100_x000a_A= Número Total de Medidas gestionadas con corte al periodo evaluado_x000a_B=Número Total de Medidas Vigentes al corte del periodo evaluado_x000a__x000a_Nota: Se entiende por gestionadas aquellas medidas que cumplen ciertas actividades de acuerdo a su naturaleza, que hacen que la medida este bajo control y seguimiento."/>
    <s v="Reporte  de seguimiento de indicador con las medidas impuestas frente a las gestionadas."/>
    <n v="0"/>
    <n v="100"/>
    <n v="100"/>
    <n v="100"/>
    <n v="100"/>
    <n v="100"/>
    <n v="100"/>
    <n v="0"/>
    <n v="0"/>
    <n v="5"/>
    <n v="5"/>
    <n v="5"/>
    <n v="29"/>
    <n v="29"/>
    <n v="29"/>
    <n v="86"/>
    <n v="86"/>
    <n v="86"/>
    <n v="100"/>
  </r>
  <r>
    <x v="1"/>
    <s v="Direccionamiento estratégico y planeación "/>
    <s v="Aumentar los niveles de satisfacción del cliente y de los grupos de valor."/>
    <s v="Diseño de políticas e instrumentos"/>
    <x v="6"/>
    <s v="Subdirección de Inspección y Vigilancia"/>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Inspección y Vigilancia para la Educación Superior"/>
    <n v="202"/>
    <s v="Porcentaje de avance en el seguimiento de la correcta conservacion y destinación de bienes y rentas de las IES "/>
    <s v="PAI"/>
    <m/>
    <m/>
    <m/>
    <m/>
    <m/>
    <m/>
    <m/>
    <m/>
    <m/>
    <m/>
    <m/>
    <m/>
    <m/>
    <m/>
    <m/>
    <m/>
    <m/>
    <m/>
    <m/>
    <m/>
    <s v="Gestión"/>
    <s v="Trimestral"/>
    <s v="Acumulado"/>
    <s v="Porcentaje"/>
    <n v="0"/>
    <s v="A/B * 100_x000a_A= Numero Actividades Ejecutadas_x000a_B=Número de Actividades Programadas _x000a_Actividades 2023_x000a_1.Elaboración Plan de trabajo fortalecimiento de la estrategia (hitos, actividades (diseños, formulación, pruebas de aplicativo etc.) (3%)_x000a_2. Elaboración Modelo de operación del proceso preventivo: Organización (cronograma de trabajo) (4%)_x000a_3. Plan de Visitas Vigencia (4%)_x000a_4. Contratación Firma Financiera (5%)_x000a_5. Estudio de viabilidad fortalecimiento de la estrategia (objetivos, cronograma, costos, aprobación) (3%)_x000a_6. Generación reporte de alertas tempranas a partir del Tablero Financiero (5%)_x000a_7. Seguimiento plan de trabajo proceso preventivo (3%)_x000a_8. Seguimiento 1 plan de trabajo fortalecimiento de la estrategia(3%)_x000a_Actividades  2024_x000a_9. Revisión y estructuración Plan de trabajo fortalecimiento de la estrategia (hitos, actividades (diseños, formulación, pruebas de aplicativo etc.) (3%)_x000a_10. revisión y estructuración Modelo de operación del proceso preventivo: Organización (cronograma de trabajo) (4%)_x000a_11. Plan de Visitas Vigencia (4%)_x000a_12. Seguimiento 2 plan de trabajo fortalecimiento de la estrategia(3%)_x000a_13. Contratación Firma Financiera(5%)_x000a_14. Generación de primer reporte de alertas tempranas desde aplicativo sectorial (5%)_x000a_15. Seguimiento 3 plan de trabajo fortalecimiento de la estrategia(3%)_x000a_16. Seguimiento plan de trabajo proceso preventivo(3%)_x000a__x000a_Actividades 2025_x000a_17. Modelo de operación del proceso preventivo: Organización (cronograma de trabajo) (6%)_x000a_18. Plan de Visitas Vigencia(6%)_x000a_19. Contratación Firma Financiera(5%)_x000a_20. Seguimiento plan de trabajo proceso preventivo(3%)_x000a_21. Generación de segundo reporte de alertas tempranas desde aplicativo sectorial(4%)_x000a_22. Seguimiento 1 plan de trabajo proceso preventivo(3%)_x000a_23. Seguimiento 2 plan de trabajo proceso preventivo(3%)_x000a_Actividades 2026_x000a_24. Modelo de operación del proceso preventivo: Organización (cronograma de trabajo). (2%)_x000a_25. Plan de Visitas Vigencia(2%)_x000a_26. Contratación Firma Financiera(2%)_x000a_27. Generación de tercer reporte de alertas tempranas desde aplicativo sectorial(2%)_x000a_28.Seguimiento plan de trabajo proceso preventivo(1%)"/>
    <s v="Actividades  2023_x000a_1. Documento con Plan de trabajo fortalecimiento de la estrategia._x000a_2. Documento con modelo de operación._x000a_3. Documento con plan de visitas_x000a_4. Acta de inicio de contratación de la firma para la vigencia_x000a_5. Documento Estudio de viabilidad fortalecimiento de la estrategia (objetivos, cronograma, costos, aprobación) _x000a_6. Reporte de Alertas tempranas_x000a_7. Reporte de seguimiento al plan de trabajo con avance de la gestión y acciones correctivas si es el caso._x000a_8. Reporte de seguimiento al  plan de trabajo -fortalecimiento con avance de la gestión y acciones correctivas si es el caso._x000a_Actividades  2024_x000a_9. Documento plan de fortalecimiento para planificación y ejecución de la estrategia._x000a_10. Documento con modelo de operación para planificación y ejecución de la estrategia._x000a_11. Documento con plan de visitas_x000a_12 Reporte de seguimiento 2 del plan de trabajo con avance de la gestión y acciones correctivas si es el caso._x000a__x000a_13. Acta de inicio de contratación de la firma para la vigencia_x000a_14. Reporte de Alertas tempranas _x000a_15. Reporte de seguimiento 3 del plan de trabajo con avance de la gestión y acciones correctivas si es el caso._x000a_16. Reporte de seguimiento al plan de trabajo con avance de la gestión y acciones correctivas si es el_x000a__x000a_Actividades 2025_x000a_17. Documento con modelo de operación para planificación y ejecución de la estrategia._x000a_18. Documento con plan de visitas_x000a_19.Acta de inicio de contratación de la firma para la vigencia_x000a_20. Informe de seguimiento al plan de trabajo con avance de la gestión y acciones correctivas si es el caso._x000a_21. Reporte de Alertas tempranas _x000a_22. Reporte de seguimiento 1 del plan de trabajo con avance de la gestión y acciones correctivas si es el caso._x000a_23. Reporte de seguimiento 2 del plan de trabajo con avance de la gestión y acciones correctivas si es el caso._x000a__x000a_Actividades 2026_x000a_24. Documento con modelo de operación para planificación y ejecución de la estrategia._x000a_25. Documento con plan de visitas_x000a_26. Acta de inicio de contratación de la firma para la vigencia_x000a_27. Reporte de Alertas tempranas _x000a_28. Reporte de seguimiento al plan de trabajo con avance de la gestión y acciones correctivas si es el caso"/>
    <n v="0"/>
    <n v="30"/>
    <n v="30"/>
    <n v="30"/>
    <n v="10"/>
    <n v="100"/>
    <n v="30"/>
    <n v="0"/>
    <n v="0"/>
    <n v="11"/>
    <n v="11"/>
    <n v="11"/>
    <n v="19"/>
    <n v="19"/>
    <n v="19"/>
    <n v="24"/>
    <n v="24"/>
    <n v="24"/>
    <n v="30"/>
  </r>
  <r>
    <x v="1"/>
    <s v="Direccionamiento estratégico y planeación "/>
    <s v="Aumentar los niveles de satisfacción del cliente y de los grupos de valor."/>
    <s v="Diseño de políticas e instrumentos"/>
    <x v="6"/>
    <s v="Subdirección de Inspección y Vigilancia"/>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Inspección y Vigilancia para la Educación Superior"/>
    <m/>
    <s v="Porcentaje de avance en la construcción de la estrategia para verificación del cumplimiento de las políticas y acciones afirmativas relacionadas con sujetos de especial protección constitucional en las IES."/>
    <s v="PAI"/>
    <m/>
    <m/>
    <m/>
    <m/>
    <m/>
    <m/>
    <m/>
    <m/>
    <m/>
    <m/>
    <m/>
    <m/>
    <m/>
    <m/>
    <m/>
    <m/>
    <m/>
    <m/>
    <m/>
    <m/>
    <s v="Gestión"/>
    <s v="Trimestral"/>
    <s v="Acumulado"/>
    <s v="Porcentaje"/>
    <n v="0"/>
    <s v="A/B * 100_x000a_A= Numero Actividades Ejecutados_x000a_B=Número de Actividades Programados _x000a_Actividades 2023_x000a_1. Estructuración de plan de trabajo de la vigencia con actividades a realizar desde la función preventiva (12%)_x000a_2. Diagnóstico de situación a partir de la identificación y análisis de las PQRS e informes de visita (9%)_x000a_3. Seguimiento 1 al plan de trabajo (3%)_x000a_4. Seguimiento 2 al plan de trabajo (3%)_x000a_5. Seguimiento 3 al plan de trabajo (3%)_x000a_Actividades  2024_x000a_6. Estructuración y revisión del plan de trabajo de la vigencia desde la función preventiva-Análisis de acciones ejecutadas, resultados alcanzados, lecciones aprendidas y oportunidades de mejora (12%)_x000a_7. Seguimiento 4 a la ejecución del Plan de trabajo (6%)_x000a_8. Seguimiento 5 a la ejecución del Plan de trabajo. (6%)_x000a_9. Seguimiento 6 a la ejecución del Plan de trabajo. (6%)_x000a_Actividades  2025_x000a_10. Estructuración y revisión del plan de trabajo de la vigencia desde la función preventiva-Análisis de acciones ejecutadas, resultados alcanzados, lecciones aprendidas y oportunidades de mejora (12%)_x000a_11. Seguimiento 7 a la ejecución del Plan de trabajo (6%)_x000a_12. Seguimiento 8 a la ejecución del Plan de trabajo. (6%)_x000a_13. Seguimiento 9 a la ejecución del Plan de trabajo. (6%)_x000a_Actividades  2026_x000a_14. Seguimiento 10 a la ejecución del Plan de trabajo (4%)_x000a_15. Seguimiento 11 a la ejecución del Plan de trabajo (4%)_x000a_16. Análisis de las acciones ejecutadas, resultados alcanzados cuatrienio y prueba de la estrategia (2%)"/>
    <s v="Actividades 2023_x000a_1.Documento con diagnóstico de la situación._x000a_2.Documento contentivo del plan de trabajo desde la función preventiva._x000a_3. Informe de seguimiento 1 del plan de trabajo con avance de la gestión y acciones correctivas si es el caso. _x000a_4. Reporte de seguimiento 2 del plan de trabajo con avance de la gestión y acciones correctivas si es el caso._x000a_5. Reporte de seguimiento 3 del plan de trabajo con avance de la gestión y acciones correctivas si es el caso._x000a_Actividades 2024_x000a_6. Documento contentivo del plan de trabajo desde la función preventiva revisado._x000a_7. Reporte de seguimiento 4 del plan de trabajo con las estrategias y actividades establecidas._x000a_8. Informe de seguimiento 5 del plan de trabajo con avance de la gestión y acciones correctivas si es el caso._x000a_9. Reporte de seguimiento 6 del plan de trabajo con avance de la gestión y acciones correctivas si es el caso._x000a_Actividades 2025_x000a_10. Documento contentivo del plan de trabajo desde la función preventiva revisado._x000a_11. Reporte de seguimiento 7 del plan de trabajo con las estrategias y actividades establecidas._x000a_12. Reporte de seguimiento 8 del plan de trabajo con avance de la gestión y acciones correctivas si es el caso._x000a_13. Reporte de seguimiento 9 del plan de trabajo con avance de la gestión y acciones correctivas si es el caso._x000a_Actividades 2026_x000a_14. Reporte de seguimiento 10 del plan de trabajo con avance de la gestión y acciones correctivas si es el caso._x000a_15.Reporte de seguimiento 11 del plan de trabajo con avance de la gestión y acciones correctivas si es el caso._x000a_16.I Reporte de análisis de las acciones ejecutadas, resultados alcanzados cuatrienio "/>
    <n v="0"/>
    <n v="30"/>
    <n v="30"/>
    <n v="30"/>
    <n v="10"/>
    <n v="100"/>
    <n v="30"/>
    <n v="0"/>
    <n v="0"/>
    <n v="21"/>
    <n v="21"/>
    <n v="21"/>
    <n v="24"/>
    <n v="24"/>
    <n v="24"/>
    <n v="27"/>
    <n v="27"/>
    <n v="27"/>
    <n v="30"/>
  </r>
  <r>
    <x v="1"/>
    <s v="Direccionamiento estratégico y planeación "/>
    <s v="Aumentar los niveles de satisfacción del cliente y de los grupos de valor."/>
    <s v="Diseño de políticas e instrumentos"/>
    <x v="6"/>
    <s v="Subdirección de Inspección y Vigilancia"/>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Inspección y Vigilancia para la Educación Superior"/>
    <n v="164"/>
    <s v="Porcentaje de  investigaciones administrativas abiertas, gestionadas."/>
    <s v="PAI"/>
    <m/>
    <m/>
    <m/>
    <m/>
    <m/>
    <m/>
    <m/>
    <m/>
    <m/>
    <m/>
    <m/>
    <m/>
    <m/>
    <m/>
    <m/>
    <m/>
    <m/>
    <m/>
    <m/>
    <m/>
    <s v="Gestión"/>
    <s v="Trimestral"/>
    <s v="Mantenimiento"/>
    <s v="Porcentaje"/>
    <n v="0"/>
    <s v="((A / B)* 100_x000a_A=Sumatoria de actuaciones que avancen a la siguiente etapa procesal en el marco de las investigaciones._x000a_B=Línea base de investigaciones en etapas posteriores a la investigación preliminar."/>
    <s v="Actos administrativos de las investigaciones en etapa preliminar que impulsen a la siguiente etapa del procedimiento, hasta la culminación del proceso."/>
    <n v="50"/>
    <n v="50"/>
    <n v="50"/>
    <n v="50"/>
    <n v="50"/>
    <n v="50"/>
    <n v="50"/>
    <n v="0"/>
    <n v="0"/>
    <n v="5"/>
    <n v="5"/>
    <n v="5"/>
    <n v="25"/>
    <n v="25"/>
    <n v="25"/>
    <n v="40"/>
    <n v="40"/>
    <n v="40"/>
    <n v="50"/>
  </r>
  <r>
    <x v="1"/>
    <s v="Direccionamiento estratégico y planeación "/>
    <s v="Aumentar los niveles de satisfacción del cliente y de los grupos de valor."/>
    <s v="Diseño de políticas e instrumentos"/>
    <x v="6"/>
    <s v="Subdirección de Inspección y Vigilancia"/>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Inspección y Vigilancia para la Educación Superior"/>
    <m/>
    <s v="Porcentaje de avance en el seguimiento a cobro de multas impuestas en el marco de las facultades de inspección y vigilancia."/>
    <s v="PAI"/>
    <m/>
    <m/>
    <m/>
    <m/>
    <m/>
    <m/>
    <m/>
    <m/>
    <m/>
    <m/>
    <m/>
    <m/>
    <m/>
    <m/>
    <m/>
    <m/>
    <m/>
    <m/>
    <m/>
    <m/>
    <s v="Gestión"/>
    <s v="Trimestral"/>
    <s v="Acumulado"/>
    <s v="Porcentaje"/>
    <n v="0"/>
    <s v="A/B * 100_x000a_A= Numero Hitos Ejecutados_x000a_B=Número de Hitos Programados _x000a_Hitos 2023                                                                                  _x000a_1. Plan de trabajo para la gestión de cobro de las multas impuestas por el MEN (Cómo se realizará el seguimiento) (6%).                                                                      _x000a_2.Informe diagnóstico de las multas impuestas en virtud de la función de vigilancia (art. 9, num 8) y la facultad sancionatoria (art. 17 Ley 1740 de 2014), (fecha de imposición, tipología de multa y sujeto sancionado, verificación de la existencia o no de procesos, procedimientos o instructivos asociados al interior del MEN)(12%)                                                                                                              3. Seguimiento al plan de trabajo (6%).                                  _x000a_4. Informe de gestión, lecciones aprendidas y oportunidades de mejora (6%).                                                               _x000a_Hitos 2024                                                                                  _x000a_1. Plan de trabajo para la gestión de cobro de las multas con las condiciones actuales (6%).                                          _x000a_2. Seguimiento al plan de trabajo y a los cobros coactivos (9%).                                                                                   _x000a_3. Revisión de los procedimientos o instructivos existentes para su actualización y/o creación (documentos físicos, gestión documental, indagación con la UAC) (15%).                                       _x000a_Hitos 2025                                                                                              1. Plan de trabajo para la gestión de cobro de multas con las condiciones actuales. (5%)                             _x000a_2. Construcción del procedimiento o instructivo para hacer seguimiento al cobro de las multas en el MEN, o impulsar el procedimiento interno establecido.   (10%)                                                                             3. Mesas de trabajo o comités de reunión con la Subdirección de Desarrollo Organizacional para la revision del instructivo o procedimiento (10%).                                 _x000a_4. Informe de gestión, lecciones aprendidas y oportunidades de mejoras (5%)._x000a_Hitos 2026                                                                                             1. Seguimiento al cobro de multas impuestas por el MEN. (2%)                                                                                          _x000a_2. Procedimiento o instructivo para reglamentar el seguimiento al cobro coactivo de las multas impuestas por el MEN formalizado con la Subdirección de Desarrollo Organizacional (4%).                              _x000a_3. Informe de gestión del cuatrenio (4%)."/>
    <s v="Hitos 2023                                                                                                    1. Documento Plan de trabajo para la gestión de cobro de multas impuestas por el MEN.                                                           2. Documento informe diagnóstico con el detalle de las fechas de imposición, tipología de multas y sujetos sancionados, especificación sobre la existencia de procedimientos o instructivos asociados al interior del MEN.                                                                                                                                                                                                                      3. Documento seguimiento al plan de trabajo._x000a_4. Documento Informe de gestión con lecciones aprendidas y oportunidades de mejora._x000a_Hitos 2024                                                                                                     1. Documento Plan de trabajo para la gestión de cobro de las multas impuestas por el MEN.                                               2. Documento seguimiento al plan de trabajo.                                3. Documento Informe sobre la revisión o verificación de la existencia o no de procedimientos o intructivos asociados al interior del MEN._x000a_Hitos 2025                                                                                                    1. Documento plan de trabajo para la gestión de cobro de las multas impuestas por el MEN. _x000a_2. Documento primera versión del procedimiento o instructivo para el seguimiento al cobro de las multas impuestas por el MEN._x000a_3. Documento informe de gestión con las lecciones aprendidas y oportunidades de mejora. _x000a_Hitos 2026                                                                                        1. Documento seguimiento al cobro de las multas impuestas por el MEN.                                                                            2. Documento instructivo o procedimiento formalizado con la Subdirección de Desarrollo Organizacional.                                                                             3. Documento Informe de gestión con las lecciones aprendidas y oportunidades de mejora.                                             "/>
    <n v="0"/>
    <n v="30"/>
    <n v="30"/>
    <n v="30"/>
    <n v="10"/>
    <n v="100"/>
    <n v="30"/>
    <n v="0"/>
    <n v="0"/>
    <n v="6"/>
    <n v="6"/>
    <n v="6"/>
    <n v="18"/>
    <n v="18"/>
    <n v="18"/>
    <n v="24"/>
    <n v="24"/>
    <n v="24"/>
    <n v="3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Consejo Nacional de Acreditación - CNA"/>
    <n v="165"/>
    <s v="Porcentaje de avance en la implementación de la  estrategia de Internacionalización del Sistema Nacional de Acreditación SNA"/>
    <s v="PAI"/>
    <m/>
    <m/>
    <m/>
    <m/>
    <m/>
    <m/>
    <m/>
    <m/>
    <m/>
    <m/>
    <m/>
    <m/>
    <m/>
    <m/>
    <m/>
    <m/>
    <m/>
    <m/>
    <m/>
    <m/>
    <s v="Gestión "/>
    <s v="Trimestral"/>
    <s v="Mantenimiento"/>
    <s v="Porcentaje"/>
    <n v="0"/>
    <s v="Fórmula= Número de actividades ejecutadas / Número de actividades programadas _x000a_"/>
    <s v="Informe de avance de las actividades programadas."/>
    <n v="100"/>
    <n v="100"/>
    <n v="100"/>
    <n v="100"/>
    <n v="100"/>
    <n v="100"/>
    <n v="100"/>
    <n v="0"/>
    <n v="0"/>
    <n v="25"/>
    <n v="25"/>
    <n v="25"/>
    <n v="50"/>
    <n v="50"/>
    <n v="50"/>
    <n v="75"/>
    <n v="75"/>
    <n v="75"/>
    <n v="10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Consejo Nacional de Acreditación - CNA"/>
    <m/>
    <s v="Porcentaje de avance en las acciones de fortalecimiento de la cultura del mejoramiento continúo en el marco del  modelo de acreditación de Alta Calidad"/>
    <s v="PAI"/>
    <m/>
    <m/>
    <m/>
    <m/>
    <m/>
    <m/>
    <m/>
    <m/>
    <m/>
    <m/>
    <m/>
    <m/>
    <m/>
    <m/>
    <m/>
    <m/>
    <m/>
    <m/>
    <m/>
    <m/>
    <s v="Gestión "/>
    <s v="Trimestral"/>
    <s v="Mantenimiento"/>
    <s v="Porcentaje"/>
    <n v="0"/>
    <s v="Fórmula= Número de actividades ejecutadas / Número de actividades programadas _x000a_"/>
    <s v="Informe de avance de las actividades programadas."/>
    <n v="100"/>
    <n v="100"/>
    <n v="100"/>
    <n v="100"/>
    <n v="100"/>
    <n v="100"/>
    <n v="100"/>
    <n v="0"/>
    <n v="0"/>
    <n v="25"/>
    <n v="25"/>
    <n v="25"/>
    <n v="50"/>
    <n v="50"/>
    <n v="50"/>
    <n v="75"/>
    <n v="75"/>
    <n v="75"/>
    <n v="10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Consejo Nacional de Acreditación - CNA"/>
    <m/>
    <s v="Porcentaje de avance en la implementación de estrategias que contribuyan a la eficiencia en el  proceso de acreditación en Alta Calidad "/>
    <s v="PAI"/>
    <m/>
    <m/>
    <m/>
    <m/>
    <m/>
    <m/>
    <m/>
    <m/>
    <m/>
    <m/>
    <m/>
    <m/>
    <m/>
    <m/>
    <m/>
    <m/>
    <m/>
    <m/>
    <m/>
    <m/>
    <s v="Gestión "/>
    <s v="Trimestral"/>
    <s v="Mantenimiento"/>
    <s v="Porcentaje"/>
    <n v="0"/>
    <s v="Fórmula= Número de actividades ejecutadas / Número de actividades programadas _x000a_"/>
    <s v="Informe de avance de las actividades programadas."/>
    <n v="100"/>
    <n v="100"/>
    <n v="100"/>
    <n v="100"/>
    <n v="100"/>
    <n v="100"/>
    <n v="100"/>
    <n v="0"/>
    <n v="0"/>
    <n v="25"/>
    <n v="25"/>
    <n v="25"/>
    <n v="50"/>
    <n v="50"/>
    <n v="50"/>
    <n v="75"/>
    <n v="75"/>
    <n v="75"/>
    <n v="10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Porcentaje de cumplimiento de la estrategia para el fortalecimiento del rol de los integrantes de la CONACES."/>
    <s v="PAI"/>
    <m/>
    <m/>
    <m/>
    <m/>
    <m/>
    <m/>
    <m/>
    <m/>
    <m/>
    <m/>
    <m/>
    <m/>
    <m/>
    <m/>
    <m/>
    <m/>
    <m/>
    <m/>
    <m/>
    <m/>
    <s v="Gestión"/>
    <s v="Trimestral"/>
    <s v="Flujo"/>
    <s v="Porcentaje"/>
    <n v="0"/>
    <s v="Fórmula= Número de actividades ejecutadas / Número de actividades programadas "/>
    <s v="Informe de avance de las actividades programadas."/>
    <n v="0"/>
    <n v="100"/>
    <n v="0"/>
    <n v="0"/>
    <n v="0"/>
    <n v="100"/>
    <n v="100"/>
    <n v="0"/>
    <n v="0"/>
    <n v="25"/>
    <n v="25"/>
    <n v="25"/>
    <n v="50"/>
    <n v="50"/>
    <n v="50"/>
    <n v="75"/>
    <n v="75"/>
    <n v="75"/>
    <n v="10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Porcentaje de cumplimiento de la estrategia para el fortalecimiento del rol del PAR en el SACES."/>
    <s v="PAI"/>
    <m/>
    <m/>
    <m/>
    <m/>
    <m/>
    <m/>
    <m/>
    <m/>
    <m/>
    <m/>
    <m/>
    <m/>
    <m/>
    <m/>
    <m/>
    <m/>
    <m/>
    <m/>
    <m/>
    <m/>
    <s v="Gestión"/>
    <s v="Trimestral"/>
    <s v="Flujo"/>
    <s v="Porcentaje"/>
    <n v="0"/>
    <s v="Fórmula= Número de actividades ejecutadas / Número de actividades programadas "/>
    <s v="Informe de avance de las actividades programadas."/>
    <n v="0"/>
    <n v="100"/>
    <n v="0"/>
    <n v="0"/>
    <n v="0"/>
    <n v="100"/>
    <n v="100"/>
    <n v="0"/>
    <n v="0"/>
    <n v="25"/>
    <n v="25"/>
    <n v="25"/>
    <n v="50"/>
    <n v="50"/>
    <n v="50"/>
    <n v="75"/>
    <n v="75"/>
    <n v="75"/>
    <n v="10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n v="149"/>
    <s v="Porcentaje de atención de solicitudes de registro calificado radicadas por las Instituciones de Educación Superior"/>
    <s v="PAI"/>
    <m/>
    <m/>
    <m/>
    <m/>
    <m/>
    <m/>
    <m/>
    <m/>
    <m/>
    <m/>
    <m/>
    <m/>
    <m/>
    <m/>
    <m/>
    <m/>
    <m/>
    <m/>
    <m/>
    <m/>
    <s v="Producto "/>
    <s v="Mensual"/>
    <s v="Mantenimiento"/>
    <s v="Porcentaje"/>
    <n v="0"/>
    <s v="(A/B)*100_x000a_A= Número de solicitudes que cuentan con acto administrativo proyectado._x000a_B= Número de solicitudes radicadas_x000a_Donde B incluye las solicitudes de la vigencia anterior + las solicitudes radicadas en la vigencia actual._x000a__x000a_Nota: Se entiende como atendidas las solicitudes  que ya cuentan con acto administrativo proyectado, es decir remitido a numeración y notificación."/>
    <s v="Reporte de seguimiento por etapas a las solicitudes de registro calificado radicadas por las IES en SACES"/>
    <n v="13"/>
    <n v="13"/>
    <n v="0"/>
    <n v="0"/>
    <n v="0"/>
    <n v="13"/>
    <n v="13"/>
    <n v="13"/>
    <n v="13"/>
    <n v="13"/>
    <n v="13"/>
    <n v="13"/>
    <n v="13"/>
    <n v="13"/>
    <n v="13"/>
    <n v="13"/>
    <n v="13"/>
    <n v="13"/>
    <n v="13"/>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n v="174"/>
    <s v="Porcentaje de respuesta a las solicitudes de Registro Calificado que se atienden en  menor tiempo de lo establecido en la normatividad vigente."/>
    <s v="PAI"/>
    <m/>
    <m/>
    <m/>
    <m/>
    <m/>
    <m/>
    <m/>
    <m/>
    <m/>
    <m/>
    <m/>
    <m/>
    <m/>
    <m/>
    <m/>
    <m/>
    <m/>
    <m/>
    <m/>
    <m/>
    <s v="Resultado"/>
    <s v="Mensual"/>
    <s v="Mantenimiento"/>
    <s v="Porcentaje"/>
    <n v="0"/>
    <s v="(A/B)*100_x000a_A= Número de solicitudes de RC finalizadas en menor tiempo establecido en la normatividad vigente._x000a_B= Número de  solicitudes de RC finalizadas_x000a_Nota: Se entiende por finalizadas las solicitudes que cuentan con acto administrativo remitido a numeración y notificación."/>
    <s v="Reporte de seguimiento a las solicitudes de registro calificado radicadas por las IES"/>
    <n v="24"/>
    <n v="24"/>
    <n v="0"/>
    <n v="0"/>
    <n v="0"/>
    <n v="24"/>
    <n v="24"/>
    <n v="24"/>
    <n v="24"/>
    <n v="24"/>
    <n v="24"/>
    <n v="24"/>
    <n v="24"/>
    <n v="24"/>
    <n v="24"/>
    <n v="24"/>
    <n v="24"/>
    <n v="24"/>
    <n v="24"/>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n v="105"/>
    <s v="Porcentaje de solicitudes de convalidaciones atendidas"/>
    <s v="PAI"/>
    <m/>
    <m/>
    <m/>
    <m/>
    <m/>
    <m/>
    <m/>
    <m/>
    <m/>
    <m/>
    <m/>
    <m/>
    <m/>
    <m/>
    <m/>
    <m/>
    <m/>
    <m/>
    <m/>
    <m/>
    <s v="Producto"/>
    <s v="Mensual"/>
    <s v="Mantenimiento"/>
    <s v="Porcentaje"/>
    <n v="0"/>
    <s v="(A/B)*100_x000a_A= Número de solicitudes de convalidaciones atendidas_x000a_B= Número de solicitudes de convalidaciones radicadas_x000a_Donde B incluye el rezago de la vigencia anterior + las solicitudes radicadas en la vigencia actual"/>
    <s v="Reporte de segumiento a las solicitudes de convalidaciones radicadas"/>
    <n v="95"/>
    <n v="96"/>
    <n v="96"/>
    <n v="97"/>
    <n v="97"/>
    <n v="97"/>
    <n v="96"/>
    <n v="96"/>
    <n v="96"/>
    <n v="96"/>
    <n v="96"/>
    <n v="96"/>
    <n v="96"/>
    <n v="96"/>
    <n v="96"/>
    <n v="96"/>
    <n v="96"/>
    <n v="96"/>
    <n v="96"/>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n v="173"/>
    <s v="Porcentaje de trámites de convalidaciones atendidos en menor tiempo al establecido en la normatividad vigente."/>
    <s v="PAI"/>
    <m/>
    <m/>
    <m/>
    <m/>
    <m/>
    <m/>
    <m/>
    <m/>
    <m/>
    <m/>
    <m/>
    <m/>
    <m/>
    <m/>
    <m/>
    <m/>
    <m/>
    <m/>
    <m/>
    <m/>
    <s v="Resultado"/>
    <s v="Trimestral"/>
    <s v="Mantenimiento"/>
    <s v="Porcentaje"/>
    <n v="0"/>
    <s v="(A/B)*100_x000a_A= Número de solicitudes de convalidaciones finalizadas en menor tiempo establecido en la normatividad vigente._x000a_B= Número de  solicitudes de convalidaciones finalizadas"/>
    <s v="Reporte de segumiento a las solicitudes de convalidaciones cerradas"/>
    <n v="95"/>
    <n v="97"/>
    <n v="98"/>
    <n v="99"/>
    <n v="100"/>
    <n v="100"/>
    <n v="97"/>
    <n v="0"/>
    <n v="0"/>
    <n v="97"/>
    <n v="97"/>
    <n v="97"/>
    <n v="97"/>
    <n v="97"/>
    <n v="97"/>
    <n v="97"/>
    <n v="97"/>
    <n v="97"/>
    <n v="97"/>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n v="354"/>
    <s v="Porcentaje de solicitudes de convalidación atendidas en instancia de recurso de reposición"/>
    <s v="PAI"/>
    <m/>
    <m/>
    <m/>
    <m/>
    <m/>
    <m/>
    <m/>
    <m/>
    <m/>
    <m/>
    <m/>
    <m/>
    <m/>
    <m/>
    <m/>
    <m/>
    <m/>
    <m/>
    <m/>
    <m/>
    <s v="Gestión"/>
    <s v="Mensual"/>
    <s v="Mantenimiento"/>
    <s v="Porcentaje"/>
    <n v="0"/>
    <s v="Formula de Cálculo: (A/B)*100_x000a_A= No. Solicitudes atendidas de recursos de reposición_x000a_B= No. Solicitudes radicadas de recursos de reposición"/>
    <s v="Reporte de segumiento de recursos de resposición radicados y cerrados"/>
    <n v="90"/>
    <n v="93"/>
    <n v="93"/>
    <n v="93"/>
    <n v="93"/>
    <n v="93"/>
    <n v="93"/>
    <n v="93"/>
    <n v="93"/>
    <n v="93"/>
    <n v="93"/>
    <n v="93"/>
    <n v="93"/>
    <n v="93"/>
    <n v="93"/>
    <n v="93"/>
    <n v="93"/>
    <n v="93"/>
    <n v="93"/>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Porcentaje de avance en la implementación de estrategias de fortalecimiento del proceso de convalidaciones de educación superior"/>
    <s v="PAI"/>
    <m/>
    <m/>
    <m/>
    <m/>
    <m/>
    <m/>
    <m/>
    <m/>
    <m/>
    <m/>
    <m/>
    <m/>
    <m/>
    <m/>
    <m/>
    <m/>
    <m/>
    <m/>
    <m/>
    <m/>
    <s v="Gestión"/>
    <s v="Trimestral"/>
    <s v="Mantenimiento"/>
    <s v="Porcentaje"/>
    <n v="0"/>
    <s v="Formula de Cálculo: (A/B)*100_x000a_Número de actividades ejecutadas / Número de actividades programadas "/>
    <s v="Informe de las actividades realizadas según lo programado."/>
    <n v="0"/>
    <n v="100"/>
    <n v="100"/>
    <n v="100"/>
    <n v="100"/>
    <n v="100"/>
    <n v="100"/>
    <n v="0"/>
    <n v="0"/>
    <n v="20"/>
    <n v="20"/>
    <n v="20"/>
    <n v="50"/>
    <n v="50"/>
    <n v="50"/>
    <n v="70"/>
    <n v="70"/>
    <n v="70"/>
    <n v="100"/>
  </r>
  <r>
    <x v="1"/>
    <s v="Direccionamiento estratégico y planeación "/>
    <s v="Aumentar los niveles de satisfacción del cliente y de los grupos de valor."/>
    <s v="Diseño de políticas e instrumentos"/>
    <x v="6"/>
    <s v="Subdirección de Aseguramiento de la Calidad para la Educación Superior"/>
    <s v="4.3. Asegurar el acceso igualitario de todos los hombres y las mujeres a una formación técnica, profesional y superior de calidad, incluida la enseñanza universitaria."/>
    <s v="En formulación"/>
    <s v="Reconceptualización del Sistema de Aseguramiento de la Calidad de la Educación_x000a_Superior"/>
    <m/>
    <s v=" Sistema de Aseguramiento de la Calidad para la Educación Superior"/>
    <m/>
    <s v="Porcentaje de avance en el diseño e implementación de la plataforma tecnológica del Sistema de Aseguramiento de la Calidad - SAC"/>
    <s v="PAI"/>
    <m/>
    <m/>
    <m/>
    <m/>
    <m/>
    <m/>
    <m/>
    <m/>
    <m/>
    <m/>
    <m/>
    <m/>
    <m/>
    <m/>
    <m/>
    <m/>
    <m/>
    <m/>
    <m/>
    <m/>
    <s v="Gestión"/>
    <s v="Trimestral"/>
    <s v="Acumulado"/>
    <s v="Porcentaje"/>
    <n v="0"/>
    <s v="FÓRMULA: A+B+C+D_x000a__x000a_A= Etapa I 2023 (30%)_x000a_B= Etapa II 2024 (30%)_x000a_C= Etapa III 2025 (25%)_x000a_D= Etapa IV 2026 (15%)"/>
    <s v="Informe de avance en la ejecución "/>
    <n v="0"/>
    <n v="30"/>
    <n v="30"/>
    <n v="25"/>
    <n v="15"/>
    <n v="100"/>
    <n v="30"/>
    <n v="0"/>
    <n v="0"/>
    <n v="6"/>
    <n v="6"/>
    <n v="6"/>
    <n v="14"/>
    <n v="14"/>
    <n v="14"/>
    <n v="23.5"/>
    <n v="23.5"/>
    <n v="23.5"/>
    <n v="30"/>
  </r>
  <r>
    <x v="2"/>
    <s v="Información y Comunicación "/>
    <s v="Aumentar los niveles de satisfacción del cliente y de los grupos de valor"/>
    <s v="Gestión de comunicaciones"/>
    <x v="7"/>
    <s v="Oficina Asesora de Comunicaciones"/>
    <s v="NA"/>
    <s v="En formulación"/>
    <s v="En formulación"/>
    <s v="029"/>
    <s v="Oficina Asesora de Comunicaciones"/>
    <n v="427"/>
    <s v="Número de visitas de la Página Web del MEN"/>
    <s v="PAI"/>
    <m/>
    <m/>
    <m/>
    <m/>
    <m/>
    <m/>
    <m/>
    <m/>
    <m/>
    <m/>
    <m/>
    <m/>
    <m/>
    <m/>
    <m/>
    <m/>
    <m/>
    <m/>
    <m/>
    <m/>
    <s v="Gestión "/>
    <s v="Mensual"/>
    <s v="Flujo"/>
    <s v="Número"/>
    <n v="0"/>
    <s v="Sumatoria de visitas a la página a web del MEN"/>
    <s v="Informe de Google Analytic"/>
    <n v="0"/>
    <n v="17200000"/>
    <m/>
    <m/>
    <m/>
    <m/>
    <n v="17200000"/>
    <n v="1400000"/>
    <n v="2800000"/>
    <n v="4200000"/>
    <n v="5600000"/>
    <n v="7100000"/>
    <n v="8500000"/>
    <n v="9900000"/>
    <n v="11400000"/>
    <n v="12900000"/>
    <n v="14400000"/>
    <n v="15800000"/>
    <n v="17200000"/>
  </r>
  <r>
    <x v="2"/>
    <s v="Información y Comunicación "/>
    <s v="Aumentar los niveles de satisfacción del cliente y de los grupos de valor"/>
    <s v="Gestión de comunicaciones"/>
    <x v="7"/>
    <s v="Oficina Asesora de Comunicaciones"/>
    <s v="NA"/>
    <s v="En formulación"/>
    <s v="En formulación"/>
    <s v="029"/>
    <s v="Oficina Asesora de Comunicaciones"/>
    <n v="428"/>
    <s v="Número de cuentas alcanzadas a través de los contenidos divulgados en las redes sociales del  Ministerio"/>
    <s v="PAI"/>
    <m/>
    <m/>
    <m/>
    <m/>
    <m/>
    <m/>
    <m/>
    <m/>
    <m/>
    <m/>
    <m/>
    <m/>
    <m/>
    <m/>
    <m/>
    <m/>
    <m/>
    <m/>
    <m/>
    <m/>
    <s v="Gestión "/>
    <s v="Mensual"/>
    <s v="Flujo"/>
    <s v="Número"/>
    <n v="0"/>
    <s v="Sumatoria de cuentas alcanzadas a través de los contenidos divulgados en las redes sociales del Ministerio_x000a__x000a_Nota: Alcance de facebook e instagram e impresiones de twitter"/>
    <s v="Informe de Redes Sociales"/>
    <n v="0"/>
    <n v="75000000"/>
    <m/>
    <m/>
    <m/>
    <m/>
    <n v="75000000"/>
    <n v="6500000"/>
    <n v="13000000"/>
    <n v="19500000"/>
    <n v="26000000"/>
    <n v="32500000"/>
    <n v="39000000"/>
    <n v="45000000"/>
    <n v="51000000"/>
    <n v="57000000"/>
    <n v="63000000"/>
    <n v="69000000"/>
    <n v="75000000"/>
  </r>
  <r>
    <x v="2"/>
    <s v="Información y Comunicación "/>
    <s v="Aumentar los niveles de satisfacción del cliente y de los grupos de valor"/>
    <s v="Gestión de comunicaciones"/>
    <x v="7"/>
    <s v="Oficina Asesora de Comunicaciones"/>
    <s v="NA"/>
    <s v="En formulación"/>
    <s v="En formulación"/>
    <s v="029"/>
    <s v="Oficina Asesora de Comunicaciones"/>
    <n v="429"/>
    <s v="Número de contenidos comunicacionales internos divulgados"/>
    <s v="PAI"/>
    <m/>
    <m/>
    <m/>
    <m/>
    <m/>
    <m/>
    <m/>
    <m/>
    <m/>
    <m/>
    <m/>
    <m/>
    <m/>
    <m/>
    <m/>
    <m/>
    <m/>
    <m/>
    <m/>
    <m/>
    <s v="Producto"/>
    <s v="Mensual"/>
    <s v="Flujo"/>
    <s v="Número"/>
    <n v="0"/>
    <s v="Sumatoria de contenidos comunicacionales internos divulgados"/>
    <s v="Informe de Comunicación Interna"/>
    <n v="0"/>
    <n v="3000"/>
    <m/>
    <m/>
    <m/>
    <m/>
    <n v="3000"/>
    <n v="180"/>
    <n v="425"/>
    <n v="685"/>
    <n v="940"/>
    <n v="1200"/>
    <n v="1465"/>
    <n v="1730"/>
    <n v="1990"/>
    <n v="2255"/>
    <n v="2520"/>
    <n v="2770"/>
    <n v="3000"/>
  </r>
  <r>
    <x v="2"/>
    <s v="Información y Comunicación "/>
    <s v="Aumentar los niveles de satisfacción del cliente y de los grupos de valor"/>
    <s v="Gestión de comunicaciones"/>
    <x v="7"/>
    <s v="Oficina Asesora de Comunicaciones"/>
    <s v="NA"/>
    <s v="En formulación"/>
    <s v="En formulación"/>
    <s v="029"/>
    <s v="Oficina Asesora de Comunicaciones"/>
    <n v="432"/>
    <s v="Número de contenidos comunicacionales externos divulgados"/>
    <s v="PAI"/>
    <m/>
    <m/>
    <m/>
    <m/>
    <m/>
    <m/>
    <m/>
    <m/>
    <m/>
    <m/>
    <m/>
    <m/>
    <m/>
    <m/>
    <m/>
    <m/>
    <m/>
    <m/>
    <m/>
    <m/>
    <s v="Producto"/>
    <s v="Mensual"/>
    <s v="Flujo"/>
    <s v="Número"/>
    <n v="0"/>
    <s v="Sumatoria de contenidos comunicacionales externos  divulgados"/>
    <s v="Informe de Comunicación Externa"/>
    <n v="0"/>
    <n v="3000"/>
    <m/>
    <m/>
    <m/>
    <m/>
    <n v="3000"/>
    <n v="220"/>
    <n v="450"/>
    <n v="710"/>
    <n v="960"/>
    <n v="1240"/>
    <n v="1480"/>
    <n v="1730"/>
    <n v="1990"/>
    <n v="2240"/>
    <n v="2520"/>
    <n v="2780"/>
    <n v="3000"/>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126"/>
    <s v="Número de boletines elaborados con información sobre desempeño sectorial según avances en el Plan de Acción Institucional (PAI) "/>
    <s v="PAI"/>
    <m/>
    <m/>
    <m/>
    <m/>
    <m/>
    <m/>
    <m/>
    <m/>
    <m/>
    <m/>
    <m/>
    <m/>
    <m/>
    <m/>
    <m/>
    <m/>
    <m/>
    <m/>
    <m/>
    <m/>
    <s v="Gestión "/>
    <s v="Mensual"/>
    <s v="Acumulado"/>
    <s v="Número"/>
    <n v="0"/>
    <s v="Sumatoria de los boletines publicados"/>
    <s v="Boletines publicados"/>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204"/>
    <s v="Lineamiento técnico y financiero para canastas educativas construido y concertado "/>
    <s v="PAI"/>
    <m/>
    <m/>
    <m/>
    <m/>
    <m/>
    <m/>
    <m/>
    <m/>
    <m/>
    <m/>
    <m/>
    <m/>
    <m/>
    <m/>
    <m/>
    <m/>
    <m/>
    <m/>
    <m/>
    <m/>
    <m/>
    <s v="Anual"/>
    <s v="Capacidad"/>
    <s v="Número"/>
    <n v="0"/>
    <s v="Lineamiento técnico y financiero para canastas educativas construido y concertado "/>
    <s v="Documento del lineamiento técnico y financiero"/>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205"/>
    <s v="Variable indígena dentro de la tipología de ETC con presencia de pueblos indígenas  construida, concertada e incorporada  en el marco de la CONTCEPI "/>
    <s v="PAI"/>
    <m/>
    <m/>
    <m/>
    <m/>
    <m/>
    <m/>
    <m/>
    <m/>
    <m/>
    <m/>
    <m/>
    <m/>
    <m/>
    <m/>
    <m/>
    <m/>
    <m/>
    <m/>
    <m/>
    <m/>
    <m/>
    <s v="Anual"/>
    <s v="Acumulado"/>
    <s v="Número"/>
    <n v="0"/>
    <s v="Variable indígena dentro de la tipología de ETC con presencia de pueblos indígenas  construida, concertada e incorporada  en el marco de la CONTCEPI "/>
    <s v="Documento de la variable indígena"/>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206"/>
    <s v="Lineamiento técnico de Canastas educativas construido y concertado "/>
    <s v="PAI"/>
    <m/>
    <m/>
    <m/>
    <m/>
    <m/>
    <m/>
    <m/>
    <m/>
    <m/>
    <m/>
    <m/>
    <m/>
    <m/>
    <m/>
    <m/>
    <m/>
    <m/>
    <m/>
    <m/>
    <m/>
    <m/>
    <s v="Anual"/>
    <s v="Capacidad"/>
    <s v="Número"/>
    <n v="0"/>
    <s v="Lineamiento técnico y financiero para canastas educativas construido y concertado "/>
    <s v="Documento del lineamiento técnico y financiero"/>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446"/>
    <s v="Porcentaje de avance en el diseño e implementación del micrositio de información estadística sectorial"/>
    <s v="PAI"/>
    <m/>
    <m/>
    <m/>
    <m/>
    <m/>
    <m/>
    <m/>
    <m/>
    <m/>
    <m/>
    <m/>
    <m/>
    <m/>
    <m/>
    <m/>
    <m/>
    <m/>
    <m/>
    <m/>
    <m/>
    <s v="Gestión "/>
    <s v="Trimestral"/>
    <s v="Flujo"/>
    <s v="Porcentaje"/>
    <n v="0"/>
    <s v="Actividades ejecutadas / actividades programadas"/>
    <s v="De acuerdo a los entregables definidos en el formato de hitos"/>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449"/>
    <s v="Número de anuarios estadísticos sectoriales publicados (nacional, departamentales  y para las ETC)"/>
    <s v="PAI"/>
    <m/>
    <m/>
    <m/>
    <m/>
    <m/>
    <m/>
    <m/>
    <m/>
    <m/>
    <m/>
    <m/>
    <m/>
    <m/>
    <m/>
    <m/>
    <m/>
    <m/>
    <m/>
    <m/>
    <m/>
    <s v="Gestión "/>
    <s v="Anual"/>
    <s v="Acumulado"/>
    <s v="Número"/>
    <n v="0"/>
    <s v="Sumatoria de los anuarios estadisticos publicados_x000a__x000a_*Nota:Comprende los anuarios nacional y para educación preescolar básica y media y educación superior"/>
    <s v="Anuarios estadísticos publicados"/>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450"/>
    <s v="Número de documentos elaborados con temáticas relevantes de la política educativa"/>
    <s v="PAI"/>
    <m/>
    <m/>
    <m/>
    <m/>
    <m/>
    <m/>
    <m/>
    <m/>
    <m/>
    <m/>
    <m/>
    <m/>
    <m/>
    <m/>
    <m/>
    <m/>
    <m/>
    <m/>
    <m/>
    <m/>
    <s v="Gestión "/>
    <s v="Trimestral"/>
    <s v="Acumulado"/>
    <s v="Número"/>
    <n v="0"/>
    <s v="Sumatoria de los documentos elaborados"/>
    <s v="Documentos elaborados"/>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459"/>
    <s v="Recursos del Sistema General de Regalías (SGR) aprobados para el sector educativo "/>
    <s v="PAI"/>
    <m/>
    <m/>
    <m/>
    <m/>
    <m/>
    <m/>
    <m/>
    <m/>
    <m/>
    <m/>
    <m/>
    <m/>
    <m/>
    <m/>
    <m/>
    <m/>
    <m/>
    <m/>
    <m/>
    <m/>
    <s v="Gestión "/>
    <s v="Mensual"/>
    <s v="Acumulado"/>
    <s v="Número"/>
    <n v="0"/>
    <s v="Sumatoria de los recursos del Sistema General de Regalías (SGR) aprobados para el sector educativo "/>
    <s v="Matriz de proyectos aprobados"/>
    <n v="330000000000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273"/>
    <s v="Número de boletines elaborados con información sobre desempeño institucional según avances en los proyectos de inversión"/>
    <s v="PAI"/>
    <m/>
    <m/>
    <m/>
    <m/>
    <m/>
    <m/>
    <m/>
    <m/>
    <m/>
    <m/>
    <m/>
    <m/>
    <m/>
    <m/>
    <m/>
    <m/>
    <m/>
    <m/>
    <m/>
    <m/>
    <s v="Gestión "/>
    <s v="Mensual"/>
    <s v="Acumulado"/>
    <s v="Número"/>
    <n v="0"/>
    <s v="Sumatoria de los boletines publicados"/>
    <s v="Boletines publicados"/>
    <n v="12"/>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277"/>
    <s v="Porcentaje de avance en la actualización de documentos asociados al proceso y a las actividades que desarrolla el grupo de Finanzas y Auditorías de la OAPF en el proceso de planeación. "/>
    <s v="PAI"/>
    <m/>
    <m/>
    <m/>
    <m/>
    <m/>
    <m/>
    <m/>
    <m/>
    <m/>
    <m/>
    <m/>
    <m/>
    <m/>
    <m/>
    <m/>
    <m/>
    <m/>
    <m/>
    <m/>
    <m/>
    <s v="Gestión "/>
    <s v="Trimestral"/>
    <s v="Mantenimiento"/>
    <s v="Porcentaje"/>
    <n v="0"/>
    <s v="Número de documentos actualizados en el Sistema Integrado de Gestión / Número de documentos del Sistema Integrado de Gestión asociados al proceso y a las actividades que desarrolla el Grupo de Finanzas y Auditorías de la OAPF en el proceso de planeación._x000a__x000a_Nota: La actualización comprende la revisión, ajuste y publicación en SIG de procedimientos, formatos y otros documentos asociados al Grupo de Finanzas y Auditorías en el proceso de planeación._x000a_"/>
    <s v="Documentos del SIG actualizados o formulados"/>
    <n v="0"/>
    <m/>
    <m/>
    <m/>
    <m/>
    <m/>
    <m/>
    <m/>
    <m/>
    <m/>
    <m/>
    <m/>
    <m/>
    <m/>
    <m/>
    <m/>
    <m/>
    <m/>
    <m/>
  </r>
  <r>
    <x v="2"/>
    <s v="Evaluación de Resultados "/>
    <s v="Aumentar de manera sostenida el indice anual de desempeño institucional"/>
    <s v="Planeación"/>
    <x v="8"/>
    <s v="Oficina Asesora de Planeación y Finanzas"/>
    <s v="NA"/>
    <s v="En formulación"/>
    <s v="En formulación"/>
    <s v="031"/>
    <s v="Oficina Asesora de Planeación y Finanzas"/>
    <n v="361"/>
    <s v="Número de boletines elaborados con información estadística"/>
    <s v="PAI"/>
    <m/>
    <m/>
    <m/>
    <m/>
    <m/>
    <m/>
    <m/>
    <m/>
    <m/>
    <m/>
    <m/>
    <m/>
    <m/>
    <m/>
    <m/>
    <m/>
    <m/>
    <m/>
    <m/>
    <m/>
    <s v="Gestión "/>
    <s v="Trimestral"/>
    <s v="Acumulado"/>
    <s v="Número"/>
    <n v="0"/>
    <s v="Sumatoria de los boletines publicados_x000a__x000a_Nota: Los boletines trimestrales tendrán información estadística de uno de los siguientes temas: matrícula, eficiencia o poblaciones."/>
    <s v="Boletines elaborados"/>
    <n v="0"/>
    <m/>
    <m/>
    <m/>
    <m/>
    <m/>
    <m/>
    <m/>
    <m/>
    <m/>
    <m/>
    <m/>
    <m/>
    <m/>
    <m/>
    <m/>
    <m/>
    <m/>
    <m/>
  </r>
  <r>
    <x v="2"/>
    <s v="Gestión con valores para Resultados"/>
    <s v="Aumentar de manera sostenida el Índice Anual de Desempeño Institucional"/>
    <s v="Gestión jurídica"/>
    <x v="9"/>
    <s v="Oficina Asesora Jurídica"/>
    <s v="NA"/>
    <s v="En formulación"/>
    <s v="En formulación"/>
    <n v="34"/>
    <s v="OFICINA ASESORA JURIDICA"/>
    <n v="155"/>
    <s v="Recursos recaudados por gestión de cobro coactivo a favor del MEN"/>
    <s v="PAI"/>
    <m/>
    <m/>
    <m/>
    <m/>
    <m/>
    <m/>
    <m/>
    <m/>
    <m/>
    <m/>
    <m/>
    <m/>
    <m/>
    <m/>
    <m/>
    <m/>
    <m/>
    <m/>
    <m/>
    <m/>
    <s v="Producto"/>
    <s v="Bimestral"/>
    <s v="Flujo"/>
    <s v="Número"/>
    <n v="0"/>
    <s v="Sumatoria de los valores recaudados por cobro coactivo a favor del MEN durante el periodo._x000a__x000a_Nota: La contabilización se realiza por pagos directos y/o titulo de depósito judicial."/>
    <s v="Base de datos de cobro coactivo"/>
    <n v="1207200000"/>
    <n v="845040000"/>
    <m/>
    <m/>
    <m/>
    <m/>
    <n v="845040000"/>
    <n v="0"/>
    <n v="42252000"/>
    <n v="42252000"/>
    <n v="211260000"/>
    <n v="211260000"/>
    <n v="338016000"/>
    <n v="338016000"/>
    <n v="507024000"/>
    <n v="507024000"/>
    <n v="676032000"/>
    <n v="676032000"/>
    <n v="845040000"/>
  </r>
  <r>
    <x v="2"/>
    <s v="Gestión con valores para Resultados"/>
    <s v="Aumentar de manera sostenida el Índice Anual de Desempeño Institucional"/>
    <s v="Gestión jurídica"/>
    <x v="9"/>
    <s v="Oficina Asesora Jurídica"/>
    <s v="NA"/>
    <s v="En formulación"/>
    <s v="En formulación"/>
    <n v="34"/>
    <s v="OFICINA ASESORA JURIDICA"/>
    <n v="157"/>
    <s v="Porcentaje de conceptos externos emitidos con una antelación de 2 o más días respecto del término de oportunidad legal"/>
    <s v="PAI"/>
    <m/>
    <m/>
    <m/>
    <m/>
    <m/>
    <m/>
    <m/>
    <m/>
    <m/>
    <m/>
    <m/>
    <m/>
    <m/>
    <m/>
    <m/>
    <m/>
    <m/>
    <m/>
    <m/>
    <m/>
    <s v="Gestión"/>
    <s v="Bimestral"/>
    <s v="Mantenimiento"/>
    <s v="Porcentaje"/>
    <n v="0"/>
    <s v="#conceptos externos emitidos con una antelación de 2 o más días respecto del término de oportunidad legal /Total de conceptos externos expedidos por el equipo de conceptos."/>
    <s v="Base de conceptos"/>
    <n v="100"/>
    <n v="100"/>
    <m/>
    <m/>
    <m/>
    <m/>
    <n v="100"/>
    <n v="0"/>
    <n v="100"/>
    <n v="100"/>
    <n v="100"/>
    <n v="100"/>
    <n v="100"/>
    <n v="100"/>
    <n v="100"/>
    <n v="100"/>
    <n v="100"/>
    <n v="100"/>
    <n v="100"/>
  </r>
  <r>
    <x v="2"/>
    <s v="Gestión con valores para Resultados"/>
    <s v="Aumentar de manera sostenida el Índice Anual de Desempeño Institucional"/>
    <s v="Gestión jurídica"/>
    <x v="9"/>
    <s v="Oficina Asesora Jurídica"/>
    <s v="NA"/>
    <s v="En formulación"/>
    <s v="En formulación"/>
    <n v="34"/>
    <s v="OFICINA ASESORA JURIDICA"/>
    <n v="356"/>
    <s v="Porcentaje de registro de demandas nuevas en Ekogui"/>
    <s v="PAI"/>
    <m/>
    <m/>
    <m/>
    <m/>
    <m/>
    <m/>
    <m/>
    <m/>
    <m/>
    <m/>
    <m/>
    <m/>
    <m/>
    <m/>
    <m/>
    <m/>
    <m/>
    <m/>
    <m/>
    <m/>
    <s v="Gestión"/>
    <s v="Mensual"/>
    <s v="Mantenimiento"/>
    <s v="Porcentaje"/>
    <n v="15"/>
    <s v="# de procesos nuevos registrados en ekogui./ # de procesos judiciales nuevos en el mes  "/>
    <s v="Excel de observaciones a los informes mensuales de las firmas"/>
    <n v="100"/>
    <n v="100"/>
    <m/>
    <m/>
    <m/>
    <m/>
    <n v="100"/>
    <n v="100"/>
    <n v="100"/>
    <n v="100"/>
    <n v="100"/>
    <n v="100"/>
    <n v="100"/>
    <n v="100"/>
    <n v="100"/>
    <n v="100"/>
    <n v="100"/>
    <n v="100"/>
    <n v="100"/>
  </r>
  <r>
    <x v="2"/>
    <s v="Gestión con valores para Resultados"/>
    <s v="Aumentar de manera sostenida el Índice Anual de Desempeño Institucional"/>
    <s v="Gestión jurídica"/>
    <x v="9"/>
    <s v="Oficina Asesora Jurídica"/>
    <s v="NA"/>
    <s v="En formulación"/>
    <s v="En formulación"/>
    <n v="34"/>
    <s v="OFICINA ASESORA JURIDICA"/>
    <m/>
    <s v="Recursos recaudados por gestión de cobro coactivo a favor del FOMAG"/>
    <s v="PAI"/>
    <m/>
    <m/>
    <m/>
    <m/>
    <m/>
    <m/>
    <m/>
    <m/>
    <m/>
    <m/>
    <m/>
    <m/>
    <m/>
    <m/>
    <m/>
    <m/>
    <m/>
    <m/>
    <m/>
    <m/>
    <s v="Producto"/>
    <s v="Bimestral"/>
    <s v="Flujo"/>
    <s v="Número"/>
    <n v="0"/>
    <s v="Sumatoria de los valores recaudado por cobro coactivo a favor del FOMAG durante el periodo._x000a__x000a_Nota: La contabilización se realiza por pagos directos y/o titulo de depósito judicial en cuentas directas de Fiduprevisora. "/>
    <s v="Base de datos de cobro coactivo FOMAG"/>
    <n v="0"/>
    <n v="6041939966"/>
    <m/>
    <m/>
    <m/>
    <m/>
    <n v="6041939966"/>
    <n v="0"/>
    <n v="302096998.30000001"/>
    <n v="302096998.30000001"/>
    <n v="1510484991.5"/>
    <n v="1510484991.5"/>
    <n v="2416775986.4000001"/>
    <n v="2416775986.4000001"/>
    <n v="3625163979.5999999"/>
    <n v="3625163979.5999999"/>
    <n v="4833551972.8000002"/>
    <n v="4833551972.8000002"/>
    <n v="6041939966"/>
  </r>
  <r>
    <x v="2"/>
    <s v="Gestión con valores para Resultados"/>
    <s v="Aumentar de manera sostenida el Índice Anual de Desempeño Institucional"/>
    <s v="Gestión jurídica"/>
    <x v="9"/>
    <s v="Oficina Asesora Jurídica"/>
    <s v="NA"/>
    <s v="En formulación"/>
    <s v="En formulación"/>
    <n v="34"/>
    <s v="OFICINA ASESORA JURIDICA"/>
    <m/>
    <s v="Porcentaje de normatividad estratégica proyectada"/>
    <s v="PAI"/>
    <m/>
    <m/>
    <m/>
    <m/>
    <m/>
    <m/>
    <m/>
    <m/>
    <m/>
    <m/>
    <m/>
    <m/>
    <m/>
    <m/>
    <m/>
    <m/>
    <m/>
    <m/>
    <m/>
    <m/>
    <s v="Producto"/>
    <s v="Semestral"/>
    <s v="Flujo"/>
    <s v="Porcentaje"/>
    <n v="0"/>
    <s v="# de proyectos normativos estratégicos proyectados /# total de proyectos normativos estratégicos definidos_x000a__x000a_Nota: La normatividad tendrá alcance sobre Decretos y Resoluciones."/>
    <s v="Normatividad estratégica proyectada"/>
    <n v="0"/>
    <n v="100"/>
    <m/>
    <m/>
    <m/>
    <m/>
    <n v="100"/>
    <n v="0"/>
    <n v="0"/>
    <n v="0"/>
    <n v="0"/>
    <n v="0"/>
    <n v="50"/>
    <n v="50"/>
    <n v="50"/>
    <n v="50"/>
    <n v="50"/>
    <n v="50"/>
    <n v="100"/>
  </r>
  <r>
    <x v="2"/>
    <s v="Control Interno"/>
    <s v="Reducir el impacto de los riesgos estratégicos, tácticos y operativos, identificados en cada modelo referencial."/>
    <s v="Evaluación y asuntos disciplinarios"/>
    <x v="10"/>
    <s v="Oficina de Control Interno"/>
    <s v="NA"/>
    <s v="En formulación"/>
    <s v="Desarrollo de capacidades para una gestión moderna del sector educativo"/>
    <n v="35"/>
    <s v="Oficina de Control Interno"/>
    <n v="413"/>
    <s v="Número de Informes del Estado de la Gestión del Riesgo presentados"/>
    <s v="PAI"/>
    <m/>
    <m/>
    <m/>
    <m/>
    <m/>
    <m/>
    <m/>
    <m/>
    <m/>
    <m/>
    <m/>
    <m/>
    <m/>
    <m/>
    <m/>
    <m/>
    <m/>
    <m/>
    <m/>
    <m/>
    <s v="Producto"/>
    <s v="Semestral"/>
    <s v="Acumulado"/>
    <s v="Número"/>
    <n v="0"/>
    <s v="Número de Informes del Estado de la Gestión del Riesgo presentados / Informes del Estado de la Gestión del Riesgo progrramados"/>
    <s v="Informe de riesgos"/>
    <n v="2"/>
    <n v="2"/>
    <n v="2"/>
    <n v="2"/>
    <n v="2"/>
    <n v="10"/>
    <n v="2"/>
    <n v="0"/>
    <n v="0"/>
    <n v="0"/>
    <n v="0"/>
    <n v="0"/>
    <n v="1"/>
    <n v="1"/>
    <n v="1"/>
    <n v="1"/>
    <n v="1"/>
    <n v="1"/>
    <n v="2"/>
  </r>
  <r>
    <x v="2"/>
    <s v="Control Interno"/>
    <s v="Reducir el impacto de los riesgos estratégicos, tácticos y operativos, identificados en cada modelo referencial."/>
    <s v="Evaluación y asuntos disciplinarios"/>
    <x v="10"/>
    <s v="Oficina de Control Interno"/>
    <s v="NA"/>
    <s v="En formulación"/>
    <s v="Desarrollo de capacidades para una gestión moderna del sector educativo"/>
    <n v="35"/>
    <s v="Oficina de Control Interno"/>
    <n v="415"/>
    <s v="Número de estrategías de autocontrol implementadas"/>
    <s v="PAI"/>
    <m/>
    <m/>
    <m/>
    <m/>
    <m/>
    <m/>
    <m/>
    <m/>
    <m/>
    <m/>
    <m/>
    <m/>
    <m/>
    <m/>
    <m/>
    <m/>
    <m/>
    <m/>
    <m/>
    <m/>
    <s v="Producto"/>
    <s v="Anual"/>
    <s v="Flujo"/>
    <s v="Número"/>
    <n v="0"/>
    <s v="Estrategias para fomentar la cultura de autocontrol   implementadas"/>
    <s v="Informe de Resultado de la Estrategia"/>
    <n v="1"/>
    <n v="1"/>
    <n v="1"/>
    <n v="1"/>
    <n v="1"/>
    <n v="5"/>
    <n v="1"/>
    <n v="0"/>
    <n v="0"/>
    <n v="0"/>
    <n v="0"/>
    <n v="0"/>
    <n v="0"/>
    <n v="0"/>
    <n v="0"/>
    <n v="0"/>
    <n v="0"/>
    <n v="0"/>
    <n v="1"/>
  </r>
  <r>
    <x v="2"/>
    <s v="Control Interno"/>
    <s v="Reducir el impacto de los riesgos estratégicos, tácticos y operativos, identificados en cada modelo referencial."/>
    <s v="Evaluación y asuntos disciplinarios"/>
    <x v="10"/>
    <s v="Oficina de Control Interno"/>
    <s v="NA"/>
    <s v="En formulación"/>
    <s v="Desarrollo de capacidades para una gestión moderna del sector educativo"/>
    <n v="35"/>
    <s v="Oficina de Control Interno"/>
    <n v="416"/>
    <s v="Porcentaje de seguimiento a respuestas entes de control"/>
    <s v="PAI"/>
    <m/>
    <m/>
    <m/>
    <m/>
    <m/>
    <m/>
    <m/>
    <m/>
    <m/>
    <m/>
    <m/>
    <m/>
    <m/>
    <m/>
    <m/>
    <m/>
    <m/>
    <m/>
    <m/>
    <m/>
    <s v="Gestión"/>
    <s v="Mensual"/>
    <s v="Mantenimiento"/>
    <s v="Porcentaje"/>
    <n v="0"/>
    <s v="Numero de solicitudes a las que se realiza seguimiento/ Total de solicitudes recibidas"/>
    <s v="Matriz de seguimiento a respuestas entes de control"/>
    <n v="100"/>
    <n v="100"/>
    <n v="100"/>
    <n v="100"/>
    <n v="100"/>
    <n v="100"/>
    <n v="100"/>
    <n v="100"/>
    <n v="100"/>
    <n v="100"/>
    <n v="100"/>
    <n v="100"/>
    <n v="100"/>
    <n v="100"/>
    <n v="100"/>
    <n v="100"/>
    <n v="100"/>
    <n v="100"/>
    <n v="100"/>
  </r>
  <r>
    <x v="2"/>
    <s v="Control Interno"/>
    <s v="Reducir el impacto de los riesgos estratégicos, tácticos y operativos, identificados en cada modelo referencial."/>
    <s v="Evaluación y asuntos disciplinarios"/>
    <x v="10"/>
    <s v="Oficina de Control Interno"/>
    <s v="NA"/>
    <s v="En formulación"/>
    <s v="Desarrollo de capacidades para una gestión moderna del sector educativo"/>
    <n v="35"/>
    <s v="Oficina de Control Interno"/>
    <n v="417"/>
    <s v="Porcentaje de seguimiento a las acciones de mejora"/>
    <s v="PAI"/>
    <m/>
    <m/>
    <m/>
    <m/>
    <m/>
    <m/>
    <m/>
    <m/>
    <m/>
    <m/>
    <m/>
    <m/>
    <m/>
    <m/>
    <m/>
    <m/>
    <m/>
    <m/>
    <m/>
    <m/>
    <s v="Gestión"/>
    <s v="Trimestral"/>
    <s v="Mantenimiento"/>
    <s v="Porcentaje"/>
    <n v="0"/>
    <s v="Nùmero de seguimientos a las acciones de mejora realizados / Seguimientos a las acciones de mejora programados."/>
    <s v="Publicación página WEB"/>
    <n v="100"/>
    <n v="100"/>
    <n v="100"/>
    <n v="100"/>
    <n v="100"/>
    <n v="100"/>
    <n v="100"/>
    <n v="0"/>
    <n v="0"/>
    <n v="25"/>
    <n v="25"/>
    <n v="25"/>
    <n v="50"/>
    <n v="50"/>
    <n v="50"/>
    <n v="75"/>
    <n v="75"/>
    <n v="75"/>
    <n v="100"/>
  </r>
  <r>
    <x v="2"/>
    <s v="Control Interno"/>
    <s v="Reducir el impacto de los riesgos estratégicos, tácticos y operativos, identificados en cada modelo referencial."/>
    <s v="Evaluación y asuntos disciplinarios"/>
    <x v="10"/>
    <s v="Oficina de Control Interno"/>
    <s v="NA"/>
    <s v="En formulación"/>
    <s v="Desarrollo de capacidades para una gestión moderna del sector educativo"/>
    <n v="35"/>
    <s v="Oficina de Control Interno"/>
    <n v="418"/>
    <s v="Porcentaje de auditorías realizadas"/>
    <s v="PAI"/>
    <m/>
    <m/>
    <m/>
    <m/>
    <m/>
    <m/>
    <m/>
    <m/>
    <m/>
    <m/>
    <m/>
    <m/>
    <m/>
    <m/>
    <m/>
    <m/>
    <m/>
    <m/>
    <m/>
    <m/>
    <s v="Gestión"/>
    <s v="Semestral"/>
    <s v="Mantenimiento"/>
    <s v="Porcentaje"/>
    <n v="0"/>
    <s v="Auditorías realizadas / auditorías programadas"/>
    <s v="Informes de auditorías"/>
    <n v="100"/>
    <n v="100"/>
    <n v="100"/>
    <n v="100"/>
    <n v="100"/>
    <n v="100"/>
    <n v="100"/>
    <n v="0"/>
    <n v="0"/>
    <n v="0"/>
    <n v="0"/>
    <n v="0"/>
    <n v="50"/>
    <n v="50"/>
    <n v="50"/>
    <n v="50"/>
    <n v="50"/>
    <n v="50"/>
    <n v="100"/>
  </r>
  <r>
    <x v="2"/>
    <s v="Gestión con valores para Resultados"/>
    <s v="Aumentar los niveles de satisfacción del cliente y de los grupos de valor"/>
    <s v="Gestión de alianzas"/>
    <x v="11"/>
    <s v="Oficina de Cooperación y Asuntos Internacionales"/>
    <s v="NA"/>
    <s v="Transversal"/>
    <s v="En formulación"/>
    <n v="30"/>
    <s v="Oficina de Cooperación y Asuntos Internacionales"/>
    <n v="433"/>
    <s v="Recursos de cooperación gestionados con el apoyo y acompañamiento de la OCAI"/>
    <s v="PAI"/>
    <m/>
    <m/>
    <m/>
    <m/>
    <m/>
    <m/>
    <m/>
    <m/>
    <m/>
    <m/>
    <m/>
    <m/>
    <m/>
    <m/>
    <m/>
    <m/>
    <m/>
    <m/>
    <m/>
    <m/>
    <s v="Gestión"/>
    <s v="Trimestral"/>
    <s v="Flujo"/>
    <s v="Número"/>
    <n v="0"/>
    <s v="Sumatoria de los recursos de cooperación gestionados_x000a__x000a_Nota: Comprende recursos de cooperación técnica y financiera"/>
    <s v="Documento soporte cooperación  y/o matriz de relación de cooperación"/>
    <n v="20000000000"/>
    <n v="35000000000"/>
    <n v="35000000000"/>
    <n v="35000000000"/>
    <n v="20000000000"/>
    <n v="125000000000"/>
    <n v="35000000000"/>
    <s v=" "/>
    <s v=" "/>
    <s v="$ 1.750.000.000"/>
    <s v="$ 1.750.000.000"/>
    <s v="$ 1.750.000.000"/>
    <s v="$ 8.750.000.000"/>
    <s v="$ 8.750.000.000"/>
    <s v="$ 8.750.000.000"/>
    <s v="$ 31.500.000.000"/>
    <s v="$ 31.500.000.000"/>
    <s v="$ 31.500.000.000"/>
    <n v="35000000000"/>
  </r>
  <r>
    <x v="2"/>
    <s v="Gestión con valores para Resultados"/>
    <s v="Aumentar los niveles de satisfacción del cliente y de los grupos de valor"/>
    <s v="Gestión de alianzas"/>
    <x v="11"/>
    <s v="Oficina de Cooperación y Asuntos Internacionales"/>
    <s v="NA"/>
    <s v="Transversal"/>
    <s v="En formulación"/>
    <n v="30"/>
    <s v="Oficina de Cooperación y Asuntos Internacionales"/>
    <n v="434"/>
    <s v="Número de espacios de articulación con aliados internacionales y del sector privado realizados"/>
    <s v="PAI"/>
    <m/>
    <m/>
    <m/>
    <m/>
    <m/>
    <m/>
    <m/>
    <m/>
    <m/>
    <m/>
    <m/>
    <m/>
    <m/>
    <m/>
    <m/>
    <m/>
    <m/>
    <m/>
    <m/>
    <m/>
    <s v="Gestión"/>
    <s v="Trimestral"/>
    <s v="Flujo"/>
    <s v="Número"/>
    <n v="0"/>
    <s v="Sumatoria de espacios de articulación con aliados internacionales y del sector privado realizados"/>
    <s v="Informe del espacio de articulación"/>
    <n v="2"/>
    <n v="5"/>
    <n v="5"/>
    <n v="5"/>
    <n v="2"/>
    <n v="17"/>
    <n v="5"/>
    <s v=" "/>
    <s v=" "/>
    <n v="1"/>
    <n v="1"/>
    <n v="1"/>
    <n v="2"/>
    <n v="2"/>
    <n v="2"/>
    <n v="3"/>
    <n v="3"/>
    <n v="3"/>
    <n v="5"/>
  </r>
  <r>
    <x v="2"/>
    <s v="Gestión con valores para Resultados"/>
    <s v="Aumentar los niveles de satisfacción del cliente y de los grupos de valor"/>
    <s v="Gestión de alianzas"/>
    <x v="11"/>
    <s v="Oficina de Cooperación y Asuntos Internacionales"/>
    <s v="NA"/>
    <s v="Transversal"/>
    <s v="En formulación"/>
    <n v="30"/>
    <s v="Oficina de Cooperación y Asuntos Internacionales"/>
    <n v="435"/>
    <s v="Número de acciones de promoción de la internacionalización de la educación superior de Colombia desarrolladas"/>
    <s v="PAI"/>
    <m/>
    <m/>
    <m/>
    <m/>
    <m/>
    <m/>
    <m/>
    <m/>
    <m/>
    <m/>
    <m/>
    <m/>
    <m/>
    <m/>
    <m/>
    <m/>
    <m/>
    <m/>
    <m/>
    <m/>
    <s v="Gestión"/>
    <s v="Trimestral"/>
    <s v="Flujo"/>
    <s v="Número"/>
    <n v="0"/>
    <s v="Sumatoria de acciones de promoción de la internacionalización de la educación superior desarrolladas "/>
    <s v="Reporte de las acciones de promoción"/>
    <n v="2"/>
    <n v="2"/>
    <n v="2"/>
    <n v="2"/>
    <n v="2"/>
    <n v="8"/>
    <n v="2"/>
    <s v=" "/>
    <s v=" "/>
    <n v="1"/>
    <n v="1"/>
    <n v="1"/>
    <n v="1"/>
    <n v="1"/>
    <n v="1"/>
    <n v="2"/>
    <n v="2"/>
    <n v="2"/>
    <n v="2"/>
  </r>
  <r>
    <x v="2"/>
    <s v="Gestión con valores para Resultados"/>
    <s v="Aumentar de manera sostenida el indice anual de desempeño institucional"/>
    <s v="Gestión de Servicios TIC"/>
    <x v="12"/>
    <s v="Oficina de Tecnología y Sistemas de Información"/>
    <s v="NA"/>
    <s v="Transversal"/>
    <s v="En formulación"/>
    <s v="025"/>
    <s v="Oficina de Tecnología y Sistemas de Información"/>
    <m/>
    <s v="Porcentaje de avance en los proyectos de la planeación de la arquitectura empresarial, arquitectura misional,  arquitectura de información y gobierno digital priorizados para cada vigencia."/>
    <s v="Plan Sectorial"/>
    <s v="x"/>
    <m/>
    <m/>
    <m/>
    <m/>
    <m/>
    <m/>
    <m/>
    <m/>
    <m/>
    <m/>
    <s v="X"/>
    <m/>
    <m/>
    <m/>
    <m/>
    <m/>
    <m/>
    <m/>
    <m/>
    <s v="Gestión"/>
    <s v="Trimestral"/>
    <s v="Flujo"/>
    <s v="Porcentaje"/>
    <s v="N.A."/>
    <s v="Porcentaje de Avance de los Proyectos Priorizados = (Actividades ejecutadas / Actividades Programadas ) *100_x000a_"/>
    <s v="Informe de avance de las actividades programadas de los proyectos priorizados para la vigencia referente a: La planeación de la arquitectura empresarial, arquitectura misional,  arquitectura de información y gobierno digital._x000a_Notas:_x000a_En enero de 2023: Entregar como parte de los medios de verificación el sustento de la formulación del indicador._x000a_En el Trimestre I: Entregar el plan del indicador que servirá como base para medir el cumplimiento durante cada trimestre."/>
    <n v="0"/>
    <n v="90"/>
    <n v="90"/>
    <n v="90"/>
    <n v="90"/>
    <n v="90"/>
    <n v="90"/>
    <n v="0"/>
    <n v="0"/>
    <n v="0.09"/>
    <n v="0.09"/>
    <n v="9"/>
    <n v="9"/>
    <n v="9"/>
    <n v="32"/>
    <n v="32"/>
    <n v="32"/>
    <n v="68"/>
    <n v="90"/>
  </r>
  <r>
    <x v="2"/>
    <s v="Gestión con valores para Resultados"/>
    <s v="Aumentar de manera sostenida el indice anual de desempeño institucional"/>
    <s v="Gestión de Servicios TIC"/>
    <x v="12"/>
    <s v="Oficina de Tecnología y Sistemas de Información"/>
    <s v="NA"/>
    <s v="Transversal"/>
    <s v="En formulación"/>
    <s v="025"/>
    <s v="Oficina de Tecnología y Sistemas de Información"/>
    <m/>
    <s v="Porcentaje de avance en los proyectos de la arquitectura de sistemas de información  priorizados para cada vigencia."/>
    <s v="Plan Sectorial"/>
    <s v="x"/>
    <m/>
    <m/>
    <m/>
    <m/>
    <m/>
    <m/>
    <m/>
    <m/>
    <m/>
    <m/>
    <s v="X"/>
    <m/>
    <m/>
    <m/>
    <m/>
    <m/>
    <m/>
    <m/>
    <m/>
    <s v="Gestión"/>
    <s v="Trimestral"/>
    <s v="Flujo"/>
    <s v="Porcentaje"/>
    <s v="N.A."/>
    <s v="Porcentaje de Avance de los Proyectos Priorizados = (Actividades ejecutadas / Actividades Programadas ) *100_x000a_"/>
    <s v="Informe de avance de las actividades programadas de los proyectos priorizados para la vigencia referente a la arquitectura de sistemas de información._x000a__x000a_En enero de 2023: Entregar como parte de los medios de verificación el sustento de la formulación del indicador._x000a__x000a_En el Trimestre I: Entregar el plan del indicador que servirá como base para medir el cumplimiento durante cada trimestre."/>
    <n v="0"/>
    <n v="90"/>
    <n v="90"/>
    <n v="90"/>
    <n v="90"/>
    <n v="90"/>
    <n v="90"/>
    <n v="0"/>
    <n v="0"/>
    <n v="0.09"/>
    <n v="0.09"/>
    <n v="9"/>
    <n v="9"/>
    <n v="9"/>
    <n v="32"/>
    <n v="32"/>
    <n v="32"/>
    <n v="68"/>
    <n v="90"/>
  </r>
  <r>
    <x v="2"/>
    <s v="Gestión con valores para Resultados"/>
    <s v="Aumentar de manera sostenida el indice anual de desempeño institucional"/>
    <s v="Gestión de Servicios TIC"/>
    <x v="12"/>
    <s v="Oficina de Tecnología y Sistemas de Información"/>
    <s v="NA"/>
    <s v="Transversal"/>
    <s v="En formulación"/>
    <s v="025"/>
    <s v="Oficina de Tecnología y Sistemas de Información"/>
    <m/>
    <s v="Porcentaje de avance en los proyectos de la arquitectura de Infraestructura TI y Seguridad de la información priorizados para cada vigencia."/>
    <s v="Plan Sectorial"/>
    <s v="x"/>
    <m/>
    <m/>
    <m/>
    <m/>
    <m/>
    <m/>
    <m/>
    <m/>
    <m/>
    <m/>
    <s v="X"/>
    <m/>
    <m/>
    <m/>
    <m/>
    <m/>
    <m/>
    <m/>
    <m/>
    <s v="Gestión"/>
    <s v="Trimestral"/>
    <s v="Flujo"/>
    <s v="Porcentaje"/>
    <s v="N.A."/>
    <s v="Porcentaje de Avance de los Proyectos Priorizados = (Actividades ejecutadas / Actividades Programadas ) *100_x000a_"/>
    <s v="Informe de avance de las actividades programadas de los proyectos priorizados para la vigencia referente a: la arquitectura de Infraestructura TI y Seguridad de la información._x000a__x000a_En enero de 2023: Entregar como parte de los medios de verificación el sustento de la formulación del indicador._x000a__x000a_En el Trimestre I: Entregar el plan del indicador que servirá como base para medir el cumplimiento durante cada trimestre."/>
    <n v="0"/>
    <n v="90"/>
    <n v="90"/>
    <n v="90"/>
    <n v="90"/>
    <n v="90"/>
    <n v="90"/>
    <n v="0"/>
    <n v="0"/>
    <n v="0.09"/>
    <n v="0.09"/>
    <n v="9"/>
    <n v="9"/>
    <n v="9"/>
    <n v="32"/>
    <n v="32"/>
    <n v="32"/>
    <n v="68"/>
    <n v="90"/>
  </r>
  <r>
    <x v="2"/>
    <s v="Gestión con valores para Resultados"/>
    <s v="Aumentar de manera sostenida el indice anual de desempeño institucional"/>
    <s v="Gestión de Servicios TIC"/>
    <x v="12"/>
    <s v="Oficina de Tecnología y Sistemas de Información"/>
    <s v="NA"/>
    <s v="Transversal"/>
    <s v="En formulación"/>
    <s v="025"/>
    <s v="Oficina de Tecnología y Sistemas de Información"/>
    <m/>
    <s v="Porcentaje de avance en los proyectos de uso y apropiación de la arquitectura para cada vigencia."/>
    <s v="Plan Sectorial"/>
    <s v="x"/>
    <m/>
    <m/>
    <m/>
    <m/>
    <m/>
    <m/>
    <m/>
    <m/>
    <m/>
    <m/>
    <s v="X"/>
    <m/>
    <m/>
    <m/>
    <m/>
    <m/>
    <m/>
    <m/>
    <m/>
    <s v="Gestión"/>
    <s v="Trimestral"/>
    <s v="Flujo"/>
    <s v="Porcentaje"/>
    <s v="N.A."/>
    <s v="Porcentaje de Avance de los Proyectos Priorizados = (Actividades ejecutadas / Actividades Programadas ) *100_x000a_"/>
    <s v="Informe de avance de las actividades programadas de los proyectos priorizados para la vigencia referente a uso y apropiación de la arquitectura._x000a__x000a_En enero de 2023: Entregar como parte de los medios de verificación el sustento de la formulación del indicador._x000a__x000a_En el Trimestre I: Entregar el plan del indicador que servirá como base para medir el cumplimiento durante cada trimestre."/>
    <n v="0"/>
    <n v="90"/>
    <n v="90"/>
    <n v="90"/>
    <n v="90"/>
    <n v="90"/>
    <n v="90"/>
    <n v="0"/>
    <n v="0"/>
    <n v="0.09"/>
    <n v="0.09"/>
    <n v="9"/>
    <n v="9"/>
    <n v="9"/>
    <n v="32"/>
    <n v="32"/>
    <n v="32"/>
    <n v="68"/>
    <n v="90"/>
  </r>
  <r>
    <x v="2"/>
    <s v="Gestión con valores para Resultados"/>
    <s v="Aumentar de manera sostenida el indice anual de desempeño institucional"/>
    <s v="Evaluación y asuntos disciplinarios"/>
    <x v="13"/>
    <s v="Secretaría General"/>
    <s v="NA"/>
    <s v="Transversal"/>
    <s v="En formulación"/>
    <n v="32"/>
    <s v="Secretaría General"/>
    <n v="465"/>
    <s v="Porcentaje de procesos finalizados o con decisiones de fondo "/>
    <s v="PAI"/>
    <m/>
    <m/>
    <m/>
    <m/>
    <m/>
    <m/>
    <m/>
    <m/>
    <m/>
    <m/>
    <m/>
    <m/>
    <m/>
    <m/>
    <m/>
    <m/>
    <m/>
    <m/>
    <m/>
    <m/>
    <s v="Gestión "/>
    <s v="Mensual "/>
    <s v="Flujo"/>
    <s v="Porcentaje"/>
    <n v="0"/>
    <s v="Número  de procesos  finalizados o con decisiones de fondo / Número de procesos iniciados*100_x000a_Nota:  Los  procesos iniciados corresponden a las vigencias 2017, 2018, 2019, 2020, 2021, y 2022"/>
    <s v="Informe ejecutivo"/>
    <n v="0"/>
    <n v="100"/>
    <n v="100"/>
    <n v="100"/>
    <n v="100"/>
    <n v="100"/>
    <n v="100"/>
    <n v="7"/>
    <n v="15"/>
    <n v="24"/>
    <n v="32"/>
    <n v="41"/>
    <n v="49"/>
    <n v="58"/>
    <n v="66"/>
    <n v="75"/>
    <n v="83"/>
    <n v="92"/>
    <n v="100"/>
  </r>
  <r>
    <x v="2"/>
    <s v="Gestión con valores para Resultados"/>
    <s v="Aumentar de manera sostenida el indice anual de desempeño institucional"/>
    <s v="Evaluación y asuntos disciplinarios"/>
    <x v="13"/>
    <s v="Secretaría General"/>
    <s v="NA"/>
    <s v="Transversal"/>
    <s v="En formulación"/>
    <n v="32"/>
    <s v="Secretaría General"/>
    <n v="466"/>
    <s v="Número de actividades realizadas para la prevención de conductas que conlleven a faltas disciplinarias"/>
    <s v="PAI"/>
    <m/>
    <m/>
    <m/>
    <m/>
    <m/>
    <m/>
    <m/>
    <m/>
    <m/>
    <m/>
    <m/>
    <m/>
    <m/>
    <m/>
    <m/>
    <m/>
    <m/>
    <m/>
    <m/>
    <m/>
    <s v="Gestión "/>
    <s v="Cuatrimestral "/>
    <s v="Flujo"/>
    <s v="Número"/>
    <n v="0"/>
    <s v="Sumatoria de actividades de prevención de realizadas"/>
    <s v="Publicación o acta de actividades de prevención adelantadas. "/>
    <n v="0"/>
    <n v="3"/>
    <n v="3"/>
    <n v="3"/>
    <n v="3"/>
    <n v="3"/>
    <n v="3"/>
    <n v="0"/>
    <n v="0"/>
    <n v="0"/>
    <n v="1"/>
    <n v="1"/>
    <n v="1"/>
    <n v="1"/>
    <n v="2"/>
    <n v="2"/>
    <n v="2"/>
    <n v="2"/>
    <n v="3"/>
  </r>
  <r>
    <x v="2"/>
    <s v="Gestión con valores para Resultados"/>
    <s v="Aumentar de manera sostenida el indice anual de desempeño institucional"/>
    <s v="Gestión administrativa"/>
    <x v="13"/>
    <s v="Secretaría General"/>
    <s v="NA"/>
    <s v="Transversal"/>
    <s v="En formulación"/>
    <n v="32"/>
    <s v="Secretaría General"/>
    <n v="467"/>
    <s v="Número de comités de la Secretaría General realizados"/>
    <s v="PAI"/>
    <m/>
    <m/>
    <m/>
    <m/>
    <m/>
    <m/>
    <m/>
    <m/>
    <m/>
    <m/>
    <m/>
    <m/>
    <m/>
    <m/>
    <m/>
    <m/>
    <m/>
    <m/>
    <m/>
    <m/>
    <s v="Gestión"/>
    <s v="Bimestral"/>
    <s v="Flujo"/>
    <s v="Número"/>
    <n v="0"/>
    <s v="Sumatoria de comités de la Secretaría General realizados"/>
    <s v="Actas de reunión"/>
    <n v="0"/>
    <n v="6"/>
    <n v="6"/>
    <n v="6"/>
    <n v="6"/>
    <n v="6"/>
    <n v="6"/>
    <n v="0"/>
    <n v="1"/>
    <n v="1"/>
    <n v="2"/>
    <n v="2"/>
    <n v="3"/>
    <n v="3"/>
    <n v="4"/>
    <n v="4"/>
    <n v="5"/>
    <n v="5"/>
    <n v="6"/>
  </r>
  <r>
    <x v="2"/>
    <s v="Gestión con valores para Resultados"/>
    <s v="Aumentar de manera sostenida el indice anual de desempeño institucional"/>
    <s v="Gestión administrativa"/>
    <x v="13"/>
    <s v="Secretaría General"/>
    <s v="NA"/>
    <s v="Transversal"/>
    <s v="En formulación"/>
    <n v="32"/>
    <s v="Secretaría General"/>
    <m/>
    <s v="Porcentaje de predios  con trámite de saneamiento adelantado"/>
    <s v="PAI"/>
    <m/>
    <m/>
    <m/>
    <m/>
    <m/>
    <m/>
    <m/>
    <m/>
    <m/>
    <m/>
    <m/>
    <m/>
    <m/>
    <m/>
    <m/>
    <m/>
    <m/>
    <m/>
    <m/>
    <m/>
    <s v="Gestión "/>
    <s v="Cuatrimestral "/>
    <s v="Flujo"/>
    <s v="Porcentaje"/>
    <n v="0"/>
    <s v="Actividades de los planes de trabajo para saneamiento predial ejecutadas/Actividades de los planes de trabajo para saneamiento predial programadas"/>
    <s v="Informe ejecutivo"/>
    <n v="0"/>
    <n v="100"/>
    <n v="100"/>
    <n v="100"/>
    <n v="100"/>
    <n v="100"/>
    <n v="100"/>
    <n v="0"/>
    <n v="0"/>
    <n v="0"/>
    <n v="30"/>
    <n v="30"/>
    <n v="30"/>
    <n v="30"/>
    <n v="60"/>
    <n v="60"/>
    <n v="60"/>
    <n v="60"/>
    <n v="100"/>
  </r>
  <r>
    <x v="2"/>
    <s v="Gestión con valores para Resultados"/>
    <s v="Aumentar de manera sostenida el indice anual de desempeño institucional"/>
    <s v="Gestión administrativa"/>
    <x v="13"/>
    <s v="Secretaría General"/>
    <s v="NA"/>
    <s v="Transversal"/>
    <s v="En formulación"/>
    <n v="32"/>
    <s v="Secretaría General"/>
    <m/>
    <s v="Número de mesas de seguimiento integrales al Plan de Austeridad efectuadas "/>
    <s v="PAI"/>
    <m/>
    <m/>
    <m/>
    <m/>
    <m/>
    <m/>
    <m/>
    <m/>
    <m/>
    <m/>
    <m/>
    <m/>
    <m/>
    <m/>
    <m/>
    <m/>
    <m/>
    <m/>
    <m/>
    <m/>
    <s v="Gestión "/>
    <s v="Trimestral "/>
    <s v="Flujo"/>
    <s v="Número"/>
    <n v="0"/>
    <s v="Sumatoria de mesas de seguimiento integrales al Plan de Austeridad efectuadas"/>
    <s v="Actas de reunión "/>
    <n v="0"/>
    <n v="4"/>
    <n v="4"/>
    <n v="4"/>
    <n v="4"/>
    <n v="4"/>
    <n v="4"/>
    <n v="0"/>
    <n v="0"/>
    <n v="1"/>
    <n v="1"/>
    <n v="1"/>
    <n v="2"/>
    <n v="2"/>
    <n v="2"/>
    <n v="3"/>
    <n v="3"/>
    <n v="3"/>
    <n v="4"/>
  </r>
  <r>
    <x v="2"/>
    <s v="Gestión con valores para Resultados"/>
    <s v="Aumentar de manera sostenida el indice anual de desempeño institucional"/>
    <s v="Contratación"/>
    <x v="14"/>
    <s v="Subdirección de Contratación"/>
    <s v="NA"/>
    <s v="Transversal"/>
    <s v="En formulación"/>
    <n v="44"/>
    <s v="Subdirección de Contratación"/>
    <n v="460"/>
    <s v="Número de capacitaciones en gestión contractual realizadas "/>
    <s v="PAI"/>
    <m/>
    <m/>
    <m/>
    <m/>
    <m/>
    <m/>
    <m/>
    <m/>
    <m/>
    <m/>
    <m/>
    <m/>
    <m/>
    <m/>
    <m/>
    <m/>
    <m/>
    <m/>
    <m/>
    <m/>
    <s v="Gestión"/>
    <s v="Semestral"/>
    <s v="Flujo"/>
    <s v="Número"/>
    <n v="0"/>
    <s v="Sumatoria de capacitaciones en gestión contractual realizadas "/>
    <s v="Reporte de la capacitación"/>
    <n v="15"/>
    <n v="6"/>
    <m/>
    <m/>
    <m/>
    <m/>
    <n v="6"/>
    <n v="0"/>
    <n v="0"/>
    <n v="0"/>
    <n v="0"/>
    <n v="0"/>
    <n v="3"/>
    <n v="3"/>
    <n v="3"/>
    <n v="3"/>
    <n v="3"/>
    <n v="3"/>
    <n v="6"/>
  </r>
  <r>
    <x v="2"/>
    <s v="Gestión con valores para Resultados"/>
    <s v="Aumentar de manera sostenida el indice anual de desempeño institucional"/>
    <s v="Contratación"/>
    <x v="14"/>
    <s v="Subdirección de Contratación"/>
    <s v="NA"/>
    <s v="Transversal"/>
    <s v="En formulación"/>
    <n v="44"/>
    <s v="Subdirección de Contratación"/>
    <n v="271"/>
    <s v="Número de Boletines Informativos de actualización de la gestión contractual publicados y difundidos a través de comunicación interna del MEN "/>
    <s v="PAI"/>
    <m/>
    <m/>
    <m/>
    <m/>
    <m/>
    <m/>
    <m/>
    <m/>
    <m/>
    <m/>
    <m/>
    <m/>
    <m/>
    <m/>
    <m/>
    <m/>
    <m/>
    <m/>
    <m/>
    <m/>
    <s v="Gestión"/>
    <s v="Semestral"/>
    <s v="Flujo"/>
    <s v="Número"/>
    <n v="0"/>
    <s v="Sumatoria de Boletines Informativos de actualización de la gestión contractual, pubicados y difundidos en comunicación interna del MEN_x000a__x000a_"/>
    <s v="Boletín publicado en comunicación interna"/>
    <n v="4"/>
    <n v="2"/>
    <m/>
    <m/>
    <m/>
    <m/>
    <n v="2"/>
    <n v="0"/>
    <n v="0"/>
    <n v="0"/>
    <n v="0"/>
    <n v="0"/>
    <n v="1"/>
    <n v="1"/>
    <n v="1"/>
    <n v="1"/>
    <n v="1"/>
    <n v="1"/>
    <n v="2"/>
  </r>
  <r>
    <x v="2"/>
    <s v="Gestión con valores para Resultados"/>
    <s v="Aumentar de manera sostenida el indice anual de desempeño institucional"/>
    <s v="Contratación"/>
    <x v="14"/>
    <s v="Subdirección de Contratación"/>
    <s v="NA"/>
    <s v="Transversal"/>
    <s v="En formulación"/>
    <n v="44"/>
    <s v="Subdirección de Contratación"/>
    <n v="272"/>
    <s v="Porcentaje de actas de liquidación o de cierre contractual revisadas"/>
    <s v="PAI"/>
    <m/>
    <m/>
    <m/>
    <m/>
    <m/>
    <m/>
    <m/>
    <m/>
    <m/>
    <m/>
    <m/>
    <m/>
    <m/>
    <m/>
    <m/>
    <m/>
    <m/>
    <m/>
    <m/>
    <m/>
    <s v="Gestión"/>
    <s v="Trimestral"/>
    <s v="Mantenimiento"/>
    <s v="Porcentaje"/>
    <n v="0"/>
    <s v="No. de actas de liquidación o de cierre revisadas  en el periodo / No. de actas de liquidación o cierre radicadas para revisar al inicio del periodo"/>
    <s v="Base de datos liquidaciones"/>
    <n v="80"/>
    <n v="80"/>
    <m/>
    <m/>
    <m/>
    <m/>
    <n v="80"/>
    <n v="0"/>
    <n v="0"/>
    <n v="80"/>
    <n v="80"/>
    <n v="80"/>
    <n v="80"/>
    <n v="80"/>
    <n v="80"/>
    <n v="80"/>
    <n v="80"/>
    <n v="80"/>
    <n v="80"/>
  </r>
  <r>
    <x v="2"/>
    <s v="Gestión con valores para Resultados"/>
    <s v="Aumentar de manera sostenida el indice anual de desempeño institucional"/>
    <s v="Contratación"/>
    <x v="14"/>
    <s v="Subdirección de Contratación"/>
    <s v="NA"/>
    <s v="Transversal"/>
    <s v="En formulación"/>
    <n v="44"/>
    <s v="Subdirección de Contratación"/>
    <n v="357"/>
    <s v="Numero de mesas de seguimiento proceso de liquidación y cierre"/>
    <s v="PAI"/>
    <m/>
    <m/>
    <m/>
    <m/>
    <m/>
    <m/>
    <m/>
    <m/>
    <m/>
    <m/>
    <m/>
    <m/>
    <m/>
    <m/>
    <m/>
    <m/>
    <m/>
    <m/>
    <m/>
    <m/>
    <s v="Gestión"/>
    <s v="Mensual"/>
    <s v="Flujo"/>
    <s v="Número"/>
    <n v="0"/>
    <s v="Sumatoria de mesas de trabajo realizadas"/>
    <s v="Actas de mesas de acompañamiento"/>
    <n v="45"/>
    <n v="30"/>
    <m/>
    <m/>
    <m/>
    <m/>
    <n v="30"/>
    <n v="2"/>
    <n v="4"/>
    <n v="6"/>
    <n v="9"/>
    <n v="12"/>
    <n v="15"/>
    <n v="18"/>
    <n v="21"/>
    <n v="24"/>
    <n v="27"/>
    <n v="30"/>
    <n v="30"/>
  </r>
  <r>
    <x v="2"/>
    <s v="Gestión con valores para Resultados"/>
    <s v="Aumentar de manera sostenida el indice anual de desempeño institucional"/>
    <s v="Contratación"/>
    <x v="14"/>
    <s v="Subdirección de Contratación"/>
    <s v="NA"/>
    <s v="Transversal"/>
    <s v="En formulación"/>
    <n v="44"/>
    <s v="Subdirección de Contratación"/>
    <n v="359"/>
    <s v="Número de trámites contractuales apoyados en la etapa de planeación"/>
    <s v="PAI"/>
    <m/>
    <m/>
    <m/>
    <m/>
    <m/>
    <m/>
    <m/>
    <m/>
    <m/>
    <m/>
    <m/>
    <m/>
    <m/>
    <m/>
    <m/>
    <m/>
    <m/>
    <m/>
    <m/>
    <m/>
    <s v="Gestión"/>
    <s v="Mensual"/>
    <s v="Flujo"/>
    <s v="Número"/>
    <n v="0"/>
    <s v="Sumatoria de trámites contractuales apoyados en la etapa de planeación. _x000a_Nota: Los trámites contractuales están definidos como procesos de contratación con mesa de trabajo realizada o estudio previo aprobado en NEON."/>
    <s v="Informe de trámites contractuales con mesa de trabajo realizada y estudio previo aprobado en NEON."/>
    <n v="90"/>
    <n v="80"/>
    <m/>
    <m/>
    <m/>
    <m/>
    <n v="80"/>
    <n v="10"/>
    <n v="20"/>
    <n v="27"/>
    <n v="34"/>
    <n v="40"/>
    <n v="47"/>
    <n v="54"/>
    <n v="61"/>
    <n v="68"/>
    <n v="75"/>
    <n v="80"/>
    <n v="80"/>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m/>
    <s v="Nivel de percepción favorable sobre cultura, gestión del cambio y aprendizaje organizacional"/>
    <m/>
    <m/>
    <m/>
    <m/>
    <m/>
    <m/>
    <m/>
    <m/>
    <m/>
    <m/>
    <m/>
    <m/>
    <m/>
    <m/>
    <m/>
    <m/>
    <m/>
    <m/>
    <m/>
    <m/>
    <m/>
    <s v="Resultado"/>
    <s v="Anual"/>
    <s v="Flujo"/>
    <s v="Porcentaje"/>
    <n v="0"/>
    <s v="Porcentaje de respuestas en la categoria de acuerdo y totalmente de acuerdo para las preguntas asociadas a gestión del cambio, cultura y aprendizaje organizacional_x000a_"/>
    <s v="Informe de resultados sobre la encuesta de cultura ejecutada"/>
    <n v="0"/>
    <n v="70"/>
    <n v="75"/>
    <n v="80"/>
    <n v="85"/>
    <n v="85"/>
    <n v="70"/>
    <m/>
    <m/>
    <m/>
    <m/>
    <m/>
    <m/>
    <m/>
    <m/>
    <m/>
    <m/>
    <m/>
    <n v="70"/>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m/>
    <s v="Posición del Ministerio y el Sector Educación acorde con el Indice de Gestión y Desempeño Institucional y Sectorial evaluado por el Departamento Administrativo de la Función Pública "/>
    <m/>
    <m/>
    <m/>
    <m/>
    <m/>
    <m/>
    <m/>
    <m/>
    <m/>
    <m/>
    <m/>
    <m/>
    <m/>
    <m/>
    <m/>
    <m/>
    <m/>
    <m/>
    <m/>
    <m/>
    <m/>
    <s v="Resultado"/>
    <s v="Anual"/>
    <s v="Flujo"/>
    <s v="Número"/>
    <n v="210"/>
    <s v="Posición del sector acorde al Indice de Gestión y Desempeño Institucional y Sectorial publicado por el Departamento Administrativo de la Función Pública _x000a__x000a_• Nota:_x000a_Los resultados de la vigencia a medir con corte 31 de diciembre, los calculará el DAFP en el mes de julio de la siguiente vigencia (Rezago de 210 días)"/>
    <s v="Resultados de Gestión y Desempeño Institucional y Sectorial publicados por el DAFP"/>
    <n v="0"/>
    <s v="1-3"/>
    <s v="1-3"/>
    <s v="1-3"/>
    <s v="1-3"/>
    <s v="1-3"/>
    <s v="1-3"/>
    <m/>
    <m/>
    <m/>
    <m/>
    <m/>
    <m/>
    <m/>
    <m/>
    <m/>
    <m/>
    <m/>
    <s v="1-3"/>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m/>
    <s v="Número de procedimientos priorizados simplificados, automatizados o digitalizados"/>
    <m/>
    <m/>
    <m/>
    <m/>
    <m/>
    <m/>
    <m/>
    <m/>
    <m/>
    <m/>
    <m/>
    <m/>
    <m/>
    <m/>
    <m/>
    <m/>
    <m/>
    <m/>
    <m/>
    <m/>
    <m/>
    <s v="Gestión"/>
    <s v="Anual"/>
    <s v="Acumulado"/>
    <s v="Porcentaje"/>
    <n v="0"/>
    <s v="Sumatoria de procedimientos con intervención integral (simplificados, automatizados o digitalizados)"/>
    <s v="Informe de procedimientos simplificados, automatizados o digitalizados"/>
    <n v="0"/>
    <n v="3"/>
    <n v="3"/>
    <n v="3"/>
    <n v="3"/>
    <n v="12"/>
    <n v="3"/>
    <m/>
    <m/>
    <m/>
    <m/>
    <m/>
    <m/>
    <m/>
    <m/>
    <m/>
    <m/>
    <m/>
    <n v="3"/>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n v="279"/>
    <s v="Porcentaje de avance del plan de acompañamiento sectorial al cierre de brechas"/>
    <m/>
    <m/>
    <m/>
    <m/>
    <m/>
    <m/>
    <m/>
    <m/>
    <m/>
    <m/>
    <m/>
    <m/>
    <m/>
    <m/>
    <m/>
    <m/>
    <m/>
    <m/>
    <m/>
    <m/>
    <m/>
    <s v="Gestión"/>
    <s v="Trimestral"/>
    <s v="Mantenimiento "/>
    <s v="Porcentaje"/>
    <n v="0"/>
    <s v="(Total de acciones ejecutadas dentro del período/Total de acciones del plan de acompañamiento)*100"/>
    <s v="Informe de resultados"/>
    <n v="90"/>
    <n v="100"/>
    <n v="100"/>
    <n v="100"/>
    <n v="100"/>
    <n v="100"/>
    <n v="100"/>
    <m/>
    <m/>
    <n v="100"/>
    <n v="100"/>
    <n v="100"/>
    <n v="100"/>
    <n v="100"/>
    <n v="100"/>
    <n v="100"/>
    <n v="100"/>
    <n v="100"/>
    <n v="100"/>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n v="281"/>
    <s v="Porcentaje de avance del plan de trabajo para los procesos y políticas priorizadas_x000a_"/>
    <m/>
    <m/>
    <m/>
    <m/>
    <m/>
    <m/>
    <m/>
    <m/>
    <m/>
    <m/>
    <m/>
    <m/>
    <m/>
    <m/>
    <m/>
    <m/>
    <m/>
    <m/>
    <m/>
    <m/>
    <m/>
    <s v="Gestión"/>
    <s v="Trimestral"/>
    <s v="Mantenimiento "/>
    <s v="Porcentaje"/>
    <n v="0"/>
    <s v="(Total  de acciones ejecutadas dentro del periodo /Total de acciones del plan de trabajo del periodo)*100"/>
    <s v="Plan de priorización de intervención de procesos"/>
    <n v="90"/>
    <n v="90"/>
    <n v="90"/>
    <n v="90"/>
    <n v="90"/>
    <n v="90"/>
    <n v="90"/>
    <m/>
    <m/>
    <n v="90"/>
    <n v="90"/>
    <n v="90"/>
    <n v="90"/>
    <n v="90"/>
    <n v="90"/>
    <n v="90"/>
    <n v="90"/>
    <n v="90"/>
    <n v="90"/>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n v="282"/>
    <s v="Porcentaje de oportunidad en la atención de requerimientos"/>
    <m/>
    <m/>
    <m/>
    <m/>
    <m/>
    <m/>
    <m/>
    <m/>
    <m/>
    <m/>
    <m/>
    <m/>
    <m/>
    <m/>
    <m/>
    <m/>
    <m/>
    <m/>
    <m/>
    <m/>
    <m/>
    <s v="Gestión"/>
    <s v="Trimestral"/>
    <s v="Mantenimiento "/>
    <s v="Porcentaje"/>
    <n v="0"/>
    <s v="(Total  de acciones de intervención para la mejora de los procesos realizadas  /Total de intervenciones planeadas para el periodo)*100"/>
    <s v="Informe de Resultados de la intervención de procesos"/>
    <n v="100"/>
    <n v="100"/>
    <n v="100"/>
    <n v="100"/>
    <n v="100"/>
    <n v="100"/>
    <n v="100"/>
    <m/>
    <m/>
    <n v="100"/>
    <n v="100"/>
    <n v="100"/>
    <n v="100"/>
    <n v="100"/>
    <n v="100"/>
    <n v="100"/>
    <n v="100"/>
    <n v="100"/>
    <n v="100"/>
  </r>
  <r>
    <x v="2"/>
    <s v="Todas las dimensiones"/>
    <s v="Aumentar de manera sostenida el indice anual de desempeño institucional"/>
    <s v="Gestión de procesos y mejora"/>
    <x v="15"/>
    <s v="Subdirección de Desarrollo Organizacional"/>
    <s v="NA"/>
    <s v="Transversal"/>
    <s v="En formulacion"/>
    <s v="027"/>
    <s v="SUBDIRECCION DE DESARROLLO ORGANIZACIONAL (SDO)"/>
    <n v="284"/>
    <s v="Índice  de satisfacción de los grupos de valor "/>
    <m/>
    <m/>
    <m/>
    <m/>
    <m/>
    <m/>
    <m/>
    <m/>
    <m/>
    <m/>
    <m/>
    <m/>
    <m/>
    <m/>
    <m/>
    <m/>
    <m/>
    <m/>
    <m/>
    <m/>
    <m/>
    <s v="Gestión"/>
    <s v="Mensual"/>
    <s v="Mantenimiento "/>
    <s v="Número"/>
    <n v="0"/>
    <s v="Promedio ponderado del nivel de satisfacción de los servicios prestados._x000a_"/>
    <s v="Informe encuesta de satisfacción"/>
    <n v="4.2"/>
    <n v="4.5"/>
    <n v="4.5"/>
    <n v="4.5"/>
    <n v="4.5"/>
    <n v="4.5"/>
    <n v="4.5"/>
    <n v="4.5"/>
    <n v="4.5"/>
    <n v="4.5"/>
    <n v="4.5"/>
    <n v="4.5"/>
    <n v="4.5"/>
    <n v="4.5"/>
    <n v="4.5"/>
    <n v="4.5"/>
    <n v="4.5"/>
    <n v="4.5"/>
    <n v="4.5"/>
  </r>
  <r>
    <x v="2"/>
    <s v="Gestión con valores para Resultados"/>
    <s v="Aumentar la eficiencia del modelo operativo con el ahorro de recursos y la disminución de reprocesos"/>
    <s v="Gestión administrativa"/>
    <x v="16"/>
    <s v="Subdirección de Gestión Administrativa"/>
    <s v="NA"/>
    <s v="Transversal"/>
    <s v="En formulación"/>
    <n v="42"/>
    <s v="Subdirección de Gestión Administrativa"/>
    <n v="419"/>
    <s v="Porcentaje de ejecución del plan de mantenimiento preventivo de los bienes inmuebles"/>
    <s v="PAI"/>
    <m/>
    <m/>
    <m/>
    <m/>
    <m/>
    <m/>
    <m/>
    <m/>
    <m/>
    <m/>
    <m/>
    <m/>
    <m/>
    <m/>
    <m/>
    <m/>
    <m/>
    <m/>
    <m/>
    <m/>
    <s v="Gestión"/>
    <s v="Mensual"/>
    <s v="Flujo"/>
    <s v="Porcentaje"/>
    <m/>
    <s v="Actividades ejecutadas del Plan de Mantenimiento de Infraestructura/ Actividades definidas en el Plan de Mantenimiento de infraestructura"/>
    <s v="Informe seguimiento plan de mantenimiento"/>
    <n v="94"/>
    <n v="98"/>
    <m/>
    <m/>
    <m/>
    <m/>
    <n v="98"/>
    <n v="2.91"/>
    <n v="6.8"/>
    <n v="9.7100000000000009"/>
    <n v="18.45"/>
    <n v="29.13"/>
    <n v="39.81"/>
    <n v="51.46"/>
    <n v="60.19"/>
    <n v="69.900000000000006"/>
    <n v="77.67"/>
    <n v="88.35"/>
    <n v="98"/>
  </r>
  <r>
    <x v="2"/>
    <s v="Gestión con valores para Resultados"/>
    <s v="Aumentar la eficiencia del modelo operativo con el ahorro de recursos y la disminución de reprocesos"/>
    <s v="Gestión administrativa"/>
    <x v="16"/>
    <s v="Subdirección de Gestión Administrativa"/>
    <s v="NA"/>
    <s v="Transversal"/>
    <s v="En formulación"/>
    <n v="42"/>
    <s v="Subdirección de Gestión Administrativa"/>
    <n v="422"/>
    <s v="Porcentaje de Mesas de ayuda administrativas atendidas en los tiempos establecidos"/>
    <s v="PAI"/>
    <m/>
    <m/>
    <m/>
    <m/>
    <m/>
    <m/>
    <m/>
    <m/>
    <m/>
    <m/>
    <m/>
    <m/>
    <m/>
    <m/>
    <m/>
    <m/>
    <m/>
    <m/>
    <m/>
    <m/>
    <s v="Gestión"/>
    <s v="Mensual"/>
    <s v="Mantenimiento"/>
    <s v="Porcentaje"/>
    <m/>
    <s v="Mesa de ayuda administrativas atendidas en los tiempos establecidos / Total de mesas de ayuda administrativas recibidas_x000a__x000a_Nota: Incluye control ingreso y salida de bienes, mantenimiento y arreglos, registro movimientos en el inventario, solicitud de vehículos oficiales, suministros y operación servicios generales."/>
    <s v="Informe seguimiento mesas de ayuda"/>
    <n v="98"/>
    <n v="99"/>
    <m/>
    <m/>
    <m/>
    <m/>
    <n v="99"/>
    <n v="99"/>
    <n v="99"/>
    <n v="99"/>
    <n v="99"/>
    <n v="99"/>
    <n v="99"/>
    <n v="99"/>
    <n v="99"/>
    <n v="99"/>
    <n v="99"/>
    <n v="99"/>
    <n v="99"/>
  </r>
  <r>
    <x v="2"/>
    <s v="Gestión con valores para Resultados"/>
    <s v="Aumentar la eficiencia del modelo operativo con el ahorro de recursos y la disminución de reprocesos"/>
    <s v="Gestión administrativa"/>
    <x v="16"/>
    <s v="Subdirección de Gestión Administrativa"/>
    <s v="NA"/>
    <s v="Transversal"/>
    <s v="En formulación"/>
    <n v="42"/>
    <s v="Subdirección de Gestión Administrativa"/>
    <n v="423"/>
    <s v="Porcentaje de bienes en custodia de los colaboradores"/>
    <s v="PAI"/>
    <m/>
    <m/>
    <m/>
    <m/>
    <m/>
    <m/>
    <m/>
    <m/>
    <m/>
    <m/>
    <m/>
    <m/>
    <m/>
    <m/>
    <m/>
    <m/>
    <m/>
    <m/>
    <m/>
    <m/>
    <s v="Gestión"/>
    <s v="Trimestral"/>
    <s v="Mantenimiento"/>
    <s v="Porcentaje"/>
    <m/>
    <s v="Bienes en custodia de los colaboradores / Bienes asignados y registrados en el Sistema"/>
    <s v="Informe de  bienes en custodia de los colaboradores"/>
    <n v="98"/>
    <n v="99"/>
    <m/>
    <m/>
    <m/>
    <m/>
    <n v="99"/>
    <n v="0"/>
    <n v="0"/>
    <n v="99"/>
    <n v="99"/>
    <n v="99"/>
    <n v="99"/>
    <n v="99"/>
    <n v="99"/>
    <n v="99"/>
    <n v="99"/>
    <n v="99"/>
    <n v="99"/>
  </r>
  <r>
    <x v="2"/>
    <s v="Gestión con valores para Resultados"/>
    <s v="Aumentar la eficiencia del modelo operativo con el ahorro de recursos y la disminución de reprocesos"/>
    <s v="Gestión administrativa"/>
    <x v="16"/>
    <s v="Subdirección de Gestión Administrativa"/>
    <s v="NA"/>
    <s v="Transversal"/>
    <s v="En formulación"/>
    <n v="42"/>
    <s v="Subdirección de Gestión Administrativa"/>
    <n v="426"/>
    <s v="Porcentaje de avance de los programas ambientales de las sedes del MEN"/>
    <s v="PAI"/>
    <m/>
    <m/>
    <m/>
    <m/>
    <m/>
    <m/>
    <m/>
    <m/>
    <m/>
    <m/>
    <m/>
    <m/>
    <m/>
    <m/>
    <m/>
    <m/>
    <m/>
    <m/>
    <m/>
    <m/>
    <s v="Gestión"/>
    <s v="Trimestral"/>
    <s v="Flujo"/>
    <s v="Porcentaje"/>
    <m/>
    <s v="% promedio de ejecución de los programas ambientales / % promedio programado"/>
    <s v="Informe seguimiento de los programas ambientales "/>
    <n v="100"/>
    <n v="100"/>
    <m/>
    <m/>
    <m/>
    <m/>
    <n v="100"/>
    <n v="0"/>
    <n v="0"/>
    <n v="25"/>
    <n v="25"/>
    <n v="25"/>
    <n v="50"/>
    <n v="50"/>
    <n v="50"/>
    <n v="75"/>
    <n v="75"/>
    <n v="75"/>
    <n v="100"/>
  </r>
  <r>
    <x v="2"/>
    <s v="Gestión con valores para Resultados"/>
    <s v="Aumentar la eficiencia del modelo operativo con el ahorro de recursos y la disminución de reprocesos"/>
    <s v="Gestión administrativa"/>
    <x v="16"/>
    <s v="Subdirección de Gestión Administrativa"/>
    <s v="NA"/>
    <s v="Transversal"/>
    <s v="En formulación"/>
    <n v="42"/>
    <s v="Subdirección de Gestión Administrativa"/>
    <n v="123"/>
    <s v="Porcentaje de ahorro programado en el consumo de combustible de los vehículos"/>
    <s v="PAI"/>
    <m/>
    <m/>
    <m/>
    <m/>
    <m/>
    <m/>
    <m/>
    <m/>
    <m/>
    <m/>
    <m/>
    <m/>
    <m/>
    <m/>
    <m/>
    <m/>
    <m/>
    <m/>
    <m/>
    <m/>
    <s v="Gestión"/>
    <s v="Mensual"/>
    <s v="Flujo"/>
    <s v="Porcentaje"/>
    <m/>
    <s v="Consumo autorizado menos consumo mes / Ahorro del 35% programado para la vigencia_x000a_Notas: _x000a_• Se programa un ahorro del 35%  para la vigencia a partir de los límites autorizados en Circular de Austeridad vigente. _x000a_• Los ahorros se van acumulando de un mes a otro."/>
    <s v="Informe seguimiento consumo de combustible"/>
    <n v="100"/>
    <n v="100"/>
    <m/>
    <m/>
    <m/>
    <m/>
    <n v="100"/>
    <n v="8.73"/>
    <n v="17.47"/>
    <n v="26.2"/>
    <n v="34.93"/>
    <n v="43.67"/>
    <n v="52.4"/>
    <n v="61.13"/>
    <n v="69.86"/>
    <n v="78.599999999999994"/>
    <n v="87.33"/>
    <n v="96.06"/>
    <n v="100"/>
  </r>
  <r>
    <x v="2"/>
    <s v="Gestión con valores para Resultados"/>
    <s v="Aumentar la eficiencia del modelo operativo con el ahorro de recursos y la disminución de reprocesos"/>
    <s v="Gestión administrativa"/>
    <x v="16"/>
    <s v="Subdirección de Gestión Administrativa"/>
    <s v="NA"/>
    <s v="Transversal"/>
    <s v="En formulación"/>
    <n v="42"/>
    <s v="Subdirección de Gestión Administrativa"/>
    <n v="269"/>
    <s v="Porcentaje de seguimientos realizados a las legalizaciones de comisiones de servicio efectuadas por las dependencias"/>
    <s v="PAI"/>
    <m/>
    <m/>
    <m/>
    <m/>
    <m/>
    <m/>
    <m/>
    <m/>
    <m/>
    <m/>
    <m/>
    <m/>
    <m/>
    <m/>
    <m/>
    <m/>
    <m/>
    <m/>
    <m/>
    <m/>
    <s v="Gestión"/>
    <s v="Trimestral"/>
    <s v="Mantenimiento"/>
    <s v="Porcentaje"/>
    <m/>
    <s v="Número de seguimientos realizados en el período/Número Comisiones gestionadas en el período"/>
    <s v="Informe seguimiento realizado en el periodo a las comisiones de servicio"/>
    <n v="100"/>
    <n v="100"/>
    <m/>
    <m/>
    <m/>
    <m/>
    <n v="100"/>
    <n v="0"/>
    <n v="0"/>
    <n v="100"/>
    <n v="100"/>
    <n v="100"/>
    <n v="100"/>
    <n v="100"/>
    <n v="100"/>
    <n v="100"/>
    <n v="100"/>
    <n v="100"/>
    <n v="100"/>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376"/>
    <s v="Porcentaje de ejecución presupuestal de reservas"/>
    <s v="PAI"/>
    <m/>
    <m/>
    <m/>
    <m/>
    <m/>
    <m/>
    <m/>
    <m/>
    <m/>
    <m/>
    <m/>
    <m/>
    <m/>
    <m/>
    <m/>
    <m/>
    <m/>
    <m/>
    <m/>
    <m/>
    <s v="Gestión"/>
    <s v="Trimestral"/>
    <s v="Flujo"/>
    <s v="Porcentaje"/>
    <n v="0"/>
    <s v="(Reserva pagada +Reserva liberada)/Reservaconstituida."/>
    <s v="Reporte de ejecución presupuestal de reserva."/>
    <n v="98"/>
    <n v="98"/>
    <m/>
    <m/>
    <m/>
    <m/>
    <n v="98"/>
    <n v="0"/>
    <n v="0"/>
    <n v="25"/>
    <n v="25"/>
    <n v="25"/>
    <n v="60"/>
    <n v="60"/>
    <n v="60"/>
    <n v="80"/>
    <n v="80"/>
    <n v="80"/>
    <n v="98"/>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378"/>
    <s v="Porcentaje de ejecución presupuestal (obligado)"/>
    <s v="PAI"/>
    <m/>
    <m/>
    <m/>
    <m/>
    <m/>
    <m/>
    <m/>
    <m/>
    <m/>
    <m/>
    <m/>
    <m/>
    <m/>
    <m/>
    <m/>
    <m/>
    <m/>
    <m/>
    <m/>
    <m/>
    <s v="Gestión"/>
    <s v="Mensual"/>
    <s v="Flujo"/>
    <s v="Porcentaje"/>
    <n v="0"/>
    <s v="Total obligado / Apropiación vigente."/>
    <s v="Reporte de ejecución presupuestal de vigencia  obligado."/>
    <n v="97"/>
    <n v="98"/>
    <m/>
    <m/>
    <m/>
    <m/>
    <n v="98"/>
    <n v="6.96"/>
    <n v="14.92"/>
    <n v="22.2"/>
    <n v="29.64"/>
    <n v="36.71"/>
    <n v="45.51"/>
    <n v="54.88"/>
    <n v="61.22"/>
    <n v="68.44"/>
    <n v="75.28"/>
    <n v="83.96"/>
    <n v="98"/>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381"/>
    <s v="Porcentaje de ejecución presupuestal (comprometido)"/>
    <s v="PAI"/>
    <m/>
    <m/>
    <m/>
    <m/>
    <m/>
    <m/>
    <m/>
    <m/>
    <m/>
    <m/>
    <m/>
    <m/>
    <m/>
    <m/>
    <m/>
    <m/>
    <m/>
    <m/>
    <m/>
    <m/>
    <s v="Gestión"/>
    <s v="Mensual"/>
    <s v="Flujo"/>
    <s v="Porcentaje"/>
    <n v="0"/>
    <s v="Total comprometido /Apropiación vigente"/>
    <s v="Reporte de ejecución presupuestal de vigencia  comprometido."/>
    <n v="98"/>
    <n v="98"/>
    <m/>
    <m/>
    <m/>
    <m/>
    <n v="98"/>
    <n v="31.63"/>
    <n v="38.29"/>
    <n v="43.69"/>
    <n v="48.65"/>
    <n v="54.64"/>
    <n v="60.47"/>
    <n v="67.209999999999994"/>
    <n v="72.58"/>
    <n v="77.87"/>
    <n v="82.75"/>
    <n v="89.42"/>
    <n v="98"/>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382"/>
    <s v="Porcentaje PAC Ejecutado"/>
    <s v="PAI"/>
    <m/>
    <m/>
    <m/>
    <m/>
    <m/>
    <m/>
    <m/>
    <m/>
    <m/>
    <m/>
    <m/>
    <m/>
    <m/>
    <m/>
    <m/>
    <m/>
    <m/>
    <m/>
    <m/>
    <m/>
    <s v="Gestión"/>
    <s v="Mensual"/>
    <s v="Mantenimiento"/>
    <s v="Porcentaje"/>
    <n v="0"/>
    <s v="PAC ejecutado / PAC programado"/>
    <s v="Reporte mensual - INPANUT - SIIF  MINHACIENDA"/>
    <n v="95"/>
    <n v="98"/>
    <m/>
    <m/>
    <m/>
    <m/>
    <n v="98"/>
    <n v="98"/>
    <n v="98"/>
    <n v="98"/>
    <n v="98"/>
    <n v="98"/>
    <n v="98"/>
    <n v="98"/>
    <n v="98"/>
    <n v="98"/>
    <n v="98"/>
    <n v="98"/>
    <n v="98"/>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145"/>
    <s v="Porcentaje de recaudo recursos Ley 21 de 1982"/>
    <s v="PAI"/>
    <m/>
    <m/>
    <m/>
    <m/>
    <m/>
    <m/>
    <m/>
    <m/>
    <m/>
    <m/>
    <m/>
    <m/>
    <m/>
    <m/>
    <m/>
    <m/>
    <m/>
    <m/>
    <m/>
    <m/>
    <s v="Gestión"/>
    <s v="Trimestral"/>
    <s v="Flujo"/>
    <s v="Porcentaje"/>
    <n v="0"/>
    <s v="Monto recaudado / Monto proyectado de recaudo"/>
    <s v="Informe de avance de recaudo"/>
    <n v="100"/>
    <n v="100"/>
    <m/>
    <m/>
    <m/>
    <m/>
    <n v="100"/>
    <n v="0"/>
    <n v="0"/>
    <n v="22.7"/>
    <n v="22.7"/>
    <n v="22.7"/>
    <n v="24.71"/>
    <n v="24.71"/>
    <n v="24.71"/>
    <n v="75.599999999999994"/>
    <n v="28.29"/>
    <n v="28.29"/>
    <n v="100"/>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124"/>
    <s v="Porcentaje de recaudo recursos Ley 1697 de 2013"/>
    <s v="PAI"/>
    <m/>
    <m/>
    <m/>
    <m/>
    <m/>
    <m/>
    <m/>
    <m/>
    <m/>
    <m/>
    <m/>
    <m/>
    <m/>
    <m/>
    <m/>
    <m/>
    <m/>
    <m/>
    <m/>
    <m/>
    <s v="Gestión"/>
    <s v="Semestral"/>
    <s v="Flujo"/>
    <s v="Porcentaje"/>
    <n v="0"/>
    <s v="Monto recaudado / Monto proyectado de recaudo"/>
    <s v="Informe de avance de recaudo"/>
    <n v="100"/>
    <n v="100"/>
    <m/>
    <m/>
    <m/>
    <m/>
    <n v="100"/>
    <n v="0"/>
    <n v="0"/>
    <n v="0"/>
    <n v="0"/>
    <n v="0"/>
    <n v="39"/>
    <n v="39"/>
    <n v="39"/>
    <n v="39"/>
    <n v="39"/>
    <n v="39"/>
    <n v="100"/>
  </r>
  <r>
    <x v="2"/>
    <s v="Gestión con valores para Resultados"/>
    <s v="Aumentar la eficiencia del modelo operativo con el ahorro de recursos y la disminución de reprocesos"/>
    <s v="Gestión financiera"/>
    <x v="17"/>
    <s v="Subdirección de Gestión Financiera"/>
    <s v="NA"/>
    <s v="Transversal"/>
    <s v="En formulación"/>
    <n v="43"/>
    <s v="Subdirección de Gestión Financiera"/>
    <n v="380"/>
    <s v="Porcentaje de avance de informes de ejecución de recursos entregados en administración recibidos"/>
    <s v="PAI"/>
    <m/>
    <m/>
    <m/>
    <m/>
    <m/>
    <m/>
    <m/>
    <m/>
    <m/>
    <m/>
    <m/>
    <m/>
    <m/>
    <m/>
    <m/>
    <m/>
    <m/>
    <m/>
    <m/>
    <m/>
    <s v="Gestión"/>
    <s v="Cuatrimestral"/>
    <s v="Flujo"/>
    <s v="Porcentaje"/>
    <n v="30"/>
    <s v="informes de legalización  recibidos/Cantidad de informes por legalizar al cierre de la vigencia anterior"/>
    <s v="Reporte de informes recibidos"/>
    <n v="95"/>
    <n v="98"/>
    <m/>
    <m/>
    <m/>
    <m/>
    <n v="98"/>
    <n v="0"/>
    <n v="0"/>
    <n v="0"/>
    <n v="0"/>
    <n v="0"/>
    <n v="24"/>
    <n v="24"/>
    <n v="24"/>
    <n v="50"/>
    <n v="50"/>
    <n v="50"/>
    <n v="98"/>
  </r>
  <r>
    <x v="2"/>
    <s v="Talento Humano "/>
    <s v="Aumentar los niveles de satisfacción del cliente y de los grupos de valor"/>
    <s v="Gestión del talento humano"/>
    <x v="18"/>
    <s v="Subdirección de Talento Humano"/>
    <s v="NA"/>
    <s v="Transversal"/>
    <s v="En formulacion"/>
    <n v="28"/>
    <s v="Subdirección de Talento Humano"/>
    <n v="183"/>
    <s v="Porcentaje de provisión de la planta de personal del Ministerio de Educación Nacional"/>
    <s v="PAI"/>
    <s v=" "/>
    <s v=" "/>
    <s v=" "/>
    <s v=" "/>
    <s v=" "/>
    <s v=" "/>
    <s v=" "/>
    <s v=" "/>
    <s v=" "/>
    <s v=" "/>
    <s v=" "/>
    <s v=" "/>
    <s v=" "/>
    <s v=" "/>
    <s v=" "/>
    <s v=" "/>
    <s v=" "/>
    <s v=" "/>
    <s v=" "/>
    <s v=" "/>
    <s v="Gestión"/>
    <s v="Trimestral"/>
    <s v="Mantenimiento"/>
    <s v="Porcentaje"/>
    <n v="0"/>
    <s v="(Número de empleos provistos de la planta de personal del MEN / Número total de empleos de la planta de personal)*100_x000a__x000a_Notas:_x000a_• Planta de personal incluye Carrera Administrativa y Libre Nombramiento y Remoción_x000a_•El indicador no será acumulable"/>
    <s v="Plan de Previsión del talento humano"/>
    <n v="87"/>
    <n v="90"/>
    <n v="90"/>
    <n v="90"/>
    <n v="87"/>
    <n v="90"/>
    <n v="90"/>
    <n v="0"/>
    <n v="0"/>
    <n v="90"/>
    <n v="90"/>
    <n v="90"/>
    <n v="90"/>
    <n v="90"/>
    <n v="90"/>
    <n v="90"/>
    <n v="90"/>
    <n v="90"/>
    <n v="90"/>
  </r>
  <r>
    <x v="2"/>
    <s v="Talento Humano "/>
    <s v="Aumentar los niveles de satisfacción del cliente y de los grupos de valor"/>
    <s v="Gestión del talento humano"/>
    <x v="18"/>
    <s v="Subdirección de Talento Humano"/>
    <s v="NA"/>
    <s v="Transversal"/>
    <s v="En formulacion"/>
    <n v="28"/>
    <s v="Subdirección de Talento Humano"/>
    <n v="337"/>
    <s v="Porcentaje de avance en la ejecución del Plan de Bienestar e Incentivos"/>
    <s v="PAI"/>
    <s v=" "/>
    <s v=" "/>
    <s v=" "/>
    <s v=" "/>
    <s v=" "/>
    <s v=" "/>
    <s v=" "/>
    <s v=" "/>
    <s v=" "/>
    <s v=" "/>
    <s v=" "/>
    <s v=" "/>
    <s v=" "/>
    <s v=" "/>
    <s v=" "/>
    <s v=" "/>
    <s v=" "/>
    <s v=" "/>
    <s v=" "/>
    <s v=" "/>
    <s v="Gestión"/>
    <s v="Trimestral"/>
    <s v="Flujo"/>
    <s v="Porcentaje"/>
    <n v="0"/>
    <s v="Actividades ejecutadas del Plan de Bienestar e Incentivos / Actividades programadas del Plan de Bienestar e Incentivos"/>
    <s v="Plan Operativo Bienestar e Incentivos"/>
    <n v="100"/>
    <n v="100"/>
    <n v="100"/>
    <n v="100"/>
    <n v="100"/>
    <n v="100"/>
    <n v="100"/>
    <n v="0"/>
    <n v="0"/>
    <n v="20"/>
    <n v="20"/>
    <n v="20"/>
    <n v="50"/>
    <n v="50"/>
    <n v="50"/>
    <n v="70"/>
    <n v="70"/>
    <n v="70"/>
    <n v="100"/>
  </r>
  <r>
    <x v="2"/>
    <s v="Talento Humano "/>
    <s v="Aumentar los niveles de satisfacción del cliente y de los grupos de valor"/>
    <s v="Gestión del talento humano"/>
    <x v="18"/>
    <s v="Subdirección de Talento Humano"/>
    <s v="NA"/>
    <s v="Transversal"/>
    <s v="En formulacion"/>
    <n v="28"/>
    <s v="Subdirección de Talento Humano"/>
    <n v="338"/>
    <s v="Porcentaje de la planta de personal del Ministerio en modalidad de teletrabajo suplementario"/>
    <s v="PAI"/>
    <s v=" "/>
    <s v=" "/>
    <s v=" "/>
    <s v=" "/>
    <s v=" "/>
    <s v=" "/>
    <s v=" "/>
    <s v=" "/>
    <s v=" "/>
    <s v=" "/>
    <s v=" "/>
    <s v=" "/>
    <s v=" "/>
    <s v=" "/>
    <s v=" "/>
    <s v=" "/>
    <s v=" "/>
    <s v=" "/>
    <s v=" "/>
    <s v=" "/>
    <s v="Gestión"/>
    <s v="Anual"/>
    <s v="Flujo"/>
    <s v="Porcentaje"/>
    <n v="0"/>
    <s v="Planta de personal del Ministerio en modalidad de teletrabajo suplementario / Planta total de personal del Ministerio"/>
    <s v="Plan Operativo Teletrabajo"/>
    <n v="16"/>
    <n v="16"/>
    <n v="16"/>
    <n v="16"/>
    <n v="16"/>
    <n v="16"/>
    <n v="16"/>
    <n v="0"/>
    <n v="0"/>
    <n v="16"/>
    <n v="16"/>
    <n v="16"/>
    <n v="16"/>
    <n v="16"/>
    <n v="16"/>
    <n v="16"/>
    <n v="16"/>
    <n v="16"/>
    <n v="16"/>
  </r>
  <r>
    <x v="2"/>
    <s v="Talento Humano "/>
    <s v="Aumentar los niveles de satisfacción del cliente y de los grupos de valor"/>
    <s v="Gestión del talento humano"/>
    <x v="18"/>
    <s v="Subdirección de Talento Humano"/>
    <s v="NA"/>
    <s v="Transversal"/>
    <s v="En formulacion"/>
    <n v="28"/>
    <s v="Subdirección de Talento Humano"/>
    <n v="339"/>
    <s v="Porcentaje de avance en la ejecución del Plan de Seguridad y Salud en el Trabajo"/>
    <s v="PAI"/>
    <s v=" "/>
    <s v=" "/>
    <s v=" "/>
    <s v=" "/>
    <s v=" "/>
    <s v=" "/>
    <s v=" "/>
    <s v=" "/>
    <s v=" "/>
    <s v=" "/>
    <s v=" "/>
    <s v=" "/>
    <s v=" "/>
    <s v=" "/>
    <s v=" "/>
    <s v=" "/>
    <s v=" "/>
    <s v=" "/>
    <s v=" "/>
    <s v=" "/>
    <s v="Gestión"/>
    <s v="Trimestral"/>
    <s v="Flujo"/>
    <s v="Porcentaje"/>
    <n v="0"/>
    <s v="Actividades ejecutadas del Plan de Seguridad y Salud en el Trabajo / Actividades programadas del Plan de Seguridad y Salud en el Trabajo"/>
    <s v="Plan Operativo SGSST"/>
    <n v="100"/>
    <n v="100"/>
    <n v="100"/>
    <n v="100"/>
    <n v="100"/>
    <n v="100"/>
    <n v="100"/>
    <n v="0"/>
    <n v="0"/>
    <n v="25"/>
    <n v="25"/>
    <n v="25"/>
    <n v="50"/>
    <n v="50"/>
    <n v="50"/>
    <n v="75"/>
    <n v="75"/>
    <n v="75"/>
    <n v="100"/>
  </r>
  <r>
    <x v="2"/>
    <s v="Talento Humano "/>
    <s v="Aumentar los niveles de satisfacción del cliente y de los grupos de valor"/>
    <s v="Gestión del talento humano"/>
    <x v="18"/>
    <s v="Subdirección de Talento Humano"/>
    <s v="NA"/>
    <s v="Transversal"/>
    <s v="En formulacion"/>
    <n v="28"/>
    <s v="Subdirección de Talento Humano"/>
    <n v="358"/>
    <s v="Porcentaje de avance en la ejecución del Plan de Capacitación del Ministerio"/>
    <s v="PAI"/>
    <s v=" "/>
    <s v=" "/>
    <s v=" "/>
    <s v=" "/>
    <s v=" "/>
    <s v=" "/>
    <s v=" "/>
    <s v=" "/>
    <s v=" "/>
    <s v=" "/>
    <s v=" "/>
    <s v=" "/>
    <s v=" "/>
    <s v=" "/>
    <s v=" "/>
    <s v=" "/>
    <s v=" "/>
    <s v=" "/>
    <s v=" "/>
    <s v=" "/>
    <s v="Gestión"/>
    <s v="Trimestral"/>
    <s v="Flujo"/>
    <s v="Porcentaje"/>
    <n v="0"/>
    <s v="Actividades ejecutadas del Plan de capacitación del Ministerio / Actividades programadas del Plan de capacitación del Ministerio"/>
    <s v="Plan Operativo PIC"/>
    <n v="95"/>
    <n v="100"/>
    <n v="100"/>
    <n v="100"/>
    <n v="100"/>
    <n v="100"/>
    <n v="100"/>
    <n v="0"/>
    <n v="0"/>
    <n v="20"/>
    <n v="20"/>
    <n v="20"/>
    <n v="50"/>
    <n v="50"/>
    <n v="50"/>
    <n v="70"/>
    <n v="70"/>
    <n v="70"/>
    <n v="100"/>
  </r>
  <r>
    <x v="2"/>
    <s v="Talento Humano "/>
    <s v="Aumentar los niveles de satisfacción del cliente y de los grupos de valor"/>
    <s v="Gestión del talento humano"/>
    <x v="18"/>
    <s v="Subdirección de Talento Humano"/>
    <s v="NA"/>
    <s v="Transversal"/>
    <s v="En formulacion"/>
    <n v="28"/>
    <s v="Subdirección de Talento Humano"/>
    <s v=" "/>
    <s v="Porcentaje de respuesta oportuna a los trámites CETIL y  demás certificaciones laborales."/>
    <s v="PAI"/>
    <s v=" "/>
    <s v=" "/>
    <s v=" "/>
    <s v=" "/>
    <s v=" "/>
    <s v=" "/>
    <s v=" "/>
    <s v=" "/>
    <s v=" "/>
    <s v=" "/>
    <s v=" "/>
    <s v=" "/>
    <s v=" "/>
    <s v=" "/>
    <s v=" "/>
    <s v=" "/>
    <s v=" "/>
    <s v=" "/>
    <s v=" "/>
    <s v=" "/>
    <s v="Gestión"/>
    <s v="Bimestral"/>
    <s v="Mantenimiento"/>
    <s v="Porcentaje"/>
    <n v="0"/>
    <s v="Certificaciones expedidas con oportunidad /Total de solicitudes de certificaciones laborales allegadas al Ministerio"/>
    <s v="Plan Operativo del grupo de Certificaciones"/>
    <n v="0"/>
    <n v="100"/>
    <n v="100"/>
    <n v="100"/>
    <n v="100"/>
    <n v="100"/>
    <n v="100"/>
    <n v="0"/>
    <n v="100"/>
    <n v="0"/>
    <n v="100"/>
    <n v="0"/>
    <n v="100"/>
    <n v="0"/>
    <n v="100"/>
    <n v="0"/>
    <n v="100"/>
    <n v="0"/>
    <n v="100"/>
  </r>
  <r>
    <x v="2"/>
    <s v="Gestión con valores para Resultados"/>
    <s v="Aumentar los niveles de satisfacción del cliente y de los grupos de valor"/>
    <s v="Servicio al ciudadano"/>
    <x v="19"/>
    <s v="Unidad de Atención al Ciudadano"/>
    <s v="NA"/>
    <s v="Transversal"/>
    <s v="En formulación"/>
    <n v="26"/>
    <s v="Unidad de Atención al Ciudadano"/>
    <n v="314"/>
    <s v="Porcentaje de avance en la implementación de un nuevo Canal de Servicio"/>
    <m/>
    <m/>
    <m/>
    <m/>
    <m/>
    <m/>
    <m/>
    <m/>
    <m/>
    <m/>
    <m/>
    <m/>
    <m/>
    <m/>
    <m/>
    <m/>
    <m/>
    <m/>
    <m/>
    <m/>
    <m/>
    <s v="Gestión"/>
    <s v="Trimestral"/>
    <s v="Flujo"/>
    <s v="Porcentaje"/>
    <n v="0"/>
    <s v="Número de actividades ejecutadas / Número de actividades planeadas para la implementación del nuevo Canal de Servicio"/>
    <s v="Informe de avance"/>
    <n v="0"/>
    <n v="100"/>
    <m/>
    <m/>
    <m/>
    <m/>
    <n v="100"/>
    <n v="0"/>
    <n v="0"/>
    <n v="10"/>
    <n v="10"/>
    <n v="10"/>
    <n v="50"/>
    <n v="50"/>
    <n v="50"/>
    <n v="60"/>
    <n v="60"/>
    <n v="60"/>
    <n v="100"/>
  </r>
  <r>
    <x v="2"/>
    <s v="Gestión con valores para Resultados"/>
    <s v="Aumentar los niveles de satisfacción del cliente y de los grupos de valor"/>
    <s v="Servicio al ciudadano"/>
    <x v="19"/>
    <s v="Unidad de Atención al Ciudadano"/>
    <s v="NA"/>
    <s v="Transversal"/>
    <s v="En formulación"/>
    <n v="26"/>
    <s v="Unidad de Atención al Ciudadano"/>
    <n v="315"/>
    <s v="Porcentaje de asistencias técnicas a las Secretarías de Educaciín Certificadas con aplicativo SAC en el Modelo Integrado de Planeación y Gestión - Servicio al Ciudadano "/>
    <s v="PAI"/>
    <m/>
    <m/>
    <m/>
    <m/>
    <m/>
    <m/>
    <m/>
    <m/>
    <s v="X"/>
    <m/>
    <m/>
    <m/>
    <m/>
    <m/>
    <m/>
    <m/>
    <m/>
    <m/>
    <m/>
    <m/>
    <s v="Gestión"/>
    <s v="Mensual"/>
    <s v="Flujo"/>
    <s v="Porcentaje"/>
    <n v="0"/>
    <s v="Número de asistencias técnicas realizadas en las Secretarías de Educación  / Total asistencias técnicas programadas_x000a__x000a_Nota: Se programa 1 (una) asistencia técnica por Secretaría de Educación Certificada con el Aplicativo SAC (85 SEC)"/>
    <s v="Informe ejecutivo de las asistencias técnicas"/>
    <n v="0"/>
    <n v="100"/>
    <m/>
    <m/>
    <m/>
    <m/>
    <n v="100"/>
    <n v="0"/>
    <n v="6"/>
    <n v="15"/>
    <n v="24"/>
    <n v="36"/>
    <n v="47"/>
    <n v="59"/>
    <n v="70"/>
    <n v="82"/>
    <n v="91"/>
    <n v="100"/>
    <n v="100"/>
  </r>
  <r>
    <x v="2"/>
    <s v="Gestión con valores para Resultados"/>
    <s v="Aumentar los niveles de satisfacción del cliente y de los grupos de valor"/>
    <s v="Servicio al ciudadano"/>
    <x v="19"/>
    <s v="Unidad de Atención al Ciudadano"/>
    <s v="NA"/>
    <s v="Transversal"/>
    <s v="En formulación"/>
    <n v="26"/>
    <s v="Unidad de Atención al Ciudadano"/>
    <n v="316"/>
    <s v="Porcentaje de avance en la organización técnica de documentos"/>
    <s v="PAI"/>
    <m/>
    <m/>
    <m/>
    <m/>
    <m/>
    <m/>
    <m/>
    <m/>
    <m/>
    <m/>
    <m/>
    <m/>
    <m/>
    <m/>
    <m/>
    <m/>
    <m/>
    <m/>
    <m/>
    <m/>
    <s v="Gestión"/>
    <s v="Trimestral"/>
    <s v="Flujo"/>
    <s v="Porcentaje"/>
    <n v="0"/>
    <s v="Número de documentos organizados / total de documentos  por  organizar"/>
    <s v="Informe de documentos organizados"/>
    <n v="0"/>
    <n v="100"/>
    <m/>
    <m/>
    <m/>
    <m/>
    <n v="100"/>
    <n v="0"/>
    <n v="0"/>
    <n v="0"/>
    <n v="0"/>
    <n v="0"/>
    <n v="33"/>
    <n v="33"/>
    <n v="33"/>
    <n v="67"/>
    <n v="67"/>
    <n v="67"/>
    <n v="100"/>
  </r>
  <r>
    <x v="2"/>
    <s v="Gestión con valores para Resultados"/>
    <s v="Aumentar los niveles de satisfacción del cliente y de los grupos de valor"/>
    <s v="Servicio al ciudadano"/>
    <x v="19"/>
    <s v="Unidad de Atención al Ciudadano"/>
    <s v="NA"/>
    <s v="Transversal"/>
    <s v="En formulación"/>
    <n v="26"/>
    <s v="Unidad de Atención al Ciudadano"/>
    <n v="317"/>
    <s v="Porcentaje de avance en la digitalización de documentos"/>
    <s v="PAI"/>
    <m/>
    <m/>
    <m/>
    <m/>
    <m/>
    <m/>
    <m/>
    <m/>
    <m/>
    <m/>
    <m/>
    <m/>
    <m/>
    <m/>
    <m/>
    <m/>
    <m/>
    <m/>
    <m/>
    <m/>
    <s v="Gestión"/>
    <s v="Trimestral"/>
    <s v="Flujo"/>
    <s v="Porcentaje"/>
    <n v="0"/>
    <s v="Número de documentos digitalizados / total de documentos a  digitalizar"/>
    <s v="Informe de  documentos digitalizados "/>
    <n v="0"/>
    <n v="100"/>
    <m/>
    <m/>
    <m/>
    <m/>
    <n v="100"/>
    <n v="0"/>
    <n v="0"/>
    <n v="0"/>
    <n v="0"/>
    <n v="0"/>
    <n v="33"/>
    <n v="33"/>
    <n v="33"/>
    <n v="67"/>
    <n v="67"/>
    <n v="67"/>
    <n v="100"/>
  </r>
  <r>
    <x v="2"/>
    <s v="Gestión con valores para Resultados"/>
    <s v="Aumentar los niveles de satisfacción del cliente y de los grupos de valor"/>
    <s v="Servicio al ciudadano"/>
    <x v="19"/>
    <s v="Unidad de Atención al Ciudadano"/>
    <s v="NA"/>
    <s v="Transversal"/>
    <s v="En formulación"/>
    <n v="26"/>
    <s v="Unidad de Atención al Ciudadano"/>
    <n v="360"/>
    <s v="Porcentaje de avance en la implementación de la solución tecnológica (SGDEA) basada en el Modelo de Gestión Documental de la Entidad "/>
    <m/>
    <m/>
    <m/>
    <m/>
    <m/>
    <m/>
    <m/>
    <m/>
    <m/>
    <m/>
    <m/>
    <m/>
    <m/>
    <m/>
    <m/>
    <m/>
    <m/>
    <m/>
    <m/>
    <m/>
    <m/>
    <s v="Gestión"/>
    <s v="Semestral"/>
    <s v="Flujo"/>
    <s v="Porcentaje"/>
    <n v="0"/>
    <s v="Número de actividades ejecutadas / Número de actividades planeadas para la implementación de la solución tecnológica (SGDEA)_x000a__x000a_SGDEA: Sistema de Gestión de Documentos Electrónicos de Archivo"/>
    <s v="Informe de  avance"/>
    <n v="0"/>
    <n v="100"/>
    <m/>
    <m/>
    <m/>
    <m/>
    <n v="100"/>
    <n v="0"/>
    <n v="0"/>
    <n v="0"/>
    <n v="0"/>
    <n v="0"/>
    <n v="50"/>
    <n v="50"/>
    <n v="50"/>
    <n v="50"/>
    <n v="50"/>
    <n v="50"/>
    <n v="100"/>
  </r>
  <r>
    <x v="3"/>
    <m/>
    <m/>
    <m/>
    <x v="20"/>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4CAF68-2D17-439B-B918-0093722C85DF}"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29" firstHeaderRow="1" firstDataRow="1" firstDataCol="1"/>
  <pivotFields count="60">
    <pivotField axis="axisRow" multipleItemSelectionAllowed="1" showAll="0">
      <items count="5">
        <item x="2"/>
        <item x="1"/>
        <item x="0"/>
        <item x="3"/>
        <item t="default"/>
      </items>
    </pivotField>
    <pivotField showAll="0"/>
    <pivotField showAll="0"/>
    <pivotField showAll="0"/>
    <pivotField axis="axisRow" showAll="0">
      <items count="22">
        <item x="0"/>
        <item x="6"/>
        <item x="1"/>
        <item x="5"/>
        <item x="3"/>
        <item x="2"/>
        <item x="7"/>
        <item x="8"/>
        <item x="9"/>
        <item x="10"/>
        <item x="11"/>
        <item x="4"/>
        <item x="12"/>
        <item x="13"/>
        <item x="14"/>
        <item x="15"/>
        <item x="16"/>
        <item x="17"/>
        <item x="18"/>
        <item x="19"/>
        <item x="20"/>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4"/>
  </rowFields>
  <rowItems count="26">
    <i>
      <x/>
    </i>
    <i r="1">
      <x v="6"/>
    </i>
    <i r="1">
      <x v="7"/>
    </i>
    <i r="1">
      <x v="8"/>
    </i>
    <i r="1">
      <x v="9"/>
    </i>
    <i r="1">
      <x v="10"/>
    </i>
    <i r="1">
      <x v="12"/>
    </i>
    <i r="1">
      <x v="13"/>
    </i>
    <i r="1">
      <x v="14"/>
    </i>
    <i r="1">
      <x v="15"/>
    </i>
    <i r="1">
      <x v="16"/>
    </i>
    <i r="1">
      <x v="17"/>
    </i>
    <i r="1">
      <x v="18"/>
    </i>
    <i r="1">
      <x v="19"/>
    </i>
    <i>
      <x v="1"/>
    </i>
    <i r="1">
      <x v="1"/>
    </i>
    <i r="1">
      <x v="3"/>
    </i>
    <i>
      <x v="2"/>
    </i>
    <i r="1">
      <x/>
    </i>
    <i r="1">
      <x v="2"/>
    </i>
    <i r="1">
      <x v="4"/>
    </i>
    <i r="1">
      <x v="5"/>
    </i>
    <i r="1">
      <x v="11"/>
    </i>
    <i>
      <x v="3"/>
    </i>
    <i r="1">
      <x v="20"/>
    </i>
    <i t="grand">
      <x/>
    </i>
  </rowItems>
  <colItems count="1">
    <i/>
  </colItems>
  <dataFields count="1">
    <dataField name="Cuenta de Indicador"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82E457-B91A-4061-8957-0A398D191452}" name="TRANSVERSALES" displayName="TRANSVERSALES" ref="AE3:AE17" totalsRowShown="0" headerRowDxfId="212" dataDxfId="210" headerRowBorderDxfId="211" tableBorderDxfId="209">
  <autoFilter ref="AE3:AE17" xr:uid="{2B82E457-B91A-4061-8957-0A398D191452}"/>
  <tableColumns count="1">
    <tableColumn id="1" xr3:uid="{F82B5D3E-5B29-4A63-8EEA-44E9D3C61946}" name="TRANSVERSALES" dataDxfId="20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18390CA-4346-4772-9DEA-B445C267CCA2}" name="OAC" displayName="OAC" ref="AS3:AS4" totalsRowShown="0" headerRowDxfId="171" dataDxfId="169" headerRowBorderDxfId="170" tableBorderDxfId="168">
  <autoFilter ref="AS3:AS4" xr:uid="{218390CA-4346-4772-9DEA-B445C267CCA2}"/>
  <tableColumns count="1">
    <tableColumn id="1" xr3:uid="{377897AF-EFAF-4C0A-B91F-3DA0E20CCF24}" name="OAC" dataDxfId="167"/>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8F77C00-A9FE-4360-9BDF-1424932EB264}" name="OAPF" displayName="OAPF" ref="AT3:AT4" totalsRowShown="0" headerRowDxfId="166" dataDxfId="164" headerRowBorderDxfId="165" tableBorderDxfId="163">
  <autoFilter ref="AT3:AT4" xr:uid="{18F77C00-A9FE-4360-9BDF-1424932EB264}"/>
  <tableColumns count="1">
    <tableColumn id="1" xr3:uid="{1120A62A-34DA-460B-A50A-BEFDA4414B2B}" name="OAPF" dataDxfId="16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60DAAF3-33D1-4186-AD7E-A42CAFAA8420}" name="OAJ" displayName="OAJ" ref="AU3:AU4" totalsRowShown="0" headerRowDxfId="161" dataDxfId="159" headerRowBorderDxfId="160" tableBorderDxfId="158">
  <autoFilter ref="AU3:AU4" xr:uid="{860DAAF3-33D1-4186-AD7E-A42CAFAA8420}"/>
  <tableColumns count="1">
    <tableColumn id="1" xr3:uid="{E22D232B-9FEE-4D3E-A231-7F3A3F6DD3A5}" name="OAJ" dataDxfId="157"/>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557D4F9-2B73-4E35-A9E1-FB803F93E9B6}" name="OCI" displayName="OCI" ref="AV3:AV4" totalsRowShown="0" headerRowDxfId="156" dataDxfId="154" headerRowBorderDxfId="155" tableBorderDxfId="153">
  <autoFilter ref="AV3:AV4" xr:uid="{A557D4F9-2B73-4E35-A9E1-FB803F93E9B6}"/>
  <tableColumns count="1">
    <tableColumn id="1" xr3:uid="{659F97D3-61BE-443B-B21D-5B04866120C7}" name="OCI" dataDxfId="15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831AB10-C28F-41EE-B11E-CFB7B595C9C6}" name="OCAI" displayName="OCAI" ref="AW3:AW4" totalsRowShown="0" headerRowDxfId="151" dataDxfId="149" headerRowBorderDxfId="150" tableBorderDxfId="148">
  <autoFilter ref="AW3:AW4" xr:uid="{F831AB10-C28F-41EE-B11E-CFB7B595C9C6}"/>
  <tableColumns count="1">
    <tableColumn id="1" xr3:uid="{F6C15DD1-743D-4501-9474-DBB7269C7D3A}" name="OCAI" dataDxfId="147"/>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D353B8B-78D3-44EE-8AC6-2760E56F6B91}" name="OIE" displayName="OIE" ref="AX3:AX4" totalsRowShown="0" headerRowDxfId="146" dataDxfId="144" headerRowBorderDxfId="145" tableBorderDxfId="143">
  <autoFilter ref="AX3:AX4" xr:uid="{0D353B8B-78D3-44EE-8AC6-2760E56F6B91}"/>
  <tableColumns count="1">
    <tableColumn id="1" xr3:uid="{D61D3E27-5B5A-44B7-9B0D-A009ED431081}" name="OIE" dataDxfId="142"/>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57136B0-D0DA-45B8-BC11-DD49EF0E1E73}" name="OTSI" displayName="OTSI" ref="AY3:AY4" totalsRowShown="0" headerRowDxfId="141" dataDxfId="139" headerRowBorderDxfId="140" tableBorderDxfId="138">
  <autoFilter ref="AY3:AY4" xr:uid="{757136B0-D0DA-45B8-BC11-DD49EF0E1E73}"/>
  <tableColumns count="1">
    <tableColumn id="1" xr3:uid="{BC46A084-209C-47E8-92E9-354E3164C73C}" name="OTSI" dataDxfId="137"/>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3328365-8ABB-4D78-9680-3426357B2749}" name="SG" displayName="SG" ref="AZ3:AZ4" totalsRowShown="0" headerRowDxfId="136" dataDxfId="134" headerRowBorderDxfId="135" tableBorderDxfId="133">
  <autoFilter ref="AZ3:AZ4" xr:uid="{73328365-8ABB-4D78-9680-3426357B2749}"/>
  <tableColumns count="1">
    <tableColumn id="1" xr3:uid="{A922AABB-2A16-4330-9B45-46190C27B4A7}" name="SG" dataDxfId="132"/>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04230C8-EBF1-4796-AB43-FC8A8D9484C8}" name="SC" displayName="SC" ref="BA3:BA4" totalsRowShown="0" headerRowDxfId="131" dataDxfId="129" headerRowBorderDxfId="130" tableBorderDxfId="128">
  <autoFilter ref="BA3:BA4" xr:uid="{804230C8-EBF1-4796-AB43-FC8A8D9484C8}"/>
  <tableColumns count="1">
    <tableColumn id="1" xr3:uid="{B277ADCD-B4AA-4DAD-BE53-DE36235EEF23}" name="SC" dataDxfId="127"/>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EB0EFBF-25D3-43F0-88AF-39D4B74A9D5A}" name="SDO" displayName="SDO" ref="BB3:BB4" totalsRowShown="0" headerRowDxfId="126" dataDxfId="124" headerRowBorderDxfId="125" tableBorderDxfId="123">
  <autoFilter ref="BB3:BB4" xr:uid="{BEB0EFBF-25D3-43F0-88AF-39D4B74A9D5A}"/>
  <tableColumns count="1">
    <tableColumn id="1" xr3:uid="{4079D1C6-6694-4F10-8EF6-DA6EDC5EB73B}" name="SDO" dataDxfId="1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FD02FA-BEC4-4E81-B0B6-C4083BE76B92}" name="VES" displayName="VES" ref="AF3:AF5" totalsRowShown="0" headerRowDxfId="207" headerRowBorderDxfId="206" tableBorderDxfId="205">
  <autoFilter ref="AF3:AF5" xr:uid="{47FD02FA-BEC4-4E81-B0B6-C4083BE76B92}"/>
  <tableColumns count="1">
    <tableColumn id="1" xr3:uid="{CC4C3D74-3CA4-42B0-B5C6-4383A28F28AB}" name="VES"/>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5A6A884-7B46-4504-BFCC-335F434D1098}" name="SGA" displayName="SGA" ref="BC3:BC4" totalsRowShown="0" headerRowDxfId="121" dataDxfId="119" headerRowBorderDxfId="120" tableBorderDxfId="118">
  <autoFilter ref="BC3:BC4" xr:uid="{15A6A884-7B46-4504-BFCC-335F434D1098}"/>
  <tableColumns count="1">
    <tableColumn id="1" xr3:uid="{A201ECFF-B28C-4FF7-A068-B264A38EE84F}" name="SGA" dataDxfId="117"/>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7201E6-435C-4B03-BB4F-2F509AC37912}" name="SGF" displayName="SGF" ref="BD3:BD4" totalsRowShown="0" headerRowDxfId="116" dataDxfId="114" headerRowBorderDxfId="115" tableBorderDxfId="113">
  <autoFilter ref="BD3:BD4" xr:uid="{FD7201E6-435C-4B03-BB4F-2F509AC37912}"/>
  <tableColumns count="1">
    <tableColumn id="1" xr3:uid="{6CF8B8D2-2E42-43A7-B150-1D39A88D7BE5}" name="SGF" dataDxfId="112"/>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9C397F3-E46F-4A74-B50E-C8B4DC49E31A}" name="STH" displayName="STH" ref="BE3:BE4" totalsRowShown="0" headerRowDxfId="111" dataDxfId="109" headerRowBorderDxfId="110" tableBorderDxfId="108">
  <autoFilter ref="BE3:BE4" xr:uid="{39C397F3-E46F-4A74-B50E-C8B4DC49E31A}"/>
  <tableColumns count="1">
    <tableColumn id="1" xr3:uid="{8D3C3A18-A325-476F-8D92-8EFFBEB38312}" name="STH" dataDxfId="107"/>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4F966D2D-1E99-4C23-8E7D-0B698D2D4D8A}" name="UAC" displayName="UAC" ref="BF3:BF4" totalsRowShown="0" headerRowDxfId="106" dataDxfId="104" headerRowBorderDxfId="105" tableBorderDxfId="103">
  <autoFilter ref="BF3:BF4" xr:uid="{4F966D2D-1E99-4C23-8E7D-0B698D2D4D8A}"/>
  <tableColumns count="1">
    <tableColumn id="1" xr3:uid="{2B816B2C-8CA1-413D-B7E3-7040EE4372A6}" name="UAC" dataDxfId="102"/>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AC4576E-D4CE-41D7-9AD4-816EB0D3D380}" name="FOMENTO" displayName="FOMENTO" ref="AW21:AW31" totalsRowShown="0" headerRowDxfId="101" headerRowBorderDxfId="100">
  <autoFilter ref="AW21:AW31" xr:uid="{4AC4576E-D4CE-41D7-9AD4-816EB0D3D380}"/>
  <tableColumns count="1">
    <tableColumn id="1" xr3:uid="{3D21C6A4-A2AF-44AC-8641-A4D3517D02BB}" name="FOMENTO"/>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9F2D7E61-4977-4A43-8A2B-C3B9E133FA98}" name="FORTALECIMIENTO" displayName="FORTALECIMIENTO" ref="AX21:AX26" totalsRowShown="0" headerRowDxfId="99" headerRowBorderDxfId="98" tableBorderDxfId="97">
  <autoFilter ref="AX21:AX26" xr:uid="{9F2D7E61-4977-4A43-8A2B-C3B9E133FA98}"/>
  <tableColumns count="1">
    <tableColumn id="1" xr3:uid="{BCEBE9D1-4ACA-497F-A5AB-521EDDE8D0E7}" name="FORTALECIMIENTO"/>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F1CABBB-4132-4259-999A-09AF0D93D9C1}" name="CALIDAD_ES" displayName="CALIDAD_ES" ref="AY21:AY25" totalsRowShown="0" headerRowDxfId="96" headerRowBorderDxfId="95" tableBorderDxfId="94">
  <autoFilter ref="AY21:AY25" xr:uid="{1F1CABBB-4132-4259-999A-09AF0D93D9C1}"/>
  <tableColumns count="1">
    <tableColumn id="1" xr3:uid="{4DD92387-110B-433E-BBE7-727E8B1E2E69}" name="CALIDAD_ES"/>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DDE1FE8-B935-4A4C-8E28-AB6B04C68491}" name="ESTAMPILLA" displayName="ESTAMPILLA" ref="AZ21:AZ22" totalsRowShown="0" headerRowDxfId="93" headerRowBorderDxfId="92" tableBorderDxfId="91">
  <autoFilter ref="AZ21:AZ22" xr:uid="{4DDE1FE8-B935-4A4C-8E28-AB6B04C68491}"/>
  <tableColumns count="1">
    <tableColumn id="1" xr3:uid="{49543E7D-C9AF-4E01-AD8B-9C89E9BE8B52}" name="ESTAMPILLA"/>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4BF39D3-3FC2-4904-86D3-6A151456BD4C}" name="ICETEX" displayName="ICETEX" ref="BA21:BA25" totalsRowShown="0" headerRowDxfId="90" headerRowBorderDxfId="89" tableBorderDxfId="88">
  <autoFilter ref="BA21:BA25" xr:uid="{E4BF39D3-3FC2-4904-86D3-6A151456BD4C}"/>
  <tableColumns count="1">
    <tableColumn id="1" xr3:uid="{8B9516A8-342A-40E5-A3FA-22F4C4E6352F}" name="ICETEX"/>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33DA1F49-9541-40DB-98FB-AE9944D7AB1C}" name="INFRAESTRUCTURA" displayName="INFRAESTRUCTURA" ref="BB21:BB29" totalsRowShown="0" headerRowDxfId="87" headerRowBorderDxfId="86" tableBorderDxfId="85">
  <autoFilter ref="BB21:BB29" xr:uid="{33DA1F49-9541-40DB-98FB-AE9944D7AB1C}"/>
  <tableColumns count="1">
    <tableColumn id="1" xr3:uid="{6619F89C-9A33-41F8-9E28-C24B571ABC34}" name="INFRAESTRUCTUR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398A9B5-8002-480D-9CF8-C4413A3E9CE4}" name="VPBM" displayName="VPBM" ref="AG3:AG7" totalsRowShown="0" headerRowDxfId="204" headerRowBorderDxfId="203" tableBorderDxfId="202">
  <autoFilter ref="AG3:AG7" xr:uid="{5398A9B5-8002-480D-9CF8-C4413A3E9CE4}"/>
  <tableColumns count="1">
    <tableColumn id="1" xr3:uid="{F3BEE44A-6737-4F32-B44E-9D0F39800B94}" name="VPBM"/>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40C1E681-A624-4D39-BD69-6ABA8BDF30BC}" name="RURAL" displayName="RURAL" ref="BC21:BC29" totalsRowShown="0" headerRowDxfId="84" headerRowBorderDxfId="83" tableBorderDxfId="82">
  <autoFilter ref="BC21:BC29" xr:uid="{40C1E681-A624-4D39-BD69-6ABA8BDF30BC}"/>
  <tableColumns count="1">
    <tableColumn id="1" xr3:uid="{7DDB9889-7ED2-41B0-B3EE-49C2CE0848E0}" name="RURAL"/>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766FC92-E407-4D17-8681-DDEC103A355A}" name="TRANSVERSAL" displayName="TRANSVERSAL" ref="BD21:BD27" totalsRowShown="0" headerRowDxfId="81" headerRowBorderDxfId="80" tableBorderDxfId="79">
  <autoFilter ref="BD21:BD27" xr:uid="{F766FC92-E407-4D17-8681-DDEC103A355A}"/>
  <tableColumns count="1">
    <tableColumn id="1" xr3:uid="{E6E5B083-2A08-4CFE-8D12-C1A6987D843B}" name="TRANSVERSAL"/>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FFF83AD-66F8-483C-A5DC-7E9B0DBA3B42}" name="TRAYECTORIAS" displayName="TRAYECTORIAS" ref="BE21:BE35" totalsRowShown="0" headerRowDxfId="78" headerRowBorderDxfId="77" tableBorderDxfId="76">
  <autoFilter ref="BE21:BE35" xr:uid="{0FFF83AD-66F8-483C-A5DC-7E9B0DBA3B42}"/>
  <tableColumns count="1">
    <tableColumn id="1" xr3:uid="{2F67E46B-6D97-4A83-90DF-EE7D690B5523}" name="TRAYECTORIAS"/>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58FC3A1-3A42-4F3F-BEF3-94150E9D471D}" name="CALIDAD_ES_2202010" displayName="CALIDAD_ES_2202010" ref="BK21:BK29" totalsRowShown="0" headerRowDxfId="75" tableBorderDxfId="74">
  <autoFilter ref="BK21:BK29" xr:uid="{558FC3A1-3A42-4F3F-BEF3-94150E9D471D}"/>
  <tableColumns count="1">
    <tableColumn id="1" xr3:uid="{C76CB200-E7A6-46A7-8AC3-2258F29ECE0C}" name="CALIDAD_ES_2202010"/>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2EB7F257-BBB1-4D24-86B4-E89C65E3766D}" name="CALIDAD_ES_2202014" displayName="CALIDAD_ES_2202014" ref="BL21:BL23" totalsRowShown="0" headerRowDxfId="73">
  <autoFilter ref="BL21:BL23" xr:uid="{2EB7F257-BBB1-4D24-86B4-E89C65E3766D}"/>
  <tableColumns count="1">
    <tableColumn id="1" xr3:uid="{B7514F3D-01BD-4936-BE33-6E4C0F7C834D}" name="CALIDAD_ES_2202014"/>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5A4DA4F1-E655-4715-B22A-C84692BC304F}" name="CALIDAD_ES_2202017" displayName="CALIDAD_ES_2202017" ref="BM21:BM23" totalsRowShown="0" headerRowDxfId="72">
  <autoFilter ref="BM21:BM23" xr:uid="{5A4DA4F1-E655-4715-B22A-C84692BC304F}"/>
  <tableColumns count="1">
    <tableColumn id="1" xr3:uid="{BE1BEC84-B078-4A60-8912-E890F4231363}" name="CALIDAD_ES_2202017"/>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65893BF5-53E4-42EA-AF4D-FBBCBD0C58E3}" name="CALIDAD_ES_2202045" displayName="CALIDAD_ES_2202045" ref="BN21:BN25" totalsRowShown="0" headerRowDxfId="71">
  <autoFilter ref="BN21:BN25" xr:uid="{65893BF5-53E4-42EA-AF4D-FBBCBD0C58E3}"/>
  <tableColumns count="1">
    <tableColumn id="1" xr3:uid="{FF08122E-A2AD-4CC0-BF22-649826F840BE}" name="CALIDAD_ES_2202045"/>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9743D838-67A6-4298-89E1-B881BF400EBA}" name="FOMENTO_2202009" displayName="FOMENTO_2202009" ref="BO21:BO23" totalsRowShown="0" headerRowDxfId="70" tableBorderDxfId="69">
  <autoFilter ref="BO21:BO23" xr:uid="{9743D838-67A6-4298-89E1-B881BF400EBA}"/>
  <tableColumns count="1">
    <tableColumn id="1" xr3:uid="{B47F75CE-B12E-42EA-A6EB-B2D8949A52BF}" name="FOMENTO_2202009"/>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BE8F8F7-6776-4FCF-9490-4929AE831676}" name="FOMENTO_2202010" displayName="FOMENTO_2202010" ref="BP21:BP24" totalsRowShown="0" headerRowDxfId="68">
  <autoFilter ref="BP21:BP24" xr:uid="{8BE8F8F7-6776-4FCF-9490-4929AE831676}"/>
  <tableColumns count="1">
    <tableColumn id="1" xr3:uid="{297AC7BC-85DB-4099-8ED9-D95AC7D62342}" name="FOMENTO_2202010"/>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53C2A44-7D7B-4189-9094-15A72CB8A266}" name="FOMENTO_2202013" displayName="FOMENTO_2202013" ref="BQ21:BQ25" totalsRowShown="0" headerRowDxfId="67">
  <autoFilter ref="BQ21:BQ25" xr:uid="{A53C2A44-7D7B-4189-9094-15A72CB8A266}"/>
  <tableColumns count="1">
    <tableColumn id="1" xr3:uid="{4D437740-C522-40EE-96B9-88D5B6406235}" name="FOMENTO_220201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CC024C3-A34F-4637-AE0F-8E6889BC3FE9}" name="DC_PBM" displayName="DC_PBM" ref="AM3:AM6" totalsRowShown="0" headerRowDxfId="201" dataDxfId="199" headerRowBorderDxfId="200" tableBorderDxfId="198">
  <autoFilter ref="AM3:AM6" xr:uid="{ACC024C3-A34F-4637-AE0F-8E6889BC3FE9}"/>
  <tableColumns count="1">
    <tableColumn id="1" xr3:uid="{F9CCE9FB-88B0-4A32-848C-546563A71532}" name="DC_PBM" dataDxfId="197"/>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754A3FF-5587-4187-A92A-5E69644D59BA}" name="FOMENTO_2202014" displayName="FOMENTO_2202014" ref="BR21:BR24" totalsRowShown="0" headerRowDxfId="66">
  <autoFilter ref="BR21:BR24" xr:uid="{4754A3FF-5587-4187-A92A-5E69644D59BA}"/>
  <tableColumns count="1">
    <tableColumn id="1" xr3:uid="{E9ABC884-9D11-4FC6-882C-3338761735C4}" name="FOMENTO_2202014"/>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60EF7DB4-040D-43C6-B823-67458519BCBB}" name="FOMENTO_2202015" displayName="FOMENTO_2202015" ref="BS21:BS24" totalsRowShown="0" headerRowDxfId="65">
  <autoFilter ref="BS21:BS24" xr:uid="{60EF7DB4-040D-43C6-B823-67458519BCBB}"/>
  <tableColumns count="1">
    <tableColumn id="1" xr3:uid="{54170651-812A-4157-8A8E-779244AB59F3}" name="FOMENTO_2202015"/>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E2F2C2BC-2A17-4B2F-BE62-B2064CC3E023}" name="FOMENTO_2202021" displayName="FOMENTO_2202021" ref="BT21:BT22" totalsRowShown="0" headerRowDxfId="64">
  <autoFilter ref="BT21:BT22" xr:uid="{E2F2C2BC-2A17-4B2F-BE62-B2064CC3E023}"/>
  <tableColumns count="1">
    <tableColumn id="1" xr3:uid="{09070C01-B67F-4D0D-9A7C-4BC08C7DE0F1}" name="FOMENTO_2202021"/>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8C0F6349-3F26-4B2C-8507-F7FD117224ED}" name="FOMENTO_2202038" displayName="FOMENTO_2202038" ref="BU21:BU30" totalsRowShown="0" headerRowDxfId="63">
  <autoFilter ref="BU21:BU30" xr:uid="{8C0F6349-3F26-4B2C-8507-F7FD117224ED}"/>
  <tableColumns count="1">
    <tableColumn id="1" xr3:uid="{2E94140F-0BA8-4861-B890-27E05FC87F60}" name="FOMENTO_2202038"/>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BC6B8DDD-EF08-48AA-895E-52D5D44C13AA}" name="FOMENTO_2202043" displayName="FOMENTO_2202043" ref="BV21:BV28" totalsRowShown="0" headerRowDxfId="62">
  <autoFilter ref="BV21:BV28" xr:uid="{BC6B8DDD-EF08-48AA-895E-52D5D44C13AA}"/>
  <tableColumns count="1">
    <tableColumn id="1" xr3:uid="{8ABB5C8C-07F7-4A31-8F59-2C80EBCD4BD7}" name="FOMENTO_2202043"/>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C89D7897-2DB6-4FE9-8404-6D205EAF225E}" name="FOMENTO_2202044" displayName="FOMENTO_2202044" ref="BW21:BW25" totalsRowShown="0" headerRowDxfId="61">
  <autoFilter ref="BW21:BW25" xr:uid="{C89D7897-2DB6-4FE9-8404-6D205EAF225E}"/>
  <tableColumns count="1">
    <tableColumn id="1" xr3:uid="{589B30EC-1A2D-46D4-8080-D02CD3422F43}" name="FOMENTO_2202044"/>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B142E236-C892-4E4B-9364-531CE8152BEC}" name="FOMENTO_2202046" displayName="FOMENTO_2202046" ref="BX21:BX28" totalsRowShown="0" headerRowDxfId="60">
  <autoFilter ref="BX21:BX28" xr:uid="{B142E236-C892-4E4B-9364-531CE8152BEC}"/>
  <tableColumns count="1">
    <tableColumn id="1" xr3:uid="{7860834D-75D6-47FB-82AC-A5968EDF3BD1}" name="FOMENTO_2202046"/>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21252C7-7B1A-488D-AC82-5144FC239098}" name="FORTALECIMIENTO_2201004" displayName="FORTALECIMIENTO_2201004" ref="BY21:BY24" totalsRowShown="0" headerRowDxfId="59" tableBorderDxfId="58">
  <autoFilter ref="BY21:BY24" xr:uid="{121252C7-7B1A-488D-AC82-5144FC239098}"/>
  <tableColumns count="1">
    <tableColumn id="1" xr3:uid="{DDDA4E7B-A78E-468D-AC70-803D5542063F}" name="FORTALECIMIENTO_2201004"/>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A967A5A-EA07-4580-A8F4-6C24E45FE833}" name="FORTALECIMIENTO_2201006" displayName="FORTALECIMIENTO_2201006" ref="BZ21:BZ30" totalsRowShown="0" headerRowDxfId="57">
  <autoFilter ref="BZ21:BZ30" xr:uid="{EA967A5A-EA07-4580-A8F4-6C24E45FE833}"/>
  <tableColumns count="1">
    <tableColumn id="1" xr3:uid="{8804409F-763A-4CC3-8098-93FB8F0BBF53}" name="FORTALECIMIENTO_2201006"/>
  </tableColumns>
  <tableStyleInfo name="TableStyleMedium2"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AC990F1D-DB93-467C-A06C-9EBB67DF41A9}" name="FORTALECIMIENTO_2201015" displayName="FORTALECIMIENTO_2201015" ref="CA21:CA28" totalsRowShown="0" headerRowDxfId="56">
  <autoFilter ref="CA21:CA28" xr:uid="{AC990F1D-DB93-467C-A06C-9EBB67DF41A9}"/>
  <tableColumns count="1">
    <tableColumn id="1" xr3:uid="{BE409118-D4FA-4FA5-AE93-4F6A91CECF34}" name="FORTALECIMIENTO_220101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2ADA312-40E8-435F-811F-29DBC7BD4517}" name="DCE" displayName="DCE" ref="AN3:AN6" totalsRowShown="0" headerRowDxfId="196" dataDxfId="194" headerRowBorderDxfId="195" tableBorderDxfId="193">
  <autoFilter ref="AN3:AN6" xr:uid="{32ADA312-40E8-435F-811F-29DBC7BD4517}"/>
  <tableColumns count="1">
    <tableColumn id="1" xr3:uid="{77FB03D2-2C38-4299-A34A-42E02DB26D91}" name="DCE" dataDxfId="192"/>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1F9C7859-29E4-421D-89EF-CAC6C2CFC615}" name="FORTALECIMIENTO_2201016" displayName="FORTALECIMIENTO_2201016" ref="CB21:CB25" totalsRowShown="0" headerRowDxfId="55">
  <autoFilter ref="CB21:CB25" xr:uid="{1F9C7859-29E4-421D-89EF-CAC6C2CFC615}"/>
  <tableColumns count="1">
    <tableColumn id="1" xr3:uid="{49362EC8-0FCB-475A-BA54-2F522C2889D6}" name="FORTALECIMIENTO_2201016"/>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1495B837-7E5E-4C97-BFB1-E38EB0BCA7C1}" name="FORTALECIMIENTO_2201048" displayName="FORTALECIMIENTO_2201048" ref="CC21:CC27" totalsRowShown="0" headerRowDxfId="54">
  <autoFilter ref="CC21:CC27" xr:uid="{1495B837-7E5E-4C97-BFB1-E38EB0BCA7C1}"/>
  <tableColumns count="1">
    <tableColumn id="1" xr3:uid="{7EDA64E3-8D3C-4445-9E64-4280934C107E}" name="FORTALECIMIENTO_2201048"/>
  </tableColumns>
  <tableStyleInfo name="TableStyleMedium2"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1FD9696F-961F-4238-8C49-0D7F242C08DA}" name="ICETEX_2202007" displayName="ICETEX_2202007" ref="CD21:CD45" totalsRowShown="0" headerRowDxfId="53" tableBorderDxfId="52">
  <autoFilter ref="CD21:CD45" xr:uid="{1FD9696F-961F-4238-8C49-0D7F242C08DA}"/>
  <tableColumns count="1">
    <tableColumn id="1" xr3:uid="{9CD6CD15-0914-4DE6-8E9A-B49C9FEE9DAC}" name="ICETEX_2202007"/>
  </tableColumns>
  <tableStyleInfo name="TableStyleMedium2"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86E9638D-D96C-4B3C-A28D-1743B4501CBE}" name="ICETEX_2202008" displayName="ICETEX_2202008" ref="CE21:CE45" totalsRowShown="0" headerRowDxfId="51">
  <autoFilter ref="CE21:CE45" xr:uid="{86E9638D-D96C-4B3C-A28D-1743B4501CBE}"/>
  <tableColumns count="1">
    <tableColumn id="1" xr3:uid="{7CD04CB8-3432-42A9-8321-D070F1A6B0CF}" name="ICETEX_2202008"/>
  </tableColumns>
  <tableStyleInfo name="TableStyleMedium2"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3604E61-128A-484D-B404-F303CAE2EAE9}" name="ICETEX_2202047" displayName="ICETEX_2202047" ref="CF21:CF22" totalsRowShown="0" headerRowDxfId="50">
  <autoFilter ref="CF21:CF22" xr:uid="{03604E61-128A-484D-B404-F303CAE2EAE9}"/>
  <tableColumns count="1">
    <tableColumn id="1" xr3:uid="{F2EBE362-0BB2-4322-856B-7C5DF5CDE7EF}" name="ICETEX_2202047"/>
  </tableColumns>
  <tableStyleInfo name="TableStyleMedium2"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92257A92-617B-4649-A7FA-CE79FB8772E9}" name="ICETEX_2202048" displayName="ICETEX_2202048" ref="CG21:CG23" totalsRowShown="0" headerRowDxfId="49">
  <autoFilter ref="CG21:CG23" xr:uid="{92257A92-617B-4649-A7FA-CE79FB8772E9}"/>
  <tableColumns count="1">
    <tableColumn id="1" xr3:uid="{24765748-EDF9-4FE6-82E3-496E83EFA37F}" name="ICETEX_2202048"/>
  </tableColumns>
  <tableStyleInfo name="TableStyleMedium2"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6F869FB-8521-44C5-BB8B-EB5C228649E6}" name="INFRAESTRUCTURA_2201004" displayName="INFRAESTRUCTURA_2201004" ref="CH21:CH24" totalsRowShown="0" headerRowDxfId="48" tableBorderDxfId="47">
  <autoFilter ref="CH21:CH24" xr:uid="{F6F869FB-8521-44C5-BB8B-EB5C228649E6}"/>
  <tableColumns count="1">
    <tableColumn id="1" xr3:uid="{FCE6D658-9409-4029-98C6-0D1019C9391A}" name="INFRAESTRUCTURA_2201004"/>
  </tableColumns>
  <tableStyleInfo name="TableStyleMedium2"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781C6E36-7C05-4E9F-BF8A-2EADDD4B67A9}" name="INFRAESTRUCTURA_2201005" displayName="INFRAESTRUCTURA_2201005" ref="CI21:CI24" totalsRowShown="0" headerRowDxfId="46">
  <autoFilter ref="CI21:CI24" xr:uid="{781C6E36-7C05-4E9F-BF8A-2EADDD4B67A9}"/>
  <tableColumns count="1">
    <tableColumn id="1" xr3:uid="{EECD718B-97CF-4B91-AEB2-B75E35B56A09}" name="INFRAESTRUCTURA_2201005"/>
  </tableColumns>
  <tableStyleInfo name="TableStyleMedium2"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A3B9BFB5-29A6-4B30-B6FE-DC5242DF4AA1}" name="INFRAESTRUCTURA_2201006" displayName="INFRAESTRUCTURA_2201006" ref="CJ21:CJ25" totalsRowShown="0" headerRowDxfId="45">
  <autoFilter ref="CJ21:CJ25" xr:uid="{A3B9BFB5-29A6-4B30-B6FE-DC5242DF4AA1}"/>
  <tableColumns count="1">
    <tableColumn id="1" xr3:uid="{2CDB31B7-E42B-4009-A339-4F90C52265CC}" name="INFRAESTRUCTURA_2201006"/>
  </tableColumns>
  <tableStyleInfo name="TableStyleMedium2"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4967DBAB-3E59-4994-90CC-72A4CA535C4A}" name="INFRAESTRUCTURA_2201027" displayName="INFRAESTRUCTURA_2201027" ref="CK21:CK24" totalsRowShown="0" headerRowDxfId="44">
  <autoFilter ref="CK21:CK24" xr:uid="{4967DBAB-3E59-4994-90CC-72A4CA535C4A}"/>
  <tableColumns count="1">
    <tableColumn id="1" xr3:uid="{5F0BA0AF-F398-4F02-B1B7-9DBB41C020CC}" name="INFRAESTRUCTURA_220102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C87551E-5E98-421D-A689-A2DC4B87A07E}" name="DF_GT" displayName="DF_GT" ref="AO3:AO7" totalsRowShown="0" headerRowDxfId="191" dataDxfId="189" headerRowBorderDxfId="190" tableBorderDxfId="188">
  <autoFilter ref="AO3:AO7" xr:uid="{BC87551E-5E98-421D-A689-A2DC4B87A07E}"/>
  <tableColumns count="1">
    <tableColumn id="1" xr3:uid="{E228918C-1CA7-4A85-B9B4-18C228DFDFA4}" name="DF_GT" dataDxfId="187"/>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2B791F6B-4A95-4E1E-9AA8-7B9A7BC4A67F}" name="INFRAESTRUCTURA_2201048" displayName="INFRAESTRUCTURA_2201048" ref="CL21:CL27" totalsRowShown="0" headerRowDxfId="43">
  <autoFilter ref="CL21:CL27" xr:uid="{2B791F6B-4A95-4E1E-9AA8-7B9A7BC4A67F}"/>
  <tableColumns count="1">
    <tableColumn id="1" xr3:uid="{AA4162AC-23C2-4FF2-9128-4A6D32E1FC9E}" name="INFRAESTRUCTURA_2201048"/>
  </tableColumns>
  <tableStyleInfo name="TableStyleMedium2"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A1057361-EC61-41E9-94CC-6590D7E3997A}" name="INFRAESTRUCTURA_2201051" displayName="INFRAESTRUCTURA_2201051" ref="CM21:CM24" totalsRowShown="0" headerRowDxfId="42">
  <autoFilter ref="CM21:CM24" xr:uid="{A1057361-EC61-41E9-94CC-6590D7E3997A}"/>
  <tableColumns count="1">
    <tableColumn id="1" xr3:uid="{3CB75E47-F15F-43A9-8556-5F30D1EB33AC}" name="INFRAESTRUCTURA_2201051"/>
  </tableColumns>
  <tableStyleInfo name="TableStyleMedium2"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96799402-F213-4F94-927F-5082D2AFFA71}" name="INFRAESTRUCTURA_2201052" displayName="INFRAESTRUCTURA_2201052" ref="CN21:CN24" totalsRowShown="0" headerRowDxfId="41">
  <autoFilter ref="CN21:CN24" xr:uid="{96799402-F213-4F94-927F-5082D2AFFA71}"/>
  <tableColumns count="1">
    <tableColumn id="1" xr3:uid="{C3E24027-53B4-403C-B3CB-06C56B90836F}" name="INFRAESTRUCTURA_2201052"/>
  </tableColumns>
  <tableStyleInfo name="TableStyleMedium2"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50EBA1A9-2C4E-4C28-BA24-CF7BD224C059}" name="INFRAESTRUCTURA_2299054" displayName="INFRAESTRUCTURA_2299054" ref="CO21:CO24" totalsRowShown="0" headerRowDxfId="40">
  <autoFilter ref="CO21:CO24" xr:uid="{50EBA1A9-2C4E-4C28-BA24-CF7BD224C059}"/>
  <tableColumns count="1">
    <tableColumn id="1" xr3:uid="{207CEC2C-2EE8-4A49-95E2-C2CF9B89D4B5}" name="INFRAESTRUCTURA_2299054"/>
  </tableColumns>
  <tableStyleInfo name="TableStyleMedium2"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48940303-32FA-4083-93DB-EE3ED956DAD5}" name="RURAL_2201005" displayName="RURAL_2201005" ref="CP21:CP24" totalsRowShown="0" headerRowDxfId="39" tableBorderDxfId="38">
  <autoFilter ref="CP21:CP24" xr:uid="{48940303-32FA-4083-93DB-EE3ED956DAD5}"/>
  <tableColumns count="1">
    <tableColumn id="1" xr3:uid="{50E1FDE8-5EA5-45C4-BEC3-7C149478B682}" name="RURAL_2201005"/>
  </tableColumns>
  <tableStyleInfo name="TableStyleMedium2"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B033765F-49F8-4DA6-92A6-A1D177E8BC62}" name="RURAL_2201006" displayName="RURAL_2201006" ref="CQ21:CQ29" totalsRowShown="0" headerRowDxfId="37">
  <autoFilter ref="CQ21:CQ29" xr:uid="{B033765F-49F8-4DA6-92A6-A1D177E8BC62}"/>
  <tableColumns count="1">
    <tableColumn id="1" xr3:uid="{D06C7C78-C796-4648-B255-DC420D4D2A6B}" name="RURAL_2201006"/>
  </tableColumns>
  <tableStyleInfo name="TableStyleMedium2"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3516F0C6-4D12-48EF-91B0-C319440B8A67}" name="RURAL_2201026" displayName="RURAL_2201026" ref="CR21:CR24" totalsRowShown="0" headerRowDxfId="36">
  <autoFilter ref="CR21:CR24" xr:uid="{3516F0C6-4D12-48EF-91B0-C319440B8A67}"/>
  <tableColumns count="1">
    <tableColumn id="1" xr3:uid="{E528DE74-2281-48FC-A866-2E2D21B61916}" name="RURAL_2201026"/>
  </tableColumns>
  <tableStyleInfo name="TableStyleMedium2"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C14DDAA4-47A9-4BD2-89A9-CDF1331B5E54}" name="RURAL_2201070" displayName="RURAL_2201070" ref="CS21:CS23" totalsRowShown="0" headerRowDxfId="35">
  <autoFilter ref="CS21:CS23" xr:uid="{C14DDAA4-47A9-4BD2-89A9-CDF1331B5E54}"/>
  <tableColumns count="1">
    <tableColumn id="1" xr3:uid="{B0B0918D-6FBF-4648-8517-3BB0A78091FC}" name="RURAL_2201070"/>
  </tableColumns>
  <tableStyleInfo name="TableStyleMedium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74A2DECD-592B-48F7-9886-5043B86473D4}" name="RURAL_2201072" displayName="RURAL_2201072" ref="CT21:CT24" totalsRowShown="0" headerRowDxfId="34">
  <autoFilter ref="CT21:CT24" xr:uid="{74A2DECD-592B-48F7-9886-5043B86473D4}"/>
  <tableColumns count="1">
    <tableColumn id="1" xr3:uid="{78059C5C-2D44-4463-8D90-442D889E0389}" name="RURAL_2201072"/>
  </tableColumns>
  <tableStyleInfo name="TableStyleMedium2"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285817AD-2BB3-4A26-9A3F-7658A644BF15}" name="RURAL_2201074" displayName="RURAL_2201074" ref="CU21:CU25" totalsRowShown="0" headerRowDxfId="33">
  <autoFilter ref="CU21:CU25" xr:uid="{285817AD-2BB3-4A26-9A3F-7658A644BF15}"/>
  <tableColumns count="1">
    <tableColumn id="1" xr3:uid="{77B65AC4-5419-4D26-9DA1-48C2BD2CB135}" name="RURAL_2201074"/>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34B741D-54A6-42A1-AF7E-156106CAE89D}" name="DPI" displayName="DPI" ref="AP3:AP6" totalsRowShown="0" headerRowDxfId="186" dataDxfId="184" headerRowBorderDxfId="185" tableBorderDxfId="183">
  <autoFilter ref="AP3:AP6" xr:uid="{234B741D-54A6-42A1-AF7E-156106CAE89D}"/>
  <tableColumns count="1">
    <tableColumn id="1" xr3:uid="{BFEC4F25-4DD5-48C8-B0BA-DB7EFA1B9952}" name="DPI" dataDxfId="182"/>
  </tableColumns>
  <tableStyleInfo name="TableStyleMedium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C48BC736-7BE3-4834-8DA6-73245E6D3481}" name="RURAL_2201082" displayName="RURAL_2201082" ref="CV21:CV24" totalsRowShown="0" headerRowDxfId="32">
  <autoFilter ref="CV21:CV24" xr:uid="{C48BC736-7BE3-4834-8DA6-73245E6D3481}"/>
  <tableColumns count="1">
    <tableColumn id="1" xr3:uid="{C7CAFFB2-C0CA-4AB3-A49B-59F3D83B9FD7}" name="RURAL_2201082"/>
  </tableColumns>
  <tableStyleInfo name="TableStyleMedium2"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1FD0C81C-C26C-44FF-9A42-2A12F198C2BE}" name="RURAL_2201032" displayName="RURAL_2201032" ref="CW21:CW23" totalsRowShown="0" headerRowDxfId="31">
  <autoFilter ref="CW21:CW23" xr:uid="{1FD0C81C-C26C-44FF-9A42-2A12F198C2BE}"/>
  <tableColumns count="1">
    <tableColumn id="1" xr3:uid="{E7999D70-9086-4E5F-A905-F97B6ABC6E3D}" name="RURAL_2201032"/>
  </tableColumns>
  <tableStyleInfo name="TableStyleMedium2"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DDDB8A89-3B68-40E5-9BDF-EEF189D2F359}" name="TRANSVERSAL_2201005" displayName="TRANSVERSAL_2201005" ref="CX21:CX23" totalsRowShown="0" headerRowDxfId="30" tableBorderDxfId="29">
  <autoFilter ref="CX21:CX23" xr:uid="{DDDB8A89-3B68-40E5-9BDF-EEF189D2F359}"/>
  <tableColumns count="1">
    <tableColumn id="1" xr3:uid="{EB6782AF-69AF-4CC0-B3DE-008C8B09DE44}" name="TRANSVERSAL_2201005"/>
  </tableColumns>
  <tableStyleInfo name="TableStyleMedium2"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D9002223-F446-49C7-ACF0-3C7A099DC8A0}" name="TRANSVERSAL_2299052" displayName="TRANSVERSAL_2299052" ref="CY21:CY24" totalsRowShown="0" headerRowDxfId="28">
  <autoFilter ref="CY21:CY24" xr:uid="{D9002223-F446-49C7-ACF0-3C7A099DC8A0}"/>
  <tableColumns count="1">
    <tableColumn id="1" xr3:uid="{870D669B-F9FD-423D-91DB-6E069F974519}" name="TRANSVERSAL_2299052"/>
  </tableColumns>
  <tableStyleInfo name="TableStyleMedium2"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28BBD6D9-3226-4178-B47D-8B60F4D5F0F6}" name="TRANSVERSAL_2299054" displayName="TRANSVERSAL_2299054" ref="CZ21:CZ26" totalsRowShown="0" headerRowDxfId="27">
  <autoFilter ref="CZ21:CZ26" xr:uid="{28BBD6D9-3226-4178-B47D-8B60F4D5F0F6}"/>
  <tableColumns count="1">
    <tableColumn id="1" xr3:uid="{59DA9D6C-5CF1-41B9-BF22-F8C76E9E8D81}" name="TRANSVERSAL_2299054"/>
  </tableColumns>
  <tableStyleInfo name="TableStyleMedium2"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BCC7EDC2-7E2A-4498-B938-E18D2F5125F0}" name="TRANSVERSAL_2299060" displayName="TRANSVERSAL_2299060" ref="DA21:DA33" totalsRowShown="0" headerRowDxfId="26">
  <autoFilter ref="DA21:DA33" xr:uid="{BCC7EDC2-7E2A-4498-B938-E18D2F5125F0}"/>
  <tableColumns count="1">
    <tableColumn id="1" xr3:uid="{98BF228B-DA10-4F62-9C1C-923559028F48}" name="TRANSVERSAL_2299060"/>
  </tableColumns>
  <tableStyleInfo name="TableStyleMedium2"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AD83196-C46E-4A18-8951-253ABC44798C}" name="TRANSVERSAL_2299062" displayName="TRANSVERSAL_2299062" ref="DB21:DB25" totalsRowShown="0" headerRowDxfId="25">
  <autoFilter ref="DB21:DB25" xr:uid="{0AD83196-C46E-4A18-8951-253ABC44798C}"/>
  <tableColumns count="1">
    <tableColumn id="1" xr3:uid="{4BF0F86D-8752-467B-858C-F3B1F40323DF}" name="TRANSVERSAL_2299062"/>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20C58781-F70A-4C97-A396-521F8DE95352}" name="TRANSVERSAL_2299063" displayName="TRANSVERSAL_2299063" ref="DC21:DC23" totalsRowShown="0" headerRowDxfId="24">
  <autoFilter ref="DC21:DC23" xr:uid="{20C58781-F70A-4C97-A396-521F8DE95352}"/>
  <tableColumns count="1">
    <tableColumn id="1" xr3:uid="{E41B18EB-7CA2-4ED8-A3B0-E174050A4EF5}" name="TRANSVERSAL_2299063"/>
  </tableColumns>
  <tableStyleInfo name="TableStyleMedium2"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27B10A14-678A-4A6A-A1C9-722FA4391A16}" name="TRAYECTORIAS_2201002" displayName="TRAYECTORIAS_2201002" ref="DD21:DD23" totalsRowShown="0" headerRowDxfId="23" tableBorderDxfId="22">
  <autoFilter ref="DD21:DD23" xr:uid="{27B10A14-678A-4A6A-A1C9-722FA4391A16}"/>
  <tableColumns count="1">
    <tableColumn id="1" xr3:uid="{422CB1EF-84FB-4B0A-AEDA-813C4CD4D02A}" name="TRAYECTORIAS_2201002"/>
  </tableColumns>
  <tableStyleInfo name="TableStyleMedium2"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CEC36782-B066-4563-8FC6-E014BF9F183B}" name="TRAYECTORIAS_2201004" displayName="TRAYECTORIAS_2201004" ref="DE21:DE23" totalsRowShown="0" headerRowDxfId="21">
  <autoFilter ref="DE21:DE23" xr:uid="{CEC36782-B066-4563-8FC6-E014BF9F183B}"/>
  <tableColumns count="1">
    <tableColumn id="1" xr3:uid="{07099FC8-90D8-4560-A5D7-916829BAE24C}" name="TRAYECTORIAS_220100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7E1A4A9-4145-4D80-AF1F-E182F028335D}" name="DC_ES" displayName="DC_ES" ref="AQ3:AQ6" totalsRowShown="0" headerRowDxfId="181" dataDxfId="179" headerRowBorderDxfId="180" tableBorderDxfId="178">
  <autoFilter ref="AQ3:AQ6" xr:uid="{67E1A4A9-4145-4D80-AF1F-E182F028335D}"/>
  <tableColumns count="1">
    <tableColumn id="1" xr3:uid="{FB8CE090-B048-4C0E-83ED-D953A5321909}" name="DC_ES" dataDxfId="177"/>
  </tableColumns>
  <tableStyleInfo name="TableStyleMedium2"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A622EBAA-F11F-4E63-A174-D90001501456}" name="TRAYECTORIAS_2201005" displayName="TRAYECTORIAS_2201005" ref="DF21:DF24" totalsRowShown="0" headerRowDxfId="20">
  <autoFilter ref="DF21:DF24" xr:uid="{A622EBAA-F11F-4E63-A174-D90001501456}"/>
  <tableColumns count="1">
    <tableColumn id="1" xr3:uid="{64BA6545-FE13-43C9-87F1-2F32FDD92BBE}" name="TRAYECTORIAS_2201005"/>
  </tableColumns>
  <tableStyleInfo name="TableStyleMedium2"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8EED84C7-AE63-4899-9510-E87BF796B30A}" name="TRAYECTORIAS_2201006" displayName="TRAYECTORIAS_2201006" ref="DG21:DG27" totalsRowShown="0" headerRowDxfId="19">
  <autoFilter ref="DG21:DG27" xr:uid="{8EED84C7-AE63-4899-9510-E87BF796B30A}"/>
  <tableColumns count="1">
    <tableColumn id="1" xr3:uid="{E25498E7-56CC-4F4C-B786-667A53381CCB}" name="TRAYECTORIAS_2201006"/>
  </tableColumns>
  <tableStyleInfo name="TableStyleMedium2"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27993781-275E-497C-AB5F-A38FD22AE1CB}" name="TRAYECTORIAS_2201030" displayName="TRAYECTORIAS_2201030" ref="DH21:DH23" totalsRowShown="0" headerRowDxfId="18">
  <autoFilter ref="DH21:DH23" xr:uid="{27993781-275E-497C-AB5F-A38FD22AE1CB}"/>
  <tableColumns count="1">
    <tableColumn id="1" xr3:uid="{5E08E6F1-4291-48B1-83C5-89C0B3133A90}" name="TRAYECTORIAS_2201030"/>
  </tableColumns>
  <tableStyleInfo name="TableStyleMedium2"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ADEA69A1-FA7C-45D8-B893-C5DE5CA34AA0}" name="TRAYECTORIAS_2201033" displayName="TRAYECTORIAS_2201033" ref="DI21:DI27" totalsRowShown="0" headerRowDxfId="17">
  <autoFilter ref="DI21:DI27" xr:uid="{ADEA69A1-FA7C-45D8-B893-C5DE5CA34AA0}"/>
  <tableColumns count="1">
    <tableColumn id="1" xr3:uid="{62368B42-E40F-40B7-A79E-99FAF8FDB411}" name="TRAYECTORIAS_2201033"/>
  </tableColumns>
  <tableStyleInfo name="TableStyleMedium2"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260DBB59-FAA5-44C7-BBAC-FC6AD2754995}" name="TRAYECTORIAS_2201048" displayName="TRAYECTORIAS_2201048" ref="DJ21:DJ25" totalsRowShown="0" headerRowDxfId="16">
  <autoFilter ref="DJ21:DJ25" xr:uid="{260DBB59-FAA5-44C7-BBAC-FC6AD2754995}"/>
  <tableColumns count="1">
    <tableColumn id="1" xr3:uid="{49629980-3964-4F91-B2B4-DC6889B20978}" name="TRAYECTORIAS_2201048"/>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31D3FEED-608B-4089-88D9-D787EE7A5985}" name="TRAYECTORIAS_2201058" displayName="TRAYECTORIAS_2201058" ref="DK21:DK23" totalsRowShown="0" headerRowDxfId="15">
  <autoFilter ref="DK21:DK23" xr:uid="{31D3FEED-608B-4089-88D9-D787EE7A5985}"/>
  <tableColumns count="1">
    <tableColumn id="1" xr3:uid="{B369FABA-FFC4-42D8-8866-054DFBE32611}" name="TRAYECTORIAS_2201058"/>
  </tableColumns>
  <tableStyleInfo name="TableStyleMedium2"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DA1C80B7-8482-4BE4-851A-F970A8B1354C}" name="TRAYECTORIAS_2201070" displayName="TRAYECTORIAS_2201070" ref="DL21:DL23" totalsRowShown="0" headerRowDxfId="14">
  <autoFilter ref="DL21:DL23" xr:uid="{DA1C80B7-8482-4BE4-851A-F970A8B1354C}"/>
  <tableColumns count="1">
    <tableColumn id="1" xr3:uid="{5740BA6E-3E64-4C59-9FD2-0E21C40DA40C}" name="TRAYECTORIAS_2201070"/>
  </tableColumns>
  <tableStyleInfo name="TableStyleMedium2"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342E4833-C5C1-4043-B92D-B23BAB6FB11A}" name="TRAYECTORIAS_2201072" displayName="TRAYECTORIAS_2201072" ref="DM21:DM24" totalsRowShown="0" headerRowDxfId="13">
  <autoFilter ref="DM21:DM24" xr:uid="{342E4833-C5C1-4043-B92D-B23BAB6FB11A}"/>
  <tableColumns count="1">
    <tableColumn id="1" xr3:uid="{B6750AEF-908F-4BE1-83D3-62C01CEC461C}" name="TRAYECTORIAS_2201072"/>
  </tableColumns>
  <tableStyleInfo name="TableStyleMedium2"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B2A91402-DB65-4A93-90A4-447FCDEB1B99}" name="TRAYECTORIAS_2201074" displayName="TRAYECTORIAS_2201074" ref="DN21:DN25" totalsRowShown="0" headerRowDxfId="12">
  <autoFilter ref="DN21:DN25" xr:uid="{B2A91402-DB65-4A93-90A4-447FCDEB1B99}"/>
  <tableColumns count="1">
    <tableColumn id="1" xr3:uid="{8EB26D73-4FF0-4E65-91D8-35325557185A}" name="TRAYECTORIAS_2201074"/>
  </tableColumns>
  <tableStyleInfo name="TableStyleMedium2"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DFDE223F-2683-4221-A13D-CF9AEA482590}" name="TRAYECTORIAS_2202030" displayName="TRAYECTORIAS_2202030" ref="DO21:DO23" totalsRowShown="0" headerRowDxfId="11">
  <autoFilter ref="DO21:DO23" xr:uid="{DFDE223F-2683-4221-A13D-CF9AEA482590}"/>
  <tableColumns count="1">
    <tableColumn id="1" xr3:uid="{D645E7A2-522A-4313-AAFD-C4DCFEFEFA71}" name="TRAYECTORIAS_220203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DAB328C-C112-4B67-B880-4458F50768D3}" name="DF_ES" displayName="DF_ES" ref="AR3:AR6" totalsRowShown="0" headerRowDxfId="176" dataDxfId="174" headerRowBorderDxfId="175" tableBorderDxfId="173">
  <autoFilter ref="AR3:AR6" xr:uid="{7DAB328C-C112-4B67-B880-4458F50768D3}"/>
  <tableColumns count="1">
    <tableColumn id="1" xr3:uid="{A7C77C47-3AF4-46E8-AD9D-43AC7E9661C5}" name="DF_ES" dataDxfId="172"/>
  </tableColumns>
  <tableStyleInfo name="TableStyleMedium2"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948C3317-1795-4891-9A08-99265BDEE7E8}" name="TRAYECTORIAS_2201049" displayName="TRAYECTORIAS_2201049" ref="DP21:DP23" totalsRowShown="0" headerRowDxfId="10">
  <autoFilter ref="DP21:DP23" xr:uid="{948C3317-1795-4891-9A08-99265BDEE7E8}"/>
  <tableColumns count="1">
    <tableColumn id="1" xr3:uid="{A8E43724-F12B-409B-A102-53D5D1DF34FD}" name="TRAYECTORIAS_2201049"/>
  </tableColumns>
  <tableStyleInfo name="TableStyleMedium2"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E727007F-6DFC-4108-BB22-C03AE9D2C3CA}" name="TRAYECTORIAS_2201064" displayName="TRAYECTORIAS_2201064" ref="DQ21:DQ23" totalsRowShown="0" headerRowDxfId="9">
  <autoFilter ref="DQ21:DQ23" xr:uid="{E727007F-6DFC-4108-BB22-C03AE9D2C3CA}"/>
  <tableColumns count="1">
    <tableColumn id="1" xr3:uid="{159AEA25-C6A6-46F6-89F1-69040D60932C}" name="TRAYECTORIAS_2201064"/>
  </tableColumns>
  <tableStyleInfo name="TableStyleMedium2"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A285A6F4-1487-45FD-9046-93FD6743B7E9}" name="TRAYECTORIAS_2201073" displayName="TRAYECTORIAS_2201073" ref="DR21:DR23" totalsRowShown="0" headerRowDxfId="8">
  <autoFilter ref="DR21:DR23" xr:uid="{A285A6F4-1487-45FD-9046-93FD6743B7E9}"/>
  <tableColumns count="1">
    <tableColumn id="1" xr3:uid="{B5752BC5-A6A3-4BDD-B04B-21038E315E43}" name="TRAYECTORIAS_2201073"/>
  </tableColumns>
  <tableStyleInfo name="TableStyleMedium2"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EC678A61-4F67-44AF-BB7A-2F4DA984BC9C}" name="ESTAMPILLA_2202030" displayName="ESTAMPILLA_2202030" ref="DS21:DS23" totalsRowShown="0" headerRowDxfId="7" tableBorderDxfId="6">
  <autoFilter ref="DS21:DS23" xr:uid="{EC678A61-4F67-44AF-BB7A-2F4DA984BC9C}"/>
  <tableColumns count="1">
    <tableColumn id="1" xr3:uid="{74B47BB5-A15C-479B-95C7-9D4085BE698B}" name="ESTAMPILLA_220203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6" dT="2022-12-06T13:42:56.67" personId="{5290360F-2341-4F82-BEB4-C38B8658CEF9}" id="{046842C7-B133-46A5-8D91-893110DE7053}">
    <text xml:space="preserve">Porcentaje de ETC que cuentan con una media articulada en un ecosistema de educación que permita una media pertinente </text>
  </threadedComment>
  <threadedComment ref="AP68" dT="2022-12-09T15:37:14.36" personId="{653E1E32-CD54-4CEF-BB18-A329D22EA31B}" id="{3F29B56C-4AE7-4D72-B606-C20476549C3C}">
    <text>Verificar si en línea base debe ser la matrícula a noviembre 2022 (oficial)</text>
  </threadedComment>
  <threadedComment ref="AJ90" dT="2022-12-01T13:53:12.91" personId="{64631190-C146-437E-B839-9EA72EEF8BD9}" id="{F657253A-9D09-4590-ACB4-7677C40D418C}">
    <text>Revisar periodicidad teniendo en cuenta que se van a realizar sesiones mensuales</text>
  </threadedComment>
  <threadedComment ref="AJ91" dT="2022-12-01T13:53:12.91" personId="{64631190-C146-437E-B839-9EA72EEF8BD9}" id="{370C04CE-BF57-419C-B5ED-AA98FDFE6A63}">
    <text>Revisar periodicidad teniendo en cuenta que se van a realizar sesiones mensuales</text>
  </threadedComment>
  <threadedComment ref="AN109" dT="2022-12-05T15:11:45.53" personId="{64631190-C146-437E-B839-9EA72EEF8BD9}" id="{D4E4508F-8445-4D4A-A644-E1AA8E6DFFC1}">
    <text>No son claros los hitos definidos para este indicador</text>
  </threadedComment>
  <threadedComment ref="AN111" dT="2022-12-05T16:13:10.00" personId="{64631190-C146-437E-B839-9EA72EEF8BD9}" id="{940276B4-1D8F-4EA9-B38C-97DE949AAFA0}">
    <text>Incluir como se toman los estudiantes nuevos y contra que comparo, en una reunión se aclaró que se compara I SEM 2023 con I SEM de 2022..</text>
  </threadedComment>
  <threadedComment ref="AJ113" dT="2022-12-05T15:50:39.04" personId="{64631190-C146-437E-B839-9EA72EEF8BD9}" id="{9562E9A7-05F5-4BBE-815F-2E4C1CE72FF0}">
    <text>Revisar la periodicidad del indicador teniendo en cuenta que la distribución de los recursos se hace entre junio y agosto</text>
  </threadedComment>
  <threadedComment ref="AN119" dT="2022-12-05T15:41:10.90" personId="{64631190-C146-437E-B839-9EA72EEF8BD9}" id="{0BFA3583-0898-43E9-BAA3-113435C52E05}">
    <text>Falta el hito final que debe ser la política actualizada</text>
  </threadedComment>
  <threadedComment ref="AO119" dT="2022-12-05T15:41:10.90" personId="{64631190-C146-437E-B839-9EA72EEF8BD9}" id="{9109CBAD-82D6-4D2C-90FA-FDCB6FACDBD7}">
    <text>Falta el hito final que debe ser la política actualizada</text>
  </threadedComment>
  <threadedComment ref="AN121" dT="2022-12-05T15:46:38.88" personId="{64631190-C146-437E-B839-9EA72EEF8BD9}" id="{BF0366D6-E8EF-4B0E-929D-923C359C7C8E}">
    <text>Los hitos definidos no permiten identificar como se va a avanzar en la formulación del documento</text>
  </threadedComment>
  <threadedComment ref="AO121" dT="2022-12-05T15:46:38.88" personId="{64631190-C146-437E-B839-9EA72EEF8BD9}" id="{D381896F-79CA-491D-B690-3FFAB3F3F1D1}">
    <text>Los hitos definidos no permiten identificar como se va a avanzar en la formulación del documento</text>
  </threadedComment>
  <threadedComment ref="AN122" dT="2022-12-05T15:46:47.74" personId="{64631190-C146-437E-B839-9EA72EEF8BD9}" id="{F2C20628-4AA2-4D30-BF73-A13D0BDF4B5A}">
    <text>Los hitos definidos no permiten identificar como se va a avanzar en la formulación del documento</text>
  </threadedComment>
  <threadedComment ref="AO122" dT="2022-12-05T15:46:47.74" personId="{64631190-C146-437E-B839-9EA72EEF8BD9}" id="{31CA2D22-0428-491E-9501-CAD2107596DE}">
    <text>Los hitos definidos no permiten identificar como se va a avanzar en la formulación del documento</text>
  </threadedComment>
  <threadedComment ref="AN125" dT="2022-12-05T15:46:52.57" personId="{64631190-C146-437E-B839-9EA72EEF8BD9}" id="{440C5AF8-54FA-461B-B03E-2488E48BB6FE}">
    <text>Los hitos definidos no permiten identificar como se va a avanzar en la formulación del documento</text>
  </threadedComment>
  <threadedComment ref="AO125" dT="2022-12-05T15:46:52.57" personId="{64631190-C146-437E-B839-9EA72EEF8BD9}" id="{0CC420D8-E988-4620-ABFC-C98565E3CBFF}">
    <text>Los hitos definidos no permiten identificar como se va a avanzar en la formulación del documento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table" Target="../tables/table25.xml"/><Relationship Id="rId21" Type="http://schemas.openxmlformats.org/officeDocument/2006/relationships/table" Target="../tables/table20.xml"/><Relationship Id="rId42" Type="http://schemas.openxmlformats.org/officeDocument/2006/relationships/table" Target="../tables/table41.xml"/><Relationship Id="rId47" Type="http://schemas.openxmlformats.org/officeDocument/2006/relationships/table" Target="../tables/table46.xml"/><Relationship Id="rId63" Type="http://schemas.openxmlformats.org/officeDocument/2006/relationships/table" Target="../tables/table62.xml"/><Relationship Id="rId68" Type="http://schemas.openxmlformats.org/officeDocument/2006/relationships/table" Target="../tables/table67.xml"/><Relationship Id="rId84" Type="http://schemas.openxmlformats.org/officeDocument/2006/relationships/table" Target="../tables/table83.xml"/><Relationship Id="rId89" Type="http://schemas.openxmlformats.org/officeDocument/2006/relationships/table" Target="../tables/table88.xml"/><Relationship Id="rId16" Type="http://schemas.openxmlformats.org/officeDocument/2006/relationships/table" Target="../tables/table15.xml"/><Relationship Id="rId11" Type="http://schemas.openxmlformats.org/officeDocument/2006/relationships/table" Target="../tables/table10.xml"/><Relationship Id="rId32" Type="http://schemas.openxmlformats.org/officeDocument/2006/relationships/table" Target="../tables/table31.xml"/><Relationship Id="rId37" Type="http://schemas.openxmlformats.org/officeDocument/2006/relationships/table" Target="../tables/table36.xml"/><Relationship Id="rId53" Type="http://schemas.openxmlformats.org/officeDocument/2006/relationships/table" Target="../tables/table52.xml"/><Relationship Id="rId58" Type="http://schemas.openxmlformats.org/officeDocument/2006/relationships/table" Target="../tables/table57.xml"/><Relationship Id="rId74" Type="http://schemas.openxmlformats.org/officeDocument/2006/relationships/table" Target="../tables/table73.xml"/><Relationship Id="rId79" Type="http://schemas.openxmlformats.org/officeDocument/2006/relationships/table" Target="../tables/table78.xml"/><Relationship Id="rId5" Type="http://schemas.openxmlformats.org/officeDocument/2006/relationships/table" Target="../tables/table4.xml"/><Relationship Id="rId90" Type="http://schemas.openxmlformats.org/officeDocument/2006/relationships/table" Target="../tables/table89.xml"/><Relationship Id="rId22" Type="http://schemas.openxmlformats.org/officeDocument/2006/relationships/table" Target="../tables/table21.xml"/><Relationship Id="rId27" Type="http://schemas.openxmlformats.org/officeDocument/2006/relationships/table" Target="../tables/table26.xml"/><Relationship Id="rId43" Type="http://schemas.openxmlformats.org/officeDocument/2006/relationships/table" Target="../tables/table42.xml"/><Relationship Id="rId48" Type="http://schemas.openxmlformats.org/officeDocument/2006/relationships/table" Target="../tables/table47.xml"/><Relationship Id="rId64" Type="http://schemas.openxmlformats.org/officeDocument/2006/relationships/table" Target="../tables/table63.xml"/><Relationship Id="rId69" Type="http://schemas.openxmlformats.org/officeDocument/2006/relationships/table" Target="../tables/table68.xml"/><Relationship Id="rId8" Type="http://schemas.openxmlformats.org/officeDocument/2006/relationships/table" Target="../tables/table7.xml"/><Relationship Id="rId51" Type="http://schemas.openxmlformats.org/officeDocument/2006/relationships/table" Target="../tables/table50.xml"/><Relationship Id="rId72" Type="http://schemas.openxmlformats.org/officeDocument/2006/relationships/table" Target="../tables/table71.xml"/><Relationship Id="rId80" Type="http://schemas.openxmlformats.org/officeDocument/2006/relationships/table" Target="../tables/table79.xml"/><Relationship Id="rId85" Type="http://schemas.openxmlformats.org/officeDocument/2006/relationships/table" Target="../tables/table84.xml"/><Relationship Id="rId93" Type="http://schemas.openxmlformats.org/officeDocument/2006/relationships/table" Target="../tables/table92.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59" Type="http://schemas.openxmlformats.org/officeDocument/2006/relationships/table" Target="../tables/table58.xml"/><Relationship Id="rId67" Type="http://schemas.openxmlformats.org/officeDocument/2006/relationships/table" Target="../tables/table66.xml"/><Relationship Id="rId20" Type="http://schemas.openxmlformats.org/officeDocument/2006/relationships/table" Target="../tables/table19.xml"/><Relationship Id="rId41" Type="http://schemas.openxmlformats.org/officeDocument/2006/relationships/table" Target="../tables/table40.xml"/><Relationship Id="rId54" Type="http://schemas.openxmlformats.org/officeDocument/2006/relationships/table" Target="../tables/table53.xml"/><Relationship Id="rId62" Type="http://schemas.openxmlformats.org/officeDocument/2006/relationships/table" Target="../tables/table61.xml"/><Relationship Id="rId70" Type="http://schemas.openxmlformats.org/officeDocument/2006/relationships/table" Target="../tables/table69.xml"/><Relationship Id="rId75" Type="http://schemas.openxmlformats.org/officeDocument/2006/relationships/table" Target="../tables/table74.xml"/><Relationship Id="rId83" Type="http://schemas.openxmlformats.org/officeDocument/2006/relationships/table" Target="../tables/table82.xml"/><Relationship Id="rId88" Type="http://schemas.openxmlformats.org/officeDocument/2006/relationships/table" Target="../tables/table87.xml"/><Relationship Id="rId91" Type="http://schemas.openxmlformats.org/officeDocument/2006/relationships/table" Target="../tables/table90.xml"/><Relationship Id="rId1" Type="http://schemas.openxmlformats.org/officeDocument/2006/relationships/printerSettings" Target="../printerSettings/printerSettings4.bin"/><Relationship Id="rId6" Type="http://schemas.openxmlformats.org/officeDocument/2006/relationships/table" Target="../tables/table5.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49" Type="http://schemas.openxmlformats.org/officeDocument/2006/relationships/table" Target="../tables/table48.xml"/><Relationship Id="rId57" Type="http://schemas.openxmlformats.org/officeDocument/2006/relationships/table" Target="../tables/table56.xml"/><Relationship Id="rId10" Type="http://schemas.openxmlformats.org/officeDocument/2006/relationships/table" Target="../tables/table9.xml"/><Relationship Id="rId31" Type="http://schemas.openxmlformats.org/officeDocument/2006/relationships/table" Target="../tables/table30.xml"/><Relationship Id="rId44" Type="http://schemas.openxmlformats.org/officeDocument/2006/relationships/table" Target="../tables/table43.xml"/><Relationship Id="rId52" Type="http://schemas.openxmlformats.org/officeDocument/2006/relationships/table" Target="../tables/table51.xml"/><Relationship Id="rId60" Type="http://schemas.openxmlformats.org/officeDocument/2006/relationships/table" Target="../tables/table59.xml"/><Relationship Id="rId65" Type="http://schemas.openxmlformats.org/officeDocument/2006/relationships/table" Target="../tables/table64.xml"/><Relationship Id="rId73" Type="http://schemas.openxmlformats.org/officeDocument/2006/relationships/table" Target="../tables/table72.xml"/><Relationship Id="rId78" Type="http://schemas.openxmlformats.org/officeDocument/2006/relationships/table" Target="../tables/table77.xml"/><Relationship Id="rId81" Type="http://schemas.openxmlformats.org/officeDocument/2006/relationships/table" Target="../tables/table80.xml"/><Relationship Id="rId86" Type="http://schemas.openxmlformats.org/officeDocument/2006/relationships/table" Target="../tables/table85.xml"/><Relationship Id="rId94" Type="http://schemas.openxmlformats.org/officeDocument/2006/relationships/table" Target="../tables/table93.xml"/><Relationship Id="rId4" Type="http://schemas.openxmlformats.org/officeDocument/2006/relationships/table" Target="../tables/table3.xml"/><Relationship Id="rId9" Type="http://schemas.openxmlformats.org/officeDocument/2006/relationships/table" Target="../tables/table8.xml"/><Relationship Id="rId13" Type="http://schemas.openxmlformats.org/officeDocument/2006/relationships/table" Target="../tables/table12.xml"/><Relationship Id="rId18" Type="http://schemas.openxmlformats.org/officeDocument/2006/relationships/table" Target="../tables/table17.xml"/><Relationship Id="rId39" Type="http://schemas.openxmlformats.org/officeDocument/2006/relationships/table" Target="../tables/table38.xml"/><Relationship Id="rId34" Type="http://schemas.openxmlformats.org/officeDocument/2006/relationships/table" Target="../tables/table33.xml"/><Relationship Id="rId50" Type="http://schemas.openxmlformats.org/officeDocument/2006/relationships/table" Target="../tables/table49.xml"/><Relationship Id="rId55" Type="http://schemas.openxmlformats.org/officeDocument/2006/relationships/table" Target="../tables/table54.xml"/><Relationship Id="rId76" Type="http://schemas.openxmlformats.org/officeDocument/2006/relationships/table" Target="../tables/table75.xml"/><Relationship Id="rId7" Type="http://schemas.openxmlformats.org/officeDocument/2006/relationships/table" Target="../tables/table6.xml"/><Relationship Id="rId71" Type="http://schemas.openxmlformats.org/officeDocument/2006/relationships/table" Target="../tables/table70.xml"/><Relationship Id="rId92" Type="http://schemas.openxmlformats.org/officeDocument/2006/relationships/table" Target="../tables/table91.xml"/><Relationship Id="rId2" Type="http://schemas.openxmlformats.org/officeDocument/2006/relationships/table" Target="../tables/table1.xml"/><Relationship Id="rId29" Type="http://schemas.openxmlformats.org/officeDocument/2006/relationships/table" Target="../tables/table28.xml"/><Relationship Id="rId24" Type="http://schemas.openxmlformats.org/officeDocument/2006/relationships/table" Target="../tables/table23.xml"/><Relationship Id="rId40" Type="http://schemas.openxmlformats.org/officeDocument/2006/relationships/table" Target="../tables/table39.xml"/><Relationship Id="rId45" Type="http://schemas.openxmlformats.org/officeDocument/2006/relationships/table" Target="../tables/table44.xml"/><Relationship Id="rId66" Type="http://schemas.openxmlformats.org/officeDocument/2006/relationships/table" Target="../tables/table65.xml"/><Relationship Id="rId87" Type="http://schemas.openxmlformats.org/officeDocument/2006/relationships/table" Target="../tables/table86.xml"/><Relationship Id="rId61" Type="http://schemas.openxmlformats.org/officeDocument/2006/relationships/table" Target="../tables/table60.xml"/><Relationship Id="rId82" Type="http://schemas.openxmlformats.org/officeDocument/2006/relationships/table" Target="../tables/table81.xml"/><Relationship Id="rId19" Type="http://schemas.openxmlformats.org/officeDocument/2006/relationships/table" Target="../tables/table18.xml"/><Relationship Id="rId14" Type="http://schemas.openxmlformats.org/officeDocument/2006/relationships/table" Target="../tables/table13.xml"/><Relationship Id="rId30" Type="http://schemas.openxmlformats.org/officeDocument/2006/relationships/table" Target="../tables/table29.xml"/><Relationship Id="rId35" Type="http://schemas.openxmlformats.org/officeDocument/2006/relationships/table" Target="../tables/table34.xml"/><Relationship Id="rId56" Type="http://schemas.openxmlformats.org/officeDocument/2006/relationships/table" Target="../tables/table55.xml"/><Relationship Id="rId77" Type="http://schemas.openxmlformats.org/officeDocument/2006/relationships/table" Target="../tables/table7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964B6-F1C8-490C-96A3-03583A86EB36}">
  <dimension ref="A1:BJ230"/>
  <sheetViews>
    <sheetView tabSelected="1" topLeftCell="A5" zoomScale="30" zoomScaleNormal="30" workbookViewId="0">
      <selection activeCell="F12" sqref="F12"/>
    </sheetView>
  </sheetViews>
  <sheetFormatPr baseColWidth="10" defaultColWidth="9.140625" defaultRowHeight="15" x14ac:dyDescent="0.25"/>
  <cols>
    <col min="1" max="1" width="28.5703125" customWidth="1"/>
    <col min="2" max="3" width="30.42578125" customWidth="1"/>
    <col min="4" max="4" width="20.140625" customWidth="1"/>
    <col min="5" max="5" width="25.42578125" customWidth="1"/>
    <col min="6" max="6" width="29.42578125" customWidth="1"/>
    <col min="7" max="7" width="40.42578125" customWidth="1"/>
    <col min="8" max="8" width="22.42578125" customWidth="1"/>
    <col min="9" max="9" width="28.140625" customWidth="1"/>
    <col min="10" max="10" width="18.85546875" customWidth="1"/>
    <col min="11" max="11" width="30.85546875" style="15" customWidth="1"/>
    <col min="12" max="12" width="12.42578125" style="74" customWidth="1"/>
    <col min="13" max="13" width="39.42578125" style="15" customWidth="1"/>
    <col min="14" max="14" width="11.42578125" style="4" customWidth="1"/>
    <col min="15" max="15" width="10.42578125" style="3" customWidth="1"/>
    <col min="16" max="16" width="9.140625" style="3" customWidth="1"/>
    <col min="17" max="17" width="10.42578125" style="3" customWidth="1"/>
    <col min="18" max="19" width="9.140625" style="3" customWidth="1"/>
    <col min="20" max="20" width="11.140625" style="3" customWidth="1"/>
    <col min="21" max="21" width="13.140625" style="3" customWidth="1"/>
    <col min="22" max="22" width="9.140625" style="3" customWidth="1"/>
    <col min="23" max="23" width="15" style="3" customWidth="1"/>
    <col min="24" max="24" width="9.140625" style="3" customWidth="1"/>
    <col min="25" max="25" width="15" style="3" customWidth="1"/>
    <col min="26" max="27" width="9.140625" style="3" customWidth="1"/>
    <col min="28" max="29" width="13.85546875" style="3" customWidth="1"/>
    <col min="30" max="30" width="14.42578125" style="3" customWidth="1"/>
    <col min="31" max="31" width="9.42578125" style="3" customWidth="1"/>
    <col min="32" max="34" width="9.140625" style="3" customWidth="1"/>
    <col min="35" max="35" width="12.42578125" style="4" customWidth="1"/>
    <col min="36" max="36" width="15.42578125" style="3" customWidth="1"/>
    <col min="37" max="37" width="16.42578125" style="4" customWidth="1"/>
    <col min="38" max="38" width="12.42578125" style="4" customWidth="1"/>
    <col min="39" max="39" width="9.28515625" style="4" bestFit="1" customWidth="1"/>
    <col min="40" max="40" width="41.42578125" customWidth="1"/>
    <col min="41" max="41" width="43.42578125" customWidth="1"/>
    <col min="42" max="42" width="19" bestFit="1" customWidth="1"/>
    <col min="43" max="43" width="17.28515625" style="4" bestFit="1" customWidth="1"/>
    <col min="44" max="45" width="16.5703125" style="4" bestFit="1" customWidth="1"/>
    <col min="46" max="46" width="17.28515625" style="3" bestFit="1" customWidth="1"/>
    <col min="47" max="47" width="17.5703125" style="3" bestFit="1" customWidth="1"/>
    <col min="48" max="48" width="20.42578125" style="4" customWidth="1"/>
    <col min="49" max="49" width="18" hidden="1" customWidth="1"/>
    <col min="50" max="50" width="20.5703125" style="2" hidden="1" customWidth="1"/>
    <col min="51" max="51" width="16" hidden="1" customWidth="1"/>
    <col min="52" max="52" width="19" style="2" hidden="1" customWidth="1"/>
    <col min="53" max="53" width="19" hidden="1" customWidth="1"/>
    <col min="54" max="54" width="19.42578125" style="2" hidden="1" customWidth="1"/>
    <col min="55" max="55" width="19.28515625" hidden="1" customWidth="1"/>
    <col min="56" max="56" width="20.140625" style="2" hidden="1" customWidth="1"/>
    <col min="57" max="57" width="19.28515625" hidden="1" customWidth="1"/>
    <col min="58" max="58" width="21.140625" style="2" hidden="1" customWidth="1"/>
    <col min="59" max="59" width="19.28515625" hidden="1" customWidth="1"/>
    <col min="60" max="60" width="18.42578125" style="4" hidden="1" customWidth="1"/>
    <col min="61" max="61" width="14.85546875" style="2" hidden="1" customWidth="1"/>
    <col min="62" max="62" width="16.85546875" style="2" hidden="1" customWidth="1"/>
    <col min="63" max="16384" width="9.140625" style="2"/>
  </cols>
  <sheetData>
    <row r="1" spans="1:62" ht="46.5" hidden="1" customHeight="1" x14ac:dyDescent="0.25">
      <c r="A1" s="212" t="s">
        <v>0</v>
      </c>
      <c r="B1" s="212"/>
      <c r="C1" s="212"/>
      <c r="D1" s="212"/>
      <c r="E1" s="212"/>
      <c r="F1" s="212"/>
      <c r="G1" s="212"/>
      <c r="H1" s="212"/>
      <c r="I1" s="212"/>
      <c r="J1" s="212"/>
      <c r="K1" s="213"/>
      <c r="L1" s="212"/>
      <c r="M1" s="212"/>
      <c r="N1" s="212"/>
      <c r="O1" s="214"/>
      <c r="P1" s="214"/>
      <c r="Q1" s="214"/>
      <c r="R1" s="214"/>
      <c r="S1" s="214"/>
      <c r="T1" s="214"/>
      <c r="U1" s="214"/>
      <c r="V1" s="214"/>
      <c r="W1" s="214"/>
      <c r="X1" s="214"/>
      <c r="Y1" s="214"/>
      <c r="Z1" s="214"/>
      <c r="AA1" s="214"/>
      <c r="AB1" s="214"/>
      <c r="AC1" s="214"/>
      <c r="AD1" s="214"/>
      <c r="AE1" s="214"/>
      <c r="AF1" s="214"/>
      <c r="AG1" s="214"/>
      <c r="AH1" s="214"/>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row>
    <row r="2" spans="1:62" ht="46.5" hidden="1" customHeight="1" x14ac:dyDescent="0.25">
      <c r="A2" s="212"/>
      <c r="B2" s="212"/>
      <c r="C2" s="212"/>
      <c r="D2" s="212"/>
      <c r="E2" s="212"/>
      <c r="F2" s="212"/>
      <c r="G2" s="212"/>
      <c r="H2" s="212"/>
      <c r="I2" s="212"/>
      <c r="J2" s="212"/>
      <c r="K2" s="213"/>
      <c r="L2" s="212"/>
      <c r="M2" s="212"/>
      <c r="N2" s="212"/>
      <c r="O2" s="214"/>
      <c r="P2" s="214"/>
      <c r="Q2" s="214"/>
      <c r="R2" s="214"/>
      <c r="S2" s="214"/>
      <c r="T2" s="214"/>
      <c r="U2" s="214"/>
      <c r="V2" s="214"/>
      <c r="W2" s="214"/>
      <c r="X2" s="214"/>
      <c r="Y2" s="214"/>
      <c r="Z2" s="214"/>
      <c r="AA2" s="214"/>
      <c r="AB2" s="214"/>
      <c r="AC2" s="214"/>
      <c r="AD2" s="214"/>
      <c r="AE2" s="214"/>
      <c r="AF2" s="214"/>
      <c r="AG2" s="214"/>
      <c r="AH2" s="214"/>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row>
    <row r="3" spans="1:62" ht="46.5" hidden="1" customHeight="1" x14ac:dyDescent="0.25">
      <c r="A3" s="212"/>
      <c r="B3" s="212"/>
      <c r="C3" s="212"/>
      <c r="D3" s="212"/>
      <c r="E3" s="212"/>
      <c r="F3" s="212"/>
      <c r="G3" s="212"/>
      <c r="H3" s="212"/>
      <c r="I3" s="212"/>
      <c r="J3" s="212"/>
      <c r="K3" s="213"/>
      <c r="L3" s="212"/>
      <c r="M3" s="212"/>
      <c r="N3" s="212"/>
      <c r="O3" s="214"/>
      <c r="P3" s="214"/>
      <c r="Q3" s="214"/>
      <c r="R3" s="214"/>
      <c r="S3" s="214"/>
      <c r="T3" s="214"/>
      <c r="U3" s="214"/>
      <c r="V3" s="214"/>
      <c r="W3" s="214"/>
      <c r="X3" s="214"/>
      <c r="Y3" s="214"/>
      <c r="Z3" s="214"/>
      <c r="AA3" s="214"/>
      <c r="AB3" s="214"/>
      <c r="AC3" s="214"/>
      <c r="AD3" s="214"/>
      <c r="AE3" s="214"/>
      <c r="AF3" s="214"/>
      <c r="AG3" s="214"/>
      <c r="AH3" s="214"/>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row>
    <row r="4" spans="1:62" ht="46.5" hidden="1" customHeight="1" x14ac:dyDescent="0.25">
      <c r="A4" s="212"/>
      <c r="B4" s="212"/>
      <c r="C4" s="212"/>
      <c r="D4" s="212"/>
      <c r="E4" s="212"/>
      <c r="F4" s="212"/>
      <c r="G4" s="212"/>
      <c r="H4" s="212"/>
      <c r="I4" s="212"/>
      <c r="J4" s="212"/>
      <c r="K4" s="213"/>
      <c r="L4" s="212"/>
      <c r="M4" s="212"/>
      <c r="N4" s="212"/>
      <c r="O4" s="214"/>
      <c r="P4" s="214"/>
      <c r="Q4" s="214"/>
      <c r="R4" s="214"/>
      <c r="S4" s="214"/>
      <c r="T4" s="214"/>
      <c r="U4" s="214"/>
      <c r="V4" s="214"/>
      <c r="W4" s="214"/>
      <c r="X4" s="214"/>
      <c r="Y4" s="214"/>
      <c r="Z4" s="214"/>
      <c r="AA4" s="214"/>
      <c r="AB4" s="214"/>
      <c r="AC4" s="214"/>
      <c r="AD4" s="214"/>
      <c r="AE4" s="214"/>
      <c r="AF4" s="214"/>
      <c r="AG4" s="214"/>
      <c r="AH4" s="214"/>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row>
    <row r="5" spans="1:62" ht="46.5" customHeight="1" x14ac:dyDescent="0.25">
      <c r="A5" s="212" t="s">
        <v>2252</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1"/>
      <c r="AX5" s="211"/>
      <c r="AY5" s="211"/>
      <c r="AZ5" s="211"/>
      <c r="BA5" s="211"/>
      <c r="BB5" s="211"/>
      <c r="BC5" s="211"/>
      <c r="BD5" s="211"/>
      <c r="BE5" s="211"/>
      <c r="BF5" s="211"/>
      <c r="BG5" s="211"/>
      <c r="BH5" s="211"/>
    </row>
    <row r="6" spans="1:62" ht="108.75" customHeight="1" x14ac:dyDescent="0.25">
      <c r="A6" s="217"/>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1"/>
      <c r="AX6" s="211"/>
      <c r="AY6" s="211"/>
      <c r="AZ6" s="211"/>
      <c r="BA6" s="211"/>
      <c r="BB6" s="211"/>
      <c r="BC6" s="211"/>
      <c r="BD6" s="211"/>
      <c r="BE6" s="211"/>
      <c r="BF6" s="211"/>
      <c r="BG6" s="211"/>
      <c r="BH6" s="211"/>
    </row>
    <row r="7" spans="1:62" s="1" customFormat="1" ht="54" customHeight="1" x14ac:dyDescent="0.25">
      <c r="A7" s="195" t="s">
        <v>1</v>
      </c>
      <c r="B7" s="195" t="s">
        <v>2</v>
      </c>
      <c r="C7" s="195" t="s">
        <v>3</v>
      </c>
      <c r="D7" s="195" t="s">
        <v>4</v>
      </c>
      <c r="E7" s="195" t="s">
        <v>5</v>
      </c>
      <c r="F7" s="195" t="s">
        <v>6</v>
      </c>
      <c r="G7" s="196" t="s">
        <v>7</v>
      </c>
      <c r="H7" s="196" t="s">
        <v>8</v>
      </c>
      <c r="I7" s="196" t="s">
        <v>9</v>
      </c>
      <c r="J7" s="196" t="s">
        <v>10</v>
      </c>
      <c r="K7" s="197" t="s">
        <v>11</v>
      </c>
      <c r="L7" s="196" t="s">
        <v>12</v>
      </c>
      <c r="M7" s="196" t="s">
        <v>13</v>
      </c>
      <c r="N7" s="196" t="s">
        <v>14</v>
      </c>
      <c r="O7" s="198" t="s">
        <v>15</v>
      </c>
      <c r="P7" s="198" t="s">
        <v>16</v>
      </c>
      <c r="Q7" s="198" t="s">
        <v>17</v>
      </c>
      <c r="R7" s="198" t="s">
        <v>18</v>
      </c>
      <c r="S7" s="198" t="s">
        <v>19</v>
      </c>
      <c r="T7" s="198" t="s">
        <v>20</v>
      </c>
      <c r="U7" s="199" t="s">
        <v>21</v>
      </c>
      <c r="V7" s="198" t="s">
        <v>22</v>
      </c>
      <c r="W7" s="198" t="s">
        <v>23</v>
      </c>
      <c r="X7" s="198" t="s">
        <v>24</v>
      </c>
      <c r="Y7" s="198" t="s">
        <v>25</v>
      </c>
      <c r="Z7" s="198" t="s">
        <v>26</v>
      </c>
      <c r="AA7" s="198" t="s">
        <v>27</v>
      </c>
      <c r="AB7" s="198" t="s">
        <v>28</v>
      </c>
      <c r="AC7" s="198" t="s">
        <v>29</v>
      </c>
      <c r="AD7" s="198" t="s">
        <v>30</v>
      </c>
      <c r="AE7" s="198" t="s">
        <v>31</v>
      </c>
      <c r="AF7" s="198" t="s">
        <v>32</v>
      </c>
      <c r="AG7" s="198" t="s">
        <v>33</v>
      </c>
      <c r="AH7" s="198" t="s">
        <v>34</v>
      </c>
      <c r="AI7" s="200" t="s">
        <v>35</v>
      </c>
      <c r="AJ7" s="201" t="s">
        <v>36</v>
      </c>
      <c r="AK7" s="200" t="s">
        <v>37</v>
      </c>
      <c r="AL7" s="200" t="s">
        <v>38</v>
      </c>
      <c r="AM7" s="200" t="s">
        <v>39</v>
      </c>
      <c r="AN7" s="200" t="s">
        <v>40</v>
      </c>
      <c r="AO7" s="200" t="s">
        <v>41</v>
      </c>
      <c r="AP7" s="200" t="s">
        <v>42</v>
      </c>
      <c r="AQ7" s="200" t="s">
        <v>43</v>
      </c>
      <c r="AR7" s="200" t="s">
        <v>44</v>
      </c>
      <c r="AS7" s="200" t="s">
        <v>45</v>
      </c>
      <c r="AT7" s="201" t="s">
        <v>46</v>
      </c>
      <c r="AU7" s="201" t="s">
        <v>47</v>
      </c>
      <c r="AV7" s="202" t="s">
        <v>48</v>
      </c>
      <c r="AW7" s="203" t="s">
        <v>49</v>
      </c>
      <c r="AX7" s="203" t="s">
        <v>50</v>
      </c>
      <c r="AY7" s="203" t="s">
        <v>51</v>
      </c>
      <c r="AZ7" s="203" t="s">
        <v>52</v>
      </c>
      <c r="BA7" s="203" t="s">
        <v>53</v>
      </c>
      <c r="BB7" s="203" t="s">
        <v>54</v>
      </c>
      <c r="BC7" s="203" t="s">
        <v>55</v>
      </c>
      <c r="BD7" s="203" t="s">
        <v>56</v>
      </c>
      <c r="BE7" s="203" t="s">
        <v>57</v>
      </c>
      <c r="BF7" s="203" t="s">
        <v>58</v>
      </c>
      <c r="BG7" s="203" t="s">
        <v>59</v>
      </c>
      <c r="BH7" s="203" t="s">
        <v>60</v>
      </c>
    </row>
    <row r="8" spans="1:62" s="98" customFormat="1" ht="63.75" customHeight="1" x14ac:dyDescent="0.25">
      <c r="A8" s="105" t="s">
        <v>61</v>
      </c>
      <c r="B8" s="99" t="s">
        <v>62</v>
      </c>
      <c r="C8" s="99" t="s">
        <v>63</v>
      </c>
      <c r="D8" s="99" t="s">
        <v>64</v>
      </c>
      <c r="E8" s="99" t="s">
        <v>65</v>
      </c>
      <c r="F8" s="99" t="s">
        <v>65</v>
      </c>
      <c r="G8" s="99" t="s">
        <v>66</v>
      </c>
      <c r="H8" s="99" t="s">
        <v>67</v>
      </c>
      <c r="I8" s="99" t="s">
        <v>67</v>
      </c>
      <c r="J8" s="105">
        <v>51</v>
      </c>
      <c r="K8" s="99" t="s">
        <v>68</v>
      </c>
      <c r="L8" s="105">
        <v>29</v>
      </c>
      <c r="M8" s="101" t="s">
        <v>69</v>
      </c>
      <c r="N8" s="105" t="s">
        <v>70</v>
      </c>
      <c r="O8" s="106"/>
      <c r="P8" s="106"/>
      <c r="Q8" s="106"/>
      <c r="R8" s="106"/>
      <c r="S8" s="106"/>
      <c r="T8" s="106"/>
      <c r="U8" s="106"/>
      <c r="V8" s="106"/>
      <c r="W8" s="106"/>
      <c r="X8" s="106" t="s">
        <v>71</v>
      </c>
      <c r="Y8" s="106"/>
      <c r="Z8" s="106"/>
      <c r="AA8" s="106"/>
      <c r="AB8" s="106"/>
      <c r="AC8" s="106"/>
      <c r="AD8" s="106"/>
      <c r="AE8" s="106"/>
      <c r="AF8" s="106"/>
      <c r="AG8" s="106"/>
      <c r="AH8" s="106"/>
      <c r="AI8" s="105" t="s">
        <v>72</v>
      </c>
      <c r="AJ8" s="106" t="s">
        <v>73</v>
      </c>
      <c r="AK8" s="105" t="s">
        <v>74</v>
      </c>
      <c r="AL8" s="105" t="s">
        <v>75</v>
      </c>
      <c r="AM8" s="105">
        <v>30</v>
      </c>
      <c r="AN8" s="99" t="s">
        <v>76</v>
      </c>
      <c r="AO8" s="99" t="s">
        <v>77</v>
      </c>
      <c r="AP8" s="130">
        <v>0</v>
      </c>
      <c r="AQ8" s="140">
        <v>70.599999999999994</v>
      </c>
      <c r="AR8" s="140">
        <v>73.5</v>
      </c>
      <c r="AS8" s="140">
        <v>76.5</v>
      </c>
      <c r="AT8" s="140">
        <v>79.400000000000006</v>
      </c>
      <c r="AU8" s="140">
        <v>79.400000000000006</v>
      </c>
      <c r="AV8" s="140">
        <v>70.599999999999994</v>
      </c>
      <c r="AW8" s="115"/>
      <c r="AX8" s="115"/>
      <c r="AY8" s="115"/>
      <c r="AZ8" s="115"/>
      <c r="BA8" s="115"/>
      <c r="BB8" s="115"/>
      <c r="BC8" s="115"/>
      <c r="BD8" s="115"/>
      <c r="BE8" s="115"/>
      <c r="BF8" s="115"/>
      <c r="BG8" s="115"/>
      <c r="BH8" s="140">
        <v>70.599999999999994</v>
      </c>
      <c r="BI8" s="98" t="b">
        <f>BH8=AV8</f>
        <v>1</v>
      </c>
      <c r="BJ8" s="98" t="b">
        <f>AV8=AQ8</f>
        <v>1</v>
      </c>
    </row>
    <row r="9" spans="1:62" s="98" customFormat="1" ht="63.75" customHeight="1" x14ac:dyDescent="0.25">
      <c r="A9" s="105" t="s">
        <v>61</v>
      </c>
      <c r="B9" s="99" t="s">
        <v>62</v>
      </c>
      <c r="C9" s="99" t="s">
        <v>63</v>
      </c>
      <c r="D9" s="99" t="s">
        <v>64</v>
      </c>
      <c r="E9" s="99" t="s">
        <v>65</v>
      </c>
      <c r="F9" s="99" t="s">
        <v>65</v>
      </c>
      <c r="G9" s="99" t="s">
        <v>66</v>
      </c>
      <c r="H9" s="99" t="s">
        <v>67</v>
      </c>
      <c r="I9" s="99" t="s">
        <v>67</v>
      </c>
      <c r="J9" s="105">
        <v>51</v>
      </c>
      <c r="K9" s="99" t="s">
        <v>68</v>
      </c>
      <c r="L9" s="105">
        <v>506</v>
      </c>
      <c r="M9" s="101" t="s">
        <v>78</v>
      </c>
      <c r="N9" s="105" t="s">
        <v>70</v>
      </c>
      <c r="O9" s="106"/>
      <c r="P9" s="106"/>
      <c r="Q9" s="106"/>
      <c r="R9" s="106"/>
      <c r="S9" s="106"/>
      <c r="T9" s="106"/>
      <c r="U9" s="106"/>
      <c r="V9" s="106"/>
      <c r="W9" s="106"/>
      <c r="X9" s="106" t="s">
        <v>71</v>
      </c>
      <c r="Y9" s="106"/>
      <c r="Z9" s="106"/>
      <c r="AA9" s="106"/>
      <c r="AB9" s="106"/>
      <c r="AC9" s="106"/>
      <c r="AD9" s="106"/>
      <c r="AE9" s="106"/>
      <c r="AF9" s="106"/>
      <c r="AG9" s="106"/>
      <c r="AH9" s="106"/>
      <c r="AI9" s="105" t="s">
        <v>72</v>
      </c>
      <c r="AJ9" s="106" t="s">
        <v>73</v>
      </c>
      <c r="AK9" s="105" t="s">
        <v>74</v>
      </c>
      <c r="AL9" s="105" t="s">
        <v>75</v>
      </c>
      <c r="AM9" s="105">
        <v>30</v>
      </c>
      <c r="AN9" s="99" t="s">
        <v>79</v>
      </c>
      <c r="AO9" s="99" t="s">
        <v>80</v>
      </c>
      <c r="AP9" s="130">
        <v>0</v>
      </c>
      <c r="AQ9" s="140">
        <v>93.5</v>
      </c>
      <c r="AR9" s="140">
        <v>94.4</v>
      </c>
      <c r="AS9" s="140">
        <v>95.4</v>
      </c>
      <c r="AT9" s="140">
        <v>96.3</v>
      </c>
      <c r="AU9" s="140">
        <v>96.3</v>
      </c>
      <c r="AV9" s="140">
        <v>93.5</v>
      </c>
      <c r="AW9" s="115"/>
      <c r="AX9" s="115"/>
      <c r="AY9" s="115"/>
      <c r="AZ9" s="115"/>
      <c r="BA9" s="115"/>
      <c r="BB9" s="115"/>
      <c r="BC9" s="115"/>
      <c r="BD9" s="115"/>
      <c r="BE9" s="115"/>
      <c r="BF9" s="115"/>
      <c r="BG9" s="115"/>
      <c r="BH9" s="140">
        <v>93.5</v>
      </c>
      <c r="BI9" s="98" t="b">
        <f t="shared" ref="BI9:BI32" si="0">BH9=AV9</f>
        <v>1</v>
      </c>
      <c r="BJ9" s="98" t="b">
        <f t="shared" ref="BJ9:BJ32" si="1">AV9=AQ9</f>
        <v>1</v>
      </c>
    </row>
    <row r="10" spans="1:62" s="117" customFormat="1" ht="63.75" customHeight="1" x14ac:dyDescent="0.25">
      <c r="A10" s="105" t="s">
        <v>61</v>
      </c>
      <c r="B10" s="99" t="s">
        <v>62</v>
      </c>
      <c r="C10" s="99" t="s">
        <v>63</v>
      </c>
      <c r="D10" s="99" t="s">
        <v>64</v>
      </c>
      <c r="E10" s="99" t="s">
        <v>65</v>
      </c>
      <c r="F10" s="99" t="s">
        <v>81</v>
      </c>
      <c r="G10" s="99" t="s">
        <v>82</v>
      </c>
      <c r="H10" s="99" t="s">
        <v>67</v>
      </c>
      <c r="I10" s="99" t="s">
        <v>67</v>
      </c>
      <c r="J10" s="105"/>
      <c r="K10" s="99" t="s">
        <v>83</v>
      </c>
      <c r="L10" s="105"/>
      <c r="M10" s="99" t="s">
        <v>84</v>
      </c>
      <c r="N10" s="105" t="s">
        <v>85</v>
      </c>
      <c r="O10" s="106"/>
      <c r="P10" s="106"/>
      <c r="Q10" s="106"/>
      <c r="R10" s="106"/>
      <c r="S10" s="106"/>
      <c r="T10" s="106"/>
      <c r="U10" s="106"/>
      <c r="V10" s="106"/>
      <c r="W10" s="106"/>
      <c r="X10" s="106"/>
      <c r="Y10" s="106"/>
      <c r="Z10" s="106"/>
      <c r="AA10" s="106"/>
      <c r="AB10" s="106"/>
      <c r="AC10" s="106"/>
      <c r="AD10" s="106"/>
      <c r="AE10" s="106"/>
      <c r="AF10" s="106"/>
      <c r="AG10" s="106"/>
      <c r="AH10" s="106"/>
      <c r="AI10" s="96" t="s">
        <v>72</v>
      </c>
      <c r="AJ10" s="121" t="s">
        <v>73</v>
      </c>
      <c r="AK10" s="121" t="s">
        <v>86</v>
      </c>
      <c r="AL10" s="121" t="s">
        <v>87</v>
      </c>
      <c r="AM10" s="121">
        <v>60</v>
      </c>
      <c r="AN10" s="96" t="s">
        <v>88</v>
      </c>
      <c r="AO10" s="96" t="s">
        <v>89</v>
      </c>
      <c r="AP10" s="121" t="s">
        <v>90</v>
      </c>
      <c r="AQ10" s="121">
        <v>1042</v>
      </c>
      <c r="AR10" s="125">
        <v>1000</v>
      </c>
      <c r="AS10" s="125">
        <v>1000</v>
      </c>
      <c r="AT10" s="125">
        <v>1000</v>
      </c>
      <c r="AU10" s="125">
        <v>4116</v>
      </c>
      <c r="AV10" s="125">
        <v>1042</v>
      </c>
      <c r="AW10" s="115"/>
      <c r="AX10" s="115"/>
      <c r="AY10" s="115"/>
      <c r="AZ10" s="115"/>
      <c r="BA10" s="115"/>
      <c r="BB10" s="115"/>
      <c r="BC10" s="115"/>
      <c r="BD10" s="115"/>
      <c r="BE10" s="115"/>
      <c r="BF10" s="115"/>
      <c r="BG10" s="115"/>
      <c r="BH10" s="121">
        <v>1042</v>
      </c>
      <c r="BI10" s="117" t="b">
        <f t="shared" si="0"/>
        <v>1</v>
      </c>
      <c r="BJ10" s="117" t="b">
        <f t="shared" si="1"/>
        <v>1</v>
      </c>
    </row>
    <row r="11" spans="1:62" s="117" customFormat="1" ht="120" x14ac:dyDescent="0.25">
      <c r="A11" s="105" t="s">
        <v>61</v>
      </c>
      <c r="B11" s="99" t="s">
        <v>62</v>
      </c>
      <c r="C11" s="99" t="s">
        <v>63</v>
      </c>
      <c r="D11" s="99" t="s">
        <v>64</v>
      </c>
      <c r="E11" s="99" t="s">
        <v>65</v>
      </c>
      <c r="F11" s="99" t="s">
        <v>81</v>
      </c>
      <c r="G11" s="99" t="s">
        <v>82</v>
      </c>
      <c r="H11" s="99" t="s">
        <v>67</v>
      </c>
      <c r="I11" s="99" t="s">
        <v>67</v>
      </c>
      <c r="J11" s="105"/>
      <c r="K11" s="99" t="s">
        <v>83</v>
      </c>
      <c r="L11" s="105"/>
      <c r="M11" s="104" t="s">
        <v>91</v>
      </c>
      <c r="N11" s="105" t="s">
        <v>92</v>
      </c>
      <c r="O11" s="105" t="s">
        <v>71</v>
      </c>
      <c r="P11" s="105"/>
      <c r="Q11" s="105"/>
      <c r="R11" s="105"/>
      <c r="S11" s="99"/>
      <c r="T11" s="99"/>
      <c r="U11" s="106"/>
      <c r="V11" s="106"/>
      <c r="W11" s="106"/>
      <c r="X11" s="106"/>
      <c r="Y11" s="106"/>
      <c r="Z11" s="106"/>
      <c r="AA11" s="106"/>
      <c r="AB11" s="106"/>
      <c r="AC11" s="106"/>
      <c r="AD11" s="106"/>
      <c r="AE11" s="106"/>
      <c r="AF11" s="106"/>
      <c r="AG11" s="106"/>
      <c r="AH11" s="106"/>
      <c r="AI11" s="96" t="s">
        <v>72</v>
      </c>
      <c r="AJ11" s="121" t="s">
        <v>73</v>
      </c>
      <c r="AK11" s="121" t="s">
        <v>93</v>
      </c>
      <c r="AL11" s="121" t="s">
        <v>87</v>
      </c>
      <c r="AM11" s="96">
        <v>0</v>
      </c>
      <c r="AN11" s="96" t="s">
        <v>94</v>
      </c>
      <c r="AO11" s="96" t="s">
        <v>95</v>
      </c>
      <c r="AP11" s="121">
        <v>261</v>
      </c>
      <c r="AQ11" s="121">
        <v>88</v>
      </c>
      <c r="AR11" s="121">
        <v>150</v>
      </c>
      <c r="AS11" s="121">
        <v>150</v>
      </c>
      <c r="AT11" s="121">
        <v>100</v>
      </c>
      <c r="AU11" s="121">
        <v>488</v>
      </c>
      <c r="AV11" s="121">
        <v>88</v>
      </c>
      <c r="AW11" s="96"/>
      <c r="AX11" s="96"/>
      <c r="AY11" s="96"/>
      <c r="AZ11" s="96"/>
      <c r="BA11" s="96"/>
      <c r="BB11" s="96"/>
      <c r="BC11" s="96"/>
      <c r="BD11" s="96"/>
      <c r="BE11" s="96"/>
      <c r="BF11" s="96"/>
      <c r="BG11" s="96"/>
      <c r="BH11" s="121">
        <v>88</v>
      </c>
      <c r="BI11" s="117" t="b">
        <f>BH11=AV11</f>
        <v>1</v>
      </c>
      <c r="BJ11" s="117" t="b">
        <f>AV11=AQ11</f>
        <v>1</v>
      </c>
    </row>
    <row r="12" spans="1:62" s="118" customFormat="1" ht="120" x14ac:dyDescent="0.25">
      <c r="A12" s="105" t="s">
        <v>61</v>
      </c>
      <c r="B12" s="99" t="s">
        <v>62</v>
      </c>
      <c r="C12" s="99" t="s">
        <v>63</v>
      </c>
      <c r="D12" s="99" t="s">
        <v>64</v>
      </c>
      <c r="E12" s="99" t="s">
        <v>65</v>
      </c>
      <c r="F12" s="99" t="s">
        <v>81</v>
      </c>
      <c r="G12" s="99" t="s">
        <v>82</v>
      </c>
      <c r="H12" s="99" t="s">
        <v>67</v>
      </c>
      <c r="I12" s="99" t="s">
        <v>67</v>
      </c>
      <c r="J12" s="105"/>
      <c r="K12" s="99" t="s">
        <v>83</v>
      </c>
      <c r="L12" s="105"/>
      <c r="M12" s="104" t="s">
        <v>96</v>
      </c>
      <c r="N12" s="105" t="s">
        <v>92</v>
      </c>
      <c r="O12" s="105" t="s">
        <v>71</v>
      </c>
      <c r="P12" s="105"/>
      <c r="Q12" s="105"/>
      <c r="R12" s="105"/>
      <c r="S12" s="105"/>
      <c r="T12" s="105"/>
      <c r="U12" s="106"/>
      <c r="V12" s="106"/>
      <c r="W12" s="106"/>
      <c r="X12" s="106"/>
      <c r="Y12" s="106"/>
      <c r="Z12" s="106"/>
      <c r="AA12" s="106"/>
      <c r="AB12" s="106"/>
      <c r="AC12" s="106"/>
      <c r="AD12" s="106"/>
      <c r="AE12" s="106"/>
      <c r="AF12" s="106"/>
      <c r="AG12" s="106"/>
      <c r="AH12" s="106"/>
      <c r="AI12" s="96" t="s">
        <v>72</v>
      </c>
      <c r="AJ12" s="121" t="s">
        <v>73</v>
      </c>
      <c r="AK12" s="121" t="s">
        <v>93</v>
      </c>
      <c r="AL12" s="121" t="s">
        <v>87</v>
      </c>
      <c r="AM12" s="96">
        <v>0</v>
      </c>
      <c r="AN12" s="96" t="s">
        <v>97</v>
      </c>
      <c r="AO12" s="96" t="s">
        <v>95</v>
      </c>
      <c r="AP12" s="121">
        <v>3215</v>
      </c>
      <c r="AQ12" s="121">
        <v>427</v>
      </c>
      <c r="AR12" s="121">
        <v>2714</v>
      </c>
      <c r="AS12" s="121">
        <v>2714</v>
      </c>
      <c r="AT12" s="121">
        <v>930</v>
      </c>
      <c r="AU12" s="141">
        <v>6875</v>
      </c>
      <c r="AV12" s="121">
        <v>427</v>
      </c>
      <c r="AW12" s="96"/>
      <c r="AX12" s="96"/>
      <c r="AY12" s="96"/>
      <c r="AZ12" s="96"/>
      <c r="BA12" s="96"/>
      <c r="BB12" s="96"/>
      <c r="BC12" s="96"/>
      <c r="BD12" s="96"/>
      <c r="BE12" s="96"/>
      <c r="BF12" s="96"/>
      <c r="BG12" s="96"/>
      <c r="BH12" s="121">
        <v>427</v>
      </c>
      <c r="BI12" s="117" t="b">
        <f>BH12=AV12</f>
        <v>1</v>
      </c>
      <c r="BJ12" s="117" t="b">
        <f>AV12=AQ12</f>
        <v>1</v>
      </c>
    </row>
    <row r="13" spans="1:62" s="119" customFormat="1" ht="63.75" customHeight="1" x14ac:dyDescent="0.25">
      <c r="A13" s="105" t="s">
        <v>61</v>
      </c>
      <c r="B13" s="99" t="s">
        <v>62</v>
      </c>
      <c r="C13" s="99" t="s">
        <v>63</v>
      </c>
      <c r="D13" s="99" t="s">
        <v>64</v>
      </c>
      <c r="E13" s="99" t="s">
        <v>65</v>
      </c>
      <c r="F13" s="99" t="s">
        <v>81</v>
      </c>
      <c r="G13" s="99" t="s">
        <v>82</v>
      </c>
      <c r="H13" s="99" t="s">
        <v>67</v>
      </c>
      <c r="I13" s="99" t="s">
        <v>67</v>
      </c>
      <c r="J13" s="105"/>
      <c r="K13" s="99" t="s">
        <v>83</v>
      </c>
      <c r="L13" s="104">
        <v>33</v>
      </c>
      <c r="M13" s="104" t="s">
        <v>98</v>
      </c>
      <c r="N13" s="105" t="s">
        <v>92</v>
      </c>
      <c r="O13" s="106" t="s">
        <v>71</v>
      </c>
      <c r="P13" s="106"/>
      <c r="Q13" s="106"/>
      <c r="R13" s="106"/>
      <c r="S13" s="106"/>
      <c r="T13" s="106"/>
      <c r="U13" s="106"/>
      <c r="V13" s="106"/>
      <c r="W13" s="106"/>
      <c r="X13" s="106"/>
      <c r="Y13" s="106"/>
      <c r="Z13" s="106"/>
      <c r="AA13" s="106"/>
      <c r="AB13" s="106"/>
      <c r="AC13" s="106"/>
      <c r="AD13" s="106"/>
      <c r="AE13" s="106"/>
      <c r="AF13" s="106"/>
      <c r="AG13" s="106"/>
      <c r="AH13" s="106"/>
      <c r="AI13" s="96" t="s">
        <v>72</v>
      </c>
      <c r="AJ13" s="121" t="s">
        <v>73</v>
      </c>
      <c r="AK13" s="121" t="s">
        <v>99</v>
      </c>
      <c r="AL13" s="121" t="s">
        <v>87</v>
      </c>
      <c r="AM13" s="96">
        <v>0</v>
      </c>
      <c r="AN13" s="96" t="s">
        <v>100</v>
      </c>
      <c r="AO13" s="96" t="s">
        <v>101</v>
      </c>
      <c r="AP13" s="121">
        <v>129</v>
      </c>
      <c r="AQ13" s="125">
        <v>20</v>
      </c>
      <c r="AR13" s="125">
        <v>20</v>
      </c>
      <c r="AS13" s="125">
        <v>20</v>
      </c>
      <c r="AT13" s="125">
        <v>20</v>
      </c>
      <c r="AU13" s="125">
        <v>20</v>
      </c>
      <c r="AV13" s="125">
        <v>20</v>
      </c>
      <c r="AW13" s="96"/>
      <c r="AX13" s="96"/>
      <c r="AY13" s="96"/>
      <c r="AZ13" s="96"/>
      <c r="BA13" s="96"/>
      <c r="BB13" s="96"/>
      <c r="BC13" s="96"/>
      <c r="BD13" s="96"/>
      <c r="BE13" s="96"/>
      <c r="BF13" s="96"/>
      <c r="BG13" s="96"/>
      <c r="BH13" s="125">
        <v>20</v>
      </c>
      <c r="BI13" s="119" t="b">
        <f>BH13=AV13</f>
        <v>1</v>
      </c>
      <c r="BJ13" s="119" t="b">
        <f>AV13=AQ13</f>
        <v>1</v>
      </c>
    </row>
    <row r="14" spans="1:62" s="119" customFormat="1" ht="63.75" customHeight="1" x14ac:dyDescent="0.25">
      <c r="A14" s="105" t="s">
        <v>61</v>
      </c>
      <c r="B14" s="99" t="s">
        <v>62</v>
      </c>
      <c r="C14" s="99" t="s">
        <v>63</v>
      </c>
      <c r="D14" s="99" t="s">
        <v>64</v>
      </c>
      <c r="E14" s="99" t="s">
        <v>65</v>
      </c>
      <c r="F14" s="99" t="s">
        <v>81</v>
      </c>
      <c r="G14" s="99" t="s">
        <v>82</v>
      </c>
      <c r="H14" s="99" t="s">
        <v>67</v>
      </c>
      <c r="I14" s="99" t="s">
        <v>67</v>
      </c>
      <c r="J14" s="105"/>
      <c r="K14" s="99" t="s">
        <v>83</v>
      </c>
      <c r="L14" s="104"/>
      <c r="M14" s="104" t="s">
        <v>102</v>
      </c>
      <c r="N14" s="105" t="s">
        <v>92</v>
      </c>
      <c r="O14" s="106" t="s">
        <v>71</v>
      </c>
      <c r="P14" s="106"/>
      <c r="Q14" s="106"/>
      <c r="R14" s="106"/>
      <c r="S14" s="106"/>
      <c r="T14" s="106"/>
      <c r="U14" s="106"/>
      <c r="V14" s="106"/>
      <c r="W14" s="106"/>
      <c r="X14" s="106"/>
      <c r="Y14" s="106"/>
      <c r="Z14" s="106"/>
      <c r="AA14" s="106"/>
      <c r="AB14" s="106"/>
      <c r="AC14" s="106"/>
      <c r="AD14" s="106"/>
      <c r="AE14" s="106"/>
      <c r="AF14" s="106"/>
      <c r="AG14" s="106"/>
      <c r="AH14" s="106"/>
      <c r="AI14" s="96" t="s">
        <v>72</v>
      </c>
      <c r="AJ14" s="121" t="s">
        <v>73</v>
      </c>
      <c r="AK14" s="121" t="s">
        <v>93</v>
      </c>
      <c r="AL14" s="121" t="s">
        <v>87</v>
      </c>
      <c r="AM14" s="96">
        <v>0</v>
      </c>
      <c r="AN14" s="96" t="s">
        <v>103</v>
      </c>
      <c r="AO14" s="96" t="s">
        <v>104</v>
      </c>
      <c r="AP14" s="121">
        <v>0</v>
      </c>
      <c r="AQ14" s="121">
        <v>4000</v>
      </c>
      <c r="AR14" s="121">
        <v>3000</v>
      </c>
      <c r="AS14" s="121">
        <v>2000</v>
      </c>
      <c r="AT14" s="121">
        <v>1000</v>
      </c>
      <c r="AU14" s="121">
        <v>10000</v>
      </c>
      <c r="AV14" s="141">
        <v>4000</v>
      </c>
      <c r="AW14" s="96"/>
      <c r="AX14" s="96"/>
      <c r="AY14" s="96"/>
      <c r="AZ14" s="96"/>
      <c r="BA14" s="96"/>
      <c r="BB14" s="96"/>
      <c r="BC14" s="96"/>
      <c r="BD14" s="96"/>
      <c r="BE14" s="96"/>
      <c r="BF14" s="96"/>
      <c r="BG14" s="96"/>
      <c r="BH14" s="141">
        <v>4000</v>
      </c>
      <c r="BI14" s="119" t="b">
        <f>BH14=AV14</f>
        <v>1</v>
      </c>
      <c r="BJ14" s="119" t="b">
        <f>AV14=AQ14</f>
        <v>1</v>
      </c>
    </row>
    <row r="15" spans="1:62" s="120" customFormat="1" ht="120" x14ac:dyDescent="0.25">
      <c r="A15" s="109" t="s">
        <v>61</v>
      </c>
      <c r="B15" s="99" t="s">
        <v>62</v>
      </c>
      <c r="C15" s="99" t="s">
        <v>63</v>
      </c>
      <c r="D15" s="99" t="s">
        <v>64</v>
      </c>
      <c r="E15" s="99" t="s">
        <v>65</v>
      </c>
      <c r="F15" s="99" t="s">
        <v>81</v>
      </c>
      <c r="G15" s="99" t="s">
        <v>82</v>
      </c>
      <c r="H15" s="99" t="s">
        <v>67</v>
      </c>
      <c r="I15" s="99" t="s">
        <v>67</v>
      </c>
      <c r="J15" s="123"/>
      <c r="K15" s="99" t="s">
        <v>83</v>
      </c>
      <c r="L15" s="96" t="s">
        <v>105</v>
      </c>
      <c r="M15" s="96" t="s">
        <v>106</v>
      </c>
      <c r="N15" s="121" t="s">
        <v>92</v>
      </c>
      <c r="O15" s="110"/>
      <c r="P15" s="110"/>
      <c r="Q15" s="110"/>
      <c r="R15" s="110"/>
      <c r="S15" s="110"/>
      <c r="T15" s="110"/>
      <c r="U15" s="110"/>
      <c r="V15" s="110"/>
      <c r="W15" s="110"/>
      <c r="X15" s="110"/>
      <c r="Y15" s="110"/>
      <c r="Z15" s="110"/>
      <c r="AA15" s="110"/>
      <c r="AB15" s="110"/>
      <c r="AC15" s="110"/>
      <c r="AD15" s="110"/>
      <c r="AE15" s="110"/>
      <c r="AF15" s="110"/>
      <c r="AG15" s="110"/>
      <c r="AH15" s="110"/>
      <c r="AI15" s="96" t="s">
        <v>72</v>
      </c>
      <c r="AJ15" s="121" t="s">
        <v>73</v>
      </c>
      <c r="AK15" s="121" t="s">
        <v>93</v>
      </c>
      <c r="AL15" s="121" t="s">
        <v>87</v>
      </c>
      <c r="AM15" s="96">
        <v>0</v>
      </c>
      <c r="AN15" s="96" t="s">
        <v>107</v>
      </c>
      <c r="AO15" s="96" t="s">
        <v>95</v>
      </c>
      <c r="AP15" s="121">
        <v>512</v>
      </c>
      <c r="AQ15" s="125">
        <v>500</v>
      </c>
      <c r="AR15" s="125">
        <v>1000</v>
      </c>
      <c r="AS15" s="125">
        <v>1000</v>
      </c>
      <c r="AT15" s="125">
        <v>500</v>
      </c>
      <c r="AU15" s="125">
        <v>3000</v>
      </c>
      <c r="AV15" s="125">
        <v>500</v>
      </c>
      <c r="AW15" s="142"/>
      <c r="AX15" s="142"/>
      <c r="AY15" s="142"/>
      <c r="AZ15" s="142"/>
      <c r="BA15" s="142"/>
      <c r="BB15" s="142"/>
      <c r="BC15" s="142"/>
      <c r="BD15" s="142"/>
      <c r="BE15" s="142"/>
      <c r="BF15" s="142"/>
      <c r="BG15" s="142"/>
      <c r="BH15" s="125">
        <v>500</v>
      </c>
      <c r="BI15" s="119" t="b">
        <f>BH15=AV15</f>
        <v>1</v>
      </c>
      <c r="BJ15" s="119" t="b">
        <f>AV15=AQ15</f>
        <v>1</v>
      </c>
    </row>
    <row r="16" spans="1:62" s="117" customFormat="1" ht="209.25" customHeight="1" x14ac:dyDescent="0.25">
      <c r="A16" s="105" t="s">
        <v>61</v>
      </c>
      <c r="B16" s="99" t="s">
        <v>62</v>
      </c>
      <c r="C16" s="99" t="s">
        <v>63</v>
      </c>
      <c r="D16" s="99" t="s">
        <v>64</v>
      </c>
      <c r="E16" s="99" t="s">
        <v>65</v>
      </c>
      <c r="F16" s="99" t="s">
        <v>65</v>
      </c>
      <c r="G16" s="99" t="s">
        <v>108</v>
      </c>
      <c r="H16" s="99" t="s">
        <v>67</v>
      </c>
      <c r="I16" s="99" t="s">
        <v>67</v>
      </c>
      <c r="J16" s="105"/>
      <c r="K16" s="99" t="s">
        <v>68</v>
      </c>
      <c r="L16" s="105"/>
      <c r="M16" s="99" t="s">
        <v>109</v>
      </c>
      <c r="N16" s="105" t="s">
        <v>92</v>
      </c>
      <c r="O16" s="106"/>
      <c r="P16" s="106" t="s">
        <v>71</v>
      </c>
      <c r="Q16" s="106"/>
      <c r="R16" s="106"/>
      <c r="S16" s="106"/>
      <c r="T16" s="106"/>
      <c r="U16" s="106"/>
      <c r="V16" s="106"/>
      <c r="W16" s="106"/>
      <c r="X16" s="106"/>
      <c r="Y16" s="106"/>
      <c r="Z16" s="106"/>
      <c r="AA16" s="106"/>
      <c r="AB16" s="106"/>
      <c r="AC16" s="106"/>
      <c r="AD16" s="106"/>
      <c r="AE16" s="106"/>
      <c r="AF16" s="106"/>
      <c r="AG16" s="106"/>
      <c r="AH16" s="106"/>
      <c r="AI16" s="96" t="s">
        <v>72</v>
      </c>
      <c r="AJ16" s="96" t="s">
        <v>73</v>
      </c>
      <c r="AK16" s="96" t="s">
        <v>93</v>
      </c>
      <c r="AL16" s="96" t="s">
        <v>75</v>
      </c>
      <c r="AM16" s="96">
        <v>90</v>
      </c>
      <c r="AN16" s="96" t="s">
        <v>110</v>
      </c>
      <c r="AO16" s="96" t="s">
        <v>111</v>
      </c>
      <c r="AP16" s="130">
        <v>0</v>
      </c>
      <c r="AQ16" s="130">
        <v>24.74</v>
      </c>
      <c r="AR16" s="130">
        <v>49.48</v>
      </c>
      <c r="AS16" s="130">
        <v>74.23</v>
      </c>
      <c r="AT16" s="130">
        <v>100</v>
      </c>
      <c r="AU16" s="143">
        <v>100</v>
      </c>
      <c r="AV16" s="130">
        <v>24.74</v>
      </c>
      <c r="AW16" s="115"/>
      <c r="AX16" s="115"/>
      <c r="AY16" s="115"/>
      <c r="AZ16" s="115"/>
      <c r="BA16" s="115"/>
      <c r="BB16" s="115"/>
      <c r="BC16" s="115"/>
      <c r="BD16" s="115"/>
      <c r="BE16" s="115"/>
      <c r="BF16" s="115"/>
      <c r="BG16" s="115"/>
      <c r="BH16" s="130">
        <v>24.74</v>
      </c>
      <c r="BI16" s="98" t="b">
        <f t="shared" si="0"/>
        <v>1</v>
      </c>
      <c r="BJ16" s="98" t="b">
        <f t="shared" si="1"/>
        <v>1</v>
      </c>
    </row>
    <row r="17" spans="1:62" s="117" customFormat="1" ht="135" x14ac:dyDescent="0.25">
      <c r="A17" s="105" t="s">
        <v>61</v>
      </c>
      <c r="B17" s="99" t="s">
        <v>62</v>
      </c>
      <c r="C17" s="99" t="s">
        <v>63</v>
      </c>
      <c r="D17" s="99" t="s">
        <v>112</v>
      </c>
      <c r="E17" s="99" t="s">
        <v>65</v>
      </c>
      <c r="F17" s="99" t="s">
        <v>65</v>
      </c>
      <c r="G17" s="99" t="s">
        <v>82</v>
      </c>
      <c r="H17" s="99" t="s">
        <v>67</v>
      </c>
      <c r="I17" s="99" t="s">
        <v>67</v>
      </c>
      <c r="J17" s="105"/>
      <c r="K17" s="99" t="s">
        <v>68</v>
      </c>
      <c r="L17" s="105"/>
      <c r="M17" s="99" t="s">
        <v>113</v>
      </c>
      <c r="N17" s="105" t="s">
        <v>92</v>
      </c>
      <c r="O17" s="106"/>
      <c r="P17" s="106"/>
      <c r="Q17" s="106"/>
      <c r="R17" s="106"/>
      <c r="S17" s="106"/>
      <c r="T17" s="106"/>
      <c r="U17" s="106"/>
      <c r="V17" s="106"/>
      <c r="W17" s="106"/>
      <c r="X17" s="106"/>
      <c r="Y17" s="106"/>
      <c r="Z17" s="106"/>
      <c r="AA17" s="106"/>
      <c r="AB17" s="106"/>
      <c r="AC17" s="106"/>
      <c r="AD17" s="106"/>
      <c r="AE17" s="106"/>
      <c r="AF17" s="106"/>
      <c r="AG17" s="106"/>
      <c r="AH17" s="106"/>
      <c r="AI17" s="105" t="s">
        <v>72</v>
      </c>
      <c r="AJ17" s="106" t="s">
        <v>114</v>
      </c>
      <c r="AK17" s="105" t="s">
        <v>115</v>
      </c>
      <c r="AL17" s="105" t="s">
        <v>75</v>
      </c>
      <c r="AM17" s="105">
        <v>0</v>
      </c>
      <c r="AN17" s="99" t="s">
        <v>116</v>
      </c>
      <c r="AO17" s="99" t="s">
        <v>117</v>
      </c>
      <c r="AP17" s="130">
        <v>0</v>
      </c>
      <c r="AQ17" s="130">
        <v>100</v>
      </c>
      <c r="AR17" s="130"/>
      <c r="AS17" s="130"/>
      <c r="AT17" s="143"/>
      <c r="AU17" s="143">
        <v>100</v>
      </c>
      <c r="AV17" s="130">
        <v>100</v>
      </c>
      <c r="AW17" s="115">
        <v>0</v>
      </c>
      <c r="AX17" s="115">
        <v>0</v>
      </c>
      <c r="AY17" s="115">
        <v>10</v>
      </c>
      <c r="AZ17" s="115">
        <v>10</v>
      </c>
      <c r="BA17" s="115">
        <v>10</v>
      </c>
      <c r="BB17" s="115">
        <v>50</v>
      </c>
      <c r="BC17" s="115">
        <v>50</v>
      </c>
      <c r="BD17" s="115">
        <v>50</v>
      </c>
      <c r="BE17" s="115">
        <v>75</v>
      </c>
      <c r="BF17" s="115">
        <v>75</v>
      </c>
      <c r="BG17" s="115">
        <v>75</v>
      </c>
      <c r="BH17" s="115">
        <v>100</v>
      </c>
      <c r="BI17" s="98" t="b">
        <f t="shared" si="0"/>
        <v>1</v>
      </c>
      <c r="BJ17" s="98" t="b">
        <f t="shared" si="1"/>
        <v>1</v>
      </c>
    </row>
    <row r="18" spans="1:62" s="117" customFormat="1" ht="157.35" customHeight="1" x14ac:dyDescent="0.25">
      <c r="A18" s="105" t="s">
        <v>61</v>
      </c>
      <c r="B18" s="99" t="s">
        <v>62</v>
      </c>
      <c r="C18" s="99" t="s">
        <v>63</v>
      </c>
      <c r="D18" s="99" t="s">
        <v>112</v>
      </c>
      <c r="E18" s="99" t="s">
        <v>65</v>
      </c>
      <c r="F18" s="99" t="s">
        <v>118</v>
      </c>
      <c r="G18" s="99" t="s">
        <v>82</v>
      </c>
      <c r="H18" s="99" t="s">
        <v>67</v>
      </c>
      <c r="I18" s="99" t="s">
        <v>67</v>
      </c>
      <c r="J18" s="105"/>
      <c r="K18" s="99" t="s">
        <v>83</v>
      </c>
      <c r="L18" s="105"/>
      <c r="M18" s="99" t="s">
        <v>119</v>
      </c>
      <c r="N18" s="105" t="s">
        <v>92</v>
      </c>
      <c r="O18" s="106"/>
      <c r="P18" s="106"/>
      <c r="Q18" s="106"/>
      <c r="R18" s="106"/>
      <c r="S18" s="106"/>
      <c r="T18" s="106"/>
      <c r="U18" s="106"/>
      <c r="V18" s="106"/>
      <c r="W18" s="106"/>
      <c r="X18" s="106"/>
      <c r="Y18" s="106"/>
      <c r="Z18" s="106"/>
      <c r="AA18" s="106"/>
      <c r="AB18" s="106"/>
      <c r="AC18" s="106"/>
      <c r="AD18" s="106"/>
      <c r="AE18" s="106"/>
      <c r="AF18" s="106"/>
      <c r="AG18" s="106"/>
      <c r="AH18" s="106"/>
      <c r="AI18" s="105" t="s">
        <v>72</v>
      </c>
      <c r="AJ18" s="106" t="s">
        <v>114</v>
      </c>
      <c r="AK18" s="105" t="s">
        <v>74</v>
      </c>
      <c r="AL18" s="105" t="s">
        <v>75</v>
      </c>
      <c r="AM18" s="105">
        <v>0</v>
      </c>
      <c r="AN18" s="99" t="s">
        <v>120</v>
      </c>
      <c r="AO18" s="99" t="s">
        <v>121</v>
      </c>
      <c r="AP18" s="130">
        <v>0</v>
      </c>
      <c r="AQ18" s="130">
        <v>100</v>
      </c>
      <c r="AR18" s="130"/>
      <c r="AS18" s="130"/>
      <c r="AT18" s="143"/>
      <c r="AU18" s="143">
        <v>100</v>
      </c>
      <c r="AV18" s="129">
        <v>100</v>
      </c>
      <c r="AW18" s="115">
        <v>0</v>
      </c>
      <c r="AX18" s="115">
        <v>0</v>
      </c>
      <c r="AY18" s="115">
        <v>20</v>
      </c>
      <c r="AZ18" s="115">
        <v>20</v>
      </c>
      <c r="BA18" s="115">
        <v>20</v>
      </c>
      <c r="BB18" s="115">
        <v>80</v>
      </c>
      <c r="BC18" s="115">
        <v>80</v>
      </c>
      <c r="BD18" s="115">
        <v>80</v>
      </c>
      <c r="BE18" s="115">
        <v>90</v>
      </c>
      <c r="BF18" s="115">
        <v>90</v>
      </c>
      <c r="BG18" s="115">
        <v>90</v>
      </c>
      <c r="BH18" s="115">
        <v>100</v>
      </c>
      <c r="BI18" s="98" t="b">
        <f t="shared" si="0"/>
        <v>1</v>
      </c>
      <c r="BJ18" s="98" t="b">
        <f t="shared" si="1"/>
        <v>1</v>
      </c>
    </row>
    <row r="19" spans="1:62" s="117" customFormat="1" ht="118.5" customHeight="1" x14ac:dyDescent="0.25">
      <c r="A19" s="105" t="s">
        <v>61</v>
      </c>
      <c r="B19" s="99" t="s">
        <v>62</v>
      </c>
      <c r="C19" s="99" t="s">
        <v>63</v>
      </c>
      <c r="D19" s="99" t="s">
        <v>112</v>
      </c>
      <c r="E19" s="99" t="s">
        <v>65</v>
      </c>
      <c r="F19" s="99" t="s">
        <v>118</v>
      </c>
      <c r="G19" s="99" t="s">
        <v>82</v>
      </c>
      <c r="H19" s="99" t="s">
        <v>67</v>
      </c>
      <c r="I19" s="99" t="s">
        <v>67</v>
      </c>
      <c r="J19" s="105"/>
      <c r="K19" s="99" t="s">
        <v>122</v>
      </c>
      <c r="L19" s="105">
        <v>179</v>
      </c>
      <c r="M19" s="99" t="s">
        <v>123</v>
      </c>
      <c r="N19" s="105" t="s">
        <v>92</v>
      </c>
      <c r="O19" s="106"/>
      <c r="P19" s="106"/>
      <c r="Q19" s="106"/>
      <c r="R19" s="106"/>
      <c r="S19" s="106" t="s">
        <v>124</v>
      </c>
      <c r="T19" s="106"/>
      <c r="U19" s="106"/>
      <c r="V19" s="106"/>
      <c r="W19" s="106"/>
      <c r="X19" s="106"/>
      <c r="Y19" s="106"/>
      <c r="Z19" s="106"/>
      <c r="AA19" s="106"/>
      <c r="AB19" s="106"/>
      <c r="AC19" s="106"/>
      <c r="AD19" s="106"/>
      <c r="AE19" s="106"/>
      <c r="AF19" s="106"/>
      <c r="AG19" s="106"/>
      <c r="AH19" s="106"/>
      <c r="AI19" s="105" t="s">
        <v>72</v>
      </c>
      <c r="AJ19" s="106" t="s">
        <v>114</v>
      </c>
      <c r="AK19" s="105" t="s">
        <v>93</v>
      </c>
      <c r="AL19" s="105" t="s">
        <v>75</v>
      </c>
      <c r="AM19" s="105">
        <v>0</v>
      </c>
      <c r="AN19" s="99" t="s">
        <v>125</v>
      </c>
      <c r="AO19" s="99" t="s">
        <v>126</v>
      </c>
      <c r="AP19" s="130">
        <v>0</v>
      </c>
      <c r="AQ19" s="130">
        <v>10</v>
      </c>
      <c r="AR19" s="130">
        <v>20</v>
      </c>
      <c r="AS19" s="130">
        <v>50</v>
      </c>
      <c r="AT19" s="143">
        <v>20</v>
      </c>
      <c r="AU19" s="143">
        <v>100</v>
      </c>
      <c r="AV19" s="129">
        <v>10</v>
      </c>
      <c r="AW19" s="115">
        <v>0</v>
      </c>
      <c r="AX19" s="115">
        <v>0</v>
      </c>
      <c r="AY19" s="115">
        <v>2</v>
      </c>
      <c r="AZ19" s="115">
        <v>2</v>
      </c>
      <c r="BA19" s="115">
        <v>2</v>
      </c>
      <c r="BB19" s="115">
        <v>4</v>
      </c>
      <c r="BC19" s="115">
        <v>4</v>
      </c>
      <c r="BD19" s="115">
        <v>4</v>
      </c>
      <c r="BE19" s="115">
        <v>6</v>
      </c>
      <c r="BF19" s="115">
        <v>6</v>
      </c>
      <c r="BG19" s="115">
        <v>6</v>
      </c>
      <c r="BH19" s="115">
        <v>10</v>
      </c>
      <c r="BI19" s="98" t="b">
        <f>BH19=AV19</f>
        <v>1</v>
      </c>
      <c r="BJ19" s="98" t="b">
        <f>AV19=AQ19</f>
        <v>1</v>
      </c>
    </row>
    <row r="20" spans="1:62" s="117" customFormat="1" ht="118.5" customHeight="1" x14ac:dyDescent="0.25">
      <c r="A20" s="105" t="s">
        <v>61</v>
      </c>
      <c r="B20" s="99" t="s">
        <v>62</v>
      </c>
      <c r="C20" s="99" t="s">
        <v>63</v>
      </c>
      <c r="D20" s="99" t="s">
        <v>112</v>
      </c>
      <c r="E20" s="99" t="s">
        <v>65</v>
      </c>
      <c r="F20" s="99" t="s">
        <v>118</v>
      </c>
      <c r="G20" s="99" t="s">
        <v>82</v>
      </c>
      <c r="H20" s="99" t="s">
        <v>67</v>
      </c>
      <c r="I20" s="99"/>
      <c r="J20" s="105"/>
      <c r="K20" s="99" t="s">
        <v>127</v>
      </c>
      <c r="L20" s="105"/>
      <c r="M20" s="99" t="s">
        <v>128</v>
      </c>
      <c r="N20" s="105" t="s">
        <v>92</v>
      </c>
      <c r="O20" s="106"/>
      <c r="P20" s="106"/>
      <c r="Q20" s="106"/>
      <c r="R20" s="106"/>
      <c r="S20" s="106"/>
      <c r="T20" s="106"/>
      <c r="U20" s="106"/>
      <c r="V20" s="106"/>
      <c r="W20" s="106"/>
      <c r="X20" s="106"/>
      <c r="Y20" s="106"/>
      <c r="Z20" s="106"/>
      <c r="AA20" s="106"/>
      <c r="AB20" s="106"/>
      <c r="AC20" s="106"/>
      <c r="AD20" s="106"/>
      <c r="AE20" s="106"/>
      <c r="AF20" s="106"/>
      <c r="AG20" s="106"/>
      <c r="AH20" s="106"/>
      <c r="AI20" s="105" t="s">
        <v>72</v>
      </c>
      <c r="AJ20" s="106" t="s">
        <v>114</v>
      </c>
      <c r="AK20" s="105" t="s">
        <v>93</v>
      </c>
      <c r="AL20" s="105" t="s">
        <v>129</v>
      </c>
      <c r="AM20" s="105">
        <v>0</v>
      </c>
      <c r="AN20" s="99" t="s">
        <v>130</v>
      </c>
      <c r="AO20" s="99" t="s">
        <v>131</v>
      </c>
      <c r="AP20" s="130">
        <v>0</v>
      </c>
      <c r="AQ20" s="130">
        <v>50</v>
      </c>
      <c r="AR20" s="130">
        <v>47</v>
      </c>
      <c r="AS20" s="130"/>
      <c r="AT20" s="143"/>
      <c r="AU20" s="143">
        <v>97</v>
      </c>
      <c r="AV20" s="129">
        <v>50</v>
      </c>
      <c r="AW20" s="115">
        <v>0</v>
      </c>
      <c r="AX20" s="115">
        <v>0</v>
      </c>
      <c r="AY20" s="115">
        <v>5</v>
      </c>
      <c r="AZ20" s="115">
        <v>5</v>
      </c>
      <c r="BA20" s="115">
        <v>5</v>
      </c>
      <c r="BB20" s="115">
        <v>20</v>
      </c>
      <c r="BC20" s="115">
        <v>20</v>
      </c>
      <c r="BD20" s="115">
        <v>20</v>
      </c>
      <c r="BE20" s="115">
        <v>30</v>
      </c>
      <c r="BF20" s="115">
        <v>30</v>
      </c>
      <c r="BG20" s="115">
        <v>30</v>
      </c>
      <c r="BH20" s="115">
        <v>50</v>
      </c>
      <c r="BI20" s="98" t="b">
        <f>BH20=AV20</f>
        <v>1</v>
      </c>
      <c r="BJ20" s="98" t="b">
        <f>AV20=AQ20</f>
        <v>1</v>
      </c>
    </row>
    <row r="21" spans="1:62" s="117" customFormat="1" ht="63.75" customHeight="1" x14ac:dyDescent="0.25">
      <c r="A21" s="105" t="s">
        <v>61</v>
      </c>
      <c r="B21" s="99" t="s">
        <v>62</v>
      </c>
      <c r="C21" s="99" t="s">
        <v>63</v>
      </c>
      <c r="D21" s="99" t="s">
        <v>112</v>
      </c>
      <c r="E21" s="99" t="s">
        <v>65</v>
      </c>
      <c r="F21" s="99" t="s">
        <v>118</v>
      </c>
      <c r="G21" s="99" t="s">
        <v>82</v>
      </c>
      <c r="H21" s="99" t="s">
        <v>67</v>
      </c>
      <c r="I21" s="99" t="s">
        <v>67</v>
      </c>
      <c r="J21" s="105"/>
      <c r="K21" s="99" t="s">
        <v>132</v>
      </c>
      <c r="L21" s="105">
        <v>328</v>
      </c>
      <c r="M21" s="99" t="s">
        <v>133</v>
      </c>
      <c r="N21" s="105" t="s">
        <v>92</v>
      </c>
      <c r="O21" s="106"/>
      <c r="P21" s="106"/>
      <c r="Q21" s="106"/>
      <c r="R21" s="106"/>
      <c r="S21" s="106"/>
      <c r="T21" s="106"/>
      <c r="U21" s="106"/>
      <c r="V21" s="106"/>
      <c r="W21" s="106"/>
      <c r="X21" s="106"/>
      <c r="Y21" s="106"/>
      <c r="Z21" s="106"/>
      <c r="AA21" s="106"/>
      <c r="AB21" s="106"/>
      <c r="AC21" s="106"/>
      <c r="AD21" s="106"/>
      <c r="AE21" s="106"/>
      <c r="AF21" s="106"/>
      <c r="AG21" s="106"/>
      <c r="AH21" s="106"/>
      <c r="AI21" s="105" t="s">
        <v>72</v>
      </c>
      <c r="AJ21" s="121" t="s">
        <v>114</v>
      </c>
      <c r="AK21" s="105" t="s">
        <v>74</v>
      </c>
      <c r="AL21" s="105" t="s">
        <v>75</v>
      </c>
      <c r="AM21" s="105">
        <v>0</v>
      </c>
      <c r="AN21" s="99" t="s">
        <v>134</v>
      </c>
      <c r="AO21" s="99" t="s">
        <v>135</v>
      </c>
      <c r="AP21" s="144">
        <v>61</v>
      </c>
      <c r="AQ21" s="144">
        <v>62</v>
      </c>
      <c r="AR21" s="130">
        <v>26</v>
      </c>
      <c r="AS21" s="130">
        <v>12</v>
      </c>
      <c r="AT21" s="143"/>
      <c r="AU21" s="143">
        <v>100</v>
      </c>
      <c r="AV21" s="129">
        <v>70</v>
      </c>
      <c r="AW21" s="115">
        <v>0</v>
      </c>
      <c r="AX21" s="115">
        <v>0</v>
      </c>
      <c r="AY21" s="115">
        <v>15</v>
      </c>
      <c r="AZ21" s="115">
        <v>15</v>
      </c>
      <c r="BA21" s="115">
        <v>15</v>
      </c>
      <c r="BB21" s="115">
        <v>30</v>
      </c>
      <c r="BC21" s="115">
        <v>30</v>
      </c>
      <c r="BD21" s="115">
        <v>30</v>
      </c>
      <c r="BE21" s="115">
        <v>50</v>
      </c>
      <c r="BF21" s="115">
        <v>50</v>
      </c>
      <c r="BG21" s="115">
        <v>50</v>
      </c>
      <c r="BH21" s="115">
        <v>70</v>
      </c>
      <c r="BI21" s="98" t="b">
        <f t="shared" si="0"/>
        <v>1</v>
      </c>
      <c r="BJ21" s="98" t="b">
        <f t="shared" si="1"/>
        <v>0</v>
      </c>
    </row>
    <row r="22" spans="1:62" s="117" customFormat="1" ht="151.35" customHeight="1" x14ac:dyDescent="0.25">
      <c r="A22" s="105" t="s">
        <v>61</v>
      </c>
      <c r="B22" s="99" t="s">
        <v>62</v>
      </c>
      <c r="C22" s="99" t="s">
        <v>63</v>
      </c>
      <c r="D22" s="99" t="s">
        <v>64</v>
      </c>
      <c r="E22" s="99" t="s">
        <v>65</v>
      </c>
      <c r="F22" s="99" t="s">
        <v>81</v>
      </c>
      <c r="G22" s="99" t="s">
        <v>82</v>
      </c>
      <c r="H22" s="99" t="s">
        <v>67</v>
      </c>
      <c r="I22" s="99"/>
      <c r="J22" s="105"/>
      <c r="K22" s="99" t="s">
        <v>136</v>
      </c>
      <c r="L22" s="105"/>
      <c r="M22" s="96" t="s">
        <v>137</v>
      </c>
      <c r="N22" s="121" t="s">
        <v>92</v>
      </c>
      <c r="O22" s="106"/>
      <c r="P22" s="106"/>
      <c r="Q22" s="106"/>
      <c r="R22" s="106"/>
      <c r="S22" s="106"/>
      <c r="T22" s="106"/>
      <c r="U22" s="106"/>
      <c r="V22" s="106"/>
      <c r="W22" s="106"/>
      <c r="X22" s="106"/>
      <c r="Y22" s="106"/>
      <c r="Z22" s="106"/>
      <c r="AA22" s="106"/>
      <c r="AB22" s="106"/>
      <c r="AC22" s="106"/>
      <c r="AD22" s="106"/>
      <c r="AE22" s="106"/>
      <c r="AF22" s="106"/>
      <c r="AG22" s="106"/>
      <c r="AH22" s="106"/>
      <c r="AI22" s="96" t="s">
        <v>72</v>
      </c>
      <c r="AJ22" s="96" t="s">
        <v>138</v>
      </c>
      <c r="AK22" s="96" t="s">
        <v>93</v>
      </c>
      <c r="AL22" s="96" t="s">
        <v>87</v>
      </c>
      <c r="AM22" s="96">
        <v>0</v>
      </c>
      <c r="AN22" s="96" t="s">
        <v>139</v>
      </c>
      <c r="AO22" s="96" t="s">
        <v>140</v>
      </c>
      <c r="AP22" s="121">
        <v>0</v>
      </c>
      <c r="AQ22" s="145">
        <v>11</v>
      </c>
      <c r="AR22" s="145">
        <v>16</v>
      </c>
      <c r="AS22" s="145">
        <v>14</v>
      </c>
      <c r="AT22" s="145">
        <v>9</v>
      </c>
      <c r="AU22" s="145">
        <v>50</v>
      </c>
      <c r="AV22" s="121">
        <v>11</v>
      </c>
      <c r="AW22" s="96">
        <v>0</v>
      </c>
      <c r="AX22" s="96">
        <v>0</v>
      </c>
      <c r="AY22" s="96">
        <v>0</v>
      </c>
      <c r="AZ22" s="96">
        <v>0</v>
      </c>
      <c r="BA22" s="96">
        <v>0</v>
      </c>
      <c r="BB22" s="96">
        <v>3</v>
      </c>
      <c r="BC22" s="96">
        <v>3</v>
      </c>
      <c r="BD22" s="96">
        <v>3</v>
      </c>
      <c r="BE22" s="96">
        <v>3</v>
      </c>
      <c r="BF22" s="96">
        <v>3</v>
      </c>
      <c r="BG22" s="96">
        <v>3</v>
      </c>
      <c r="BH22" s="121">
        <v>11</v>
      </c>
      <c r="BI22" s="117" t="b">
        <f>BH22=AV22</f>
        <v>1</v>
      </c>
      <c r="BJ22" s="117" t="b">
        <f>AV22=AQ22</f>
        <v>1</v>
      </c>
    </row>
    <row r="23" spans="1:62" s="118" customFormat="1" ht="116.1" customHeight="1" x14ac:dyDescent="0.25">
      <c r="A23" s="105" t="s">
        <v>61</v>
      </c>
      <c r="B23" s="99" t="s">
        <v>62</v>
      </c>
      <c r="C23" s="99" t="s">
        <v>63</v>
      </c>
      <c r="D23" s="99" t="s">
        <v>64</v>
      </c>
      <c r="E23" s="99" t="s">
        <v>65</v>
      </c>
      <c r="F23" s="99" t="s">
        <v>81</v>
      </c>
      <c r="G23" s="99" t="s">
        <v>82</v>
      </c>
      <c r="H23" s="99" t="s">
        <v>67</v>
      </c>
      <c r="I23" s="99" t="s">
        <v>67</v>
      </c>
      <c r="J23" s="105"/>
      <c r="K23" s="99" t="s">
        <v>136</v>
      </c>
      <c r="L23" s="105"/>
      <c r="M23" s="146" t="s">
        <v>141</v>
      </c>
      <c r="N23" s="121" t="s">
        <v>92</v>
      </c>
      <c r="O23" s="106" t="s">
        <v>71</v>
      </c>
      <c r="P23" s="106"/>
      <c r="Q23" s="106"/>
      <c r="R23" s="106"/>
      <c r="S23" s="106"/>
      <c r="T23" s="106"/>
      <c r="U23" s="106"/>
      <c r="V23" s="106"/>
      <c r="W23" s="106"/>
      <c r="X23" s="106"/>
      <c r="Y23" s="106"/>
      <c r="Z23" s="106"/>
      <c r="AA23" s="106"/>
      <c r="AB23" s="106"/>
      <c r="AC23" s="106"/>
      <c r="AD23" s="106"/>
      <c r="AE23" s="106"/>
      <c r="AF23" s="106"/>
      <c r="AG23" s="106"/>
      <c r="AH23" s="106"/>
      <c r="AI23" s="96" t="s">
        <v>72</v>
      </c>
      <c r="AJ23" s="96" t="s">
        <v>138</v>
      </c>
      <c r="AK23" s="96" t="s">
        <v>74</v>
      </c>
      <c r="AL23" s="96" t="s">
        <v>87</v>
      </c>
      <c r="AM23" s="96">
        <v>15</v>
      </c>
      <c r="AN23" s="96" t="s">
        <v>142</v>
      </c>
      <c r="AO23" s="96" t="s">
        <v>143</v>
      </c>
      <c r="AP23" s="121">
        <v>51.69</v>
      </c>
      <c r="AQ23" s="121">
        <v>56.31</v>
      </c>
      <c r="AR23" s="121">
        <v>61</v>
      </c>
      <c r="AS23" s="121">
        <v>65.739999999999995</v>
      </c>
      <c r="AT23" s="121">
        <v>70.39</v>
      </c>
      <c r="AU23" s="121">
        <v>70.39</v>
      </c>
      <c r="AV23" s="121">
        <v>56.31</v>
      </c>
      <c r="AW23" s="96">
        <v>51.69</v>
      </c>
      <c r="AX23" s="96">
        <v>51.69</v>
      </c>
      <c r="AY23" s="96">
        <v>51.69</v>
      </c>
      <c r="AZ23" s="96">
        <v>51.69</v>
      </c>
      <c r="BA23" s="96">
        <v>51.69</v>
      </c>
      <c r="BB23" s="96">
        <v>53</v>
      </c>
      <c r="BC23" s="96">
        <v>53</v>
      </c>
      <c r="BD23" s="96">
        <v>53</v>
      </c>
      <c r="BE23" s="96">
        <v>53</v>
      </c>
      <c r="BF23" s="96">
        <v>53</v>
      </c>
      <c r="BG23" s="96">
        <v>53</v>
      </c>
      <c r="BH23" s="121">
        <v>56.31</v>
      </c>
      <c r="BI23" s="117" t="b">
        <f t="shared" si="0"/>
        <v>1</v>
      </c>
      <c r="BJ23" s="117" t="b">
        <f t="shared" si="1"/>
        <v>1</v>
      </c>
    </row>
    <row r="24" spans="1:62" s="117" customFormat="1" ht="43.5" customHeight="1" x14ac:dyDescent="0.25">
      <c r="A24" s="105" t="s">
        <v>61</v>
      </c>
      <c r="B24" s="99" t="s">
        <v>62</v>
      </c>
      <c r="C24" s="99" t="s">
        <v>63</v>
      </c>
      <c r="D24" s="99" t="s">
        <v>64</v>
      </c>
      <c r="E24" s="99" t="s">
        <v>65</v>
      </c>
      <c r="F24" s="99" t="s">
        <v>81</v>
      </c>
      <c r="G24" s="99" t="s">
        <v>82</v>
      </c>
      <c r="H24" s="99" t="s">
        <v>67</v>
      </c>
      <c r="I24" s="99" t="s">
        <v>67</v>
      </c>
      <c r="J24" s="105"/>
      <c r="K24" s="99" t="s">
        <v>144</v>
      </c>
      <c r="L24" s="105">
        <v>25</v>
      </c>
      <c r="M24" s="96" t="s">
        <v>145</v>
      </c>
      <c r="N24" s="121" t="s">
        <v>92</v>
      </c>
      <c r="O24" s="106"/>
      <c r="P24" s="106" t="s">
        <v>71</v>
      </c>
      <c r="Q24" s="106"/>
      <c r="R24" s="106"/>
      <c r="S24" s="106"/>
      <c r="T24" s="106"/>
      <c r="U24" s="106"/>
      <c r="V24" s="106"/>
      <c r="W24" s="106"/>
      <c r="X24" s="106"/>
      <c r="Y24" s="106"/>
      <c r="Z24" s="106"/>
      <c r="AA24" s="106"/>
      <c r="AB24" s="106"/>
      <c r="AC24" s="106"/>
      <c r="AD24" s="106"/>
      <c r="AE24" s="106"/>
      <c r="AF24" s="106"/>
      <c r="AG24" s="106"/>
      <c r="AH24" s="106"/>
      <c r="AI24" s="105" t="s">
        <v>72</v>
      </c>
      <c r="AJ24" s="96" t="s">
        <v>73</v>
      </c>
      <c r="AK24" s="105" t="s">
        <v>86</v>
      </c>
      <c r="AL24" s="105" t="s">
        <v>87</v>
      </c>
      <c r="AM24" s="105">
        <v>30</v>
      </c>
      <c r="AN24" s="96" t="s">
        <v>146</v>
      </c>
      <c r="AO24" s="96" t="s">
        <v>147</v>
      </c>
      <c r="AP24" s="137">
        <v>1000</v>
      </c>
      <c r="AQ24" s="137">
        <v>2500</v>
      </c>
      <c r="AR24" s="137">
        <v>3000</v>
      </c>
      <c r="AS24" s="137">
        <v>3500</v>
      </c>
      <c r="AT24" s="143">
        <v>4000</v>
      </c>
      <c r="AU24" s="147">
        <f>AQ24+AR24+AS24+AT24</f>
        <v>13000</v>
      </c>
      <c r="AV24" s="111">
        <v>2500</v>
      </c>
      <c r="AW24" s="115"/>
      <c r="AX24" s="115"/>
      <c r="AY24" s="115"/>
      <c r="AZ24" s="115"/>
      <c r="BA24" s="115"/>
      <c r="BB24" s="115"/>
      <c r="BC24" s="115"/>
      <c r="BD24" s="115"/>
      <c r="BE24" s="115"/>
      <c r="BF24" s="115"/>
      <c r="BG24" s="115"/>
      <c r="BH24" s="111">
        <v>2500</v>
      </c>
      <c r="BI24" s="98" t="b">
        <f t="shared" si="0"/>
        <v>1</v>
      </c>
      <c r="BJ24" s="98" t="b">
        <f t="shared" si="1"/>
        <v>1</v>
      </c>
    </row>
    <row r="25" spans="1:62" s="117" customFormat="1" ht="68.25" customHeight="1" x14ac:dyDescent="0.25">
      <c r="A25" s="105" t="s">
        <v>61</v>
      </c>
      <c r="B25" s="99" t="s">
        <v>62</v>
      </c>
      <c r="C25" s="99" t="s">
        <v>63</v>
      </c>
      <c r="D25" s="99" t="s">
        <v>64</v>
      </c>
      <c r="E25" s="99" t="s">
        <v>65</v>
      </c>
      <c r="F25" s="99" t="s">
        <v>81</v>
      </c>
      <c r="G25" s="99" t="s">
        <v>82</v>
      </c>
      <c r="H25" s="99" t="s">
        <v>67</v>
      </c>
      <c r="I25" s="99" t="s">
        <v>67</v>
      </c>
      <c r="J25" s="105"/>
      <c r="K25" s="99" t="s">
        <v>144</v>
      </c>
      <c r="L25" s="105">
        <v>24</v>
      </c>
      <c r="M25" s="96" t="s">
        <v>148</v>
      </c>
      <c r="N25" s="121"/>
      <c r="O25" s="106"/>
      <c r="P25" s="106"/>
      <c r="Q25" s="106"/>
      <c r="R25" s="106"/>
      <c r="S25" s="106"/>
      <c r="T25" s="106"/>
      <c r="U25" s="106"/>
      <c r="V25" s="106"/>
      <c r="W25" s="106"/>
      <c r="X25" s="106"/>
      <c r="Y25" s="106"/>
      <c r="Z25" s="106"/>
      <c r="AA25" s="106"/>
      <c r="AB25" s="106"/>
      <c r="AC25" s="106"/>
      <c r="AD25" s="106"/>
      <c r="AE25" s="106"/>
      <c r="AF25" s="106"/>
      <c r="AG25" s="106"/>
      <c r="AH25" s="106"/>
      <c r="AI25" s="105" t="s">
        <v>72</v>
      </c>
      <c r="AJ25" s="96" t="s">
        <v>73</v>
      </c>
      <c r="AK25" s="105" t="s">
        <v>86</v>
      </c>
      <c r="AL25" s="105" t="s">
        <v>87</v>
      </c>
      <c r="AM25" s="105">
        <v>15</v>
      </c>
      <c r="AN25" s="99" t="s">
        <v>149</v>
      </c>
      <c r="AO25" s="99" t="s">
        <v>150</v>
      </c>
      <c r="AP25" s="137">
        <v>3000</v>
      </c>
      <c r="AQ25" s="137">
        <v>3500</v>
      </c>
      <c r="AR25" s="137">
        <v>4000</v>
      </c>
      <c r="AS25" s="137">
        <v>4500</v>
      </c>
      <c r="AT25" s="143">
        <v>5000</v>
      </c>
      <c r="AU25" s="147">
        <f>AQ25+AR25+AS25+AT25</f>
        <v>17000</v>
      </c>
      <c r="AV25" s="111">
        <v>3500</v>
      </c>
      <c r="AW25" s="115"/>
      <c r="AX25" s="115"/>
      <c r="AY25" s="115"/>
      <c r="AZ25" s="115"/>
      <c r="BA25" s="115"/>
      <c r="BB25" s="115"/>
      <c r="BC25" s="115"/>
      <c r="BD25" s="115"/>
      <c r="BE25" s="115"/>
      <c r="BF25" s="115"/>
      <c r="BG25" s="115"/>
      <c r="BH25" s="111">
        <v>3500</v>
      </c>
      <c r="BI25" s="98"/>
      <c r="BJ25" s="98"/>
    </row>
    <row r="26" spans="1:62" s="117" customFormat="1" ht="120" x14ac:dyDescent="0.25">
      <c r="A26" s="105" t="s">
        <v>61</v>
      </c>
      <c r="B26" s="99" t="s">
        <v>62</v>
      </c>
      <c r="C26" s="99" t="s">
        <v>63</v>
      </c>
      <c r="D26" s="99" t="s">
        <v>64</v>
      </c>
      <c r="E26" s="99" t="s">
        <v>65</v>
      </c>
      <c r="F26" s="99" t="s">
        <v>81</v>
      </c>
      <c r="G26" s="99" t="s">
        <v>82</v>
      </c>
      <c r="H26" s="99" t="s">
        <v>67</v>
      </c>
      <c r="I26" s="99" t="s">
        <v>67</v>
      </c>
      <c r="J26" s="105"/>
      <c r="K26" s="99" t="s">
        <v>144</v>
      </c>
      <c r="L26" s="105"/>
      <c r="M26" s="96" t="s">
        <v>151</v>
      </c>
      <c r="N26" s="121" t="s">
        <v>152</v>
      </c>
      <c r="O26" s="106"/>
      <c r="P26" s="106" t="s">
        <v>71</v>
      </c>
      <c r="Q26" s="106" t="s">
        <v>71</v>
      </c>
      <c r="R26" s="106" t="s">
        <v>71</v>
      </c>
      <c r="S26" s="106" t="s">
        <v>71</v>
      </c>
      <c r="T26" s="106"/>
      <c r="U26" s="106"/>
      <c r="V26" s="106"/>
      <c r="W26" s="106"/>
      <c r="X26" s="106"/>
      <c r="Y26" s="106"/>
      <c r="Z26" s="106"/>
      <c r="AA26" s="106"/>
      <c r="AB26" s="106"/>
      <c r="AC26" s="106"/>
      <c r="AD26" s="106"/>
      <c r="AE26" s="106"/>
      <c r="AF26" s="106"/>
      <c r="AG26" s="106"/>
      <c r="AH26" s="106"/>
      <c r="AI26" s="105" t="s">
        <v>72</v>
      </c>
      <c r="AJ26" s="96" t="s">
        <v>73</v>
      </c>
      <c r="AK26" s="105" t="s">
        <v>86</v>
      </c>
      <c r="AL26" s="105" t="s">
        <v>87</v>
      </c>
      <c r="AM26" s="105">
        <v>0</v>
      </c>
      <c r="AN26" s="96" t="s">
        <v>153</v>
      </c>
      <c r="AO26" s="96" t="s">
        <v>154</v>
      </c>
      <c r="AP26" s="137">
        <v>3</v>
      </c>
      <c r="AQ26" s="137">
        <v>3</v>
      </c>
      <c r="AR26" s="137">
        <v>3</v>
      </c>
      <c r="AS26" s="137">
        <v>3</v>
      </c>
      <c r="AT26" s="143">
        <v>3</v>
      </c>
      <c r="AU26" s="147">
        <v>9</v>
      </c>
      <c r="AV26" s="111">
        <v>3</v>
      </c>
      <c r="AW26" s="115"/>
      <c r="AX26" s="115"/>
      <c r="AY26" s="115"/>
      <c r="AZ26" s="115"/>
      <c r="BA26" s="115"/>
      <c r="BB26" s="115"/>
      <c r="BC26" s="115"/>
      <c r="BD26" s="115"/>
      <c r="BE26" s="115"/>
      <c r="BF26" s="115"/>
      <c r="BG26" s="115"/>
      <c r="BH26" s="111">
        <v>3</v>
      </c>
      <c r="BI26" s="98" t="b">
        <f t="shared" si="0"/>
        <v>1</v>
      </c>
      <c r="BJ26" s="98" t="b">
        <f t="shared" si="1"/>
        <v>1</v>
      </c>
    </row>
    <row r="27" spans="1:62" s="117" customFormat="1" ht="120" x14ac:dyDescent="0.25">
      <c r="A27" s="105" t="s">
        <v>61</v>
      </c>
      <c r="B27" s="99" t="s">
        <v>62</v>
      </c>
      <c r="C27" s="99" t="s">
        <v>63</v>
      </c>
      <c r="D27" s="99" t="s">
        <v>64</v>
      </c>
      <c r="E27" s="99" t="s">
        <v>65</v>
      </c>
      <c r="F27" s="99" t="s">
        <v>81</v>
      </c>
      <c r="G27" s="99" t="s">
        <v>82</v>
      </c>
      <c r="H27" s="99" t="s">
        <v>67</v>
      </c>
      <c r="I27" s="99" t="s">
        <v>67</v>
      </c>
      <c r="J27" s="105"/>
      <c r="K27" s="99" t="s">
        <v>132</v>
      </c>
      <c r="L27" s="105"/>
      <c r="M27" s="96" t="s">
        <v>155</v>
      </c>
      <c r="N27" s="121" t="s">
        <v>92</v>
      </c>
      <c r="O27" s="106"/>
      <c r="P27" s="106"/>
      <c r="Q27" s="106"/>
      <c r="R27" s="106"/>
      <c r="S27" s="106"/>
      <c r="T27" s="106"/>
      <c r="U27" s="106"/>
      <c r="V27" s="106"/>
      <c r="W27" s="106"/>
      <c r="X27" s="106"/>
      <c r="Y27" s="106"/>
      <c r="Z27" s="106"/>
      <c r="AA27" s="106"/>
      <c r="AB27" s="106"/>
      <c r="AC27" s="106"/>
      <c r="AD27" s="106"/>
      <c r="AE27" s="106"/>
      <c r="AF27" s="106"/>
      <c r="AG27" s="106"/>
      <c r="AH27" s="106"/>
      <c r="AI27" s="96" t="s">
        <v>72</v>
      </c>
      <c r="AJ27" s="96" t="s">
        <v>138</v>
      </c>
      <c r="AK27" s="96" t="s">
        <v>93</v>
      </c>
      <c r="AL27" s="96" t="s">
        <v>87</v>
      </c>
      <c r="AM27" s="96">
        <v>0</v>
      </c>
      <c r="AN27" s="96" t="s">
        <v>156</v>
      </c>
      <c r="AO27" s="96" t="s">
        <v>157</v>
      </c>
      <c r="AP27" s="121">
        <v>0</v>
      </c>
      <c r="AQ27" s="121">
        <v>20</v>
      </c>
      <c r="AR27" s="121">
        <v>30</v>
      </c>
      <c r="AS27" s="121">
        <v>30</v>
      </c>
      <c r="AT27" s="121">
        <v>20</v>
      </c>
      <c r="AU27" s="121">
        <v>100</v>
      </c>
      <c r="AV27" s="121">
        <v>20</v>
      </c>
      <c r="AW27" s="96">
        <v>0</v>
      </c>
      <c r="AX27" s="96">
        <v>0</v>
      </c>
      <c r="AY27" s="96">
        <v>0</v>
      </c>
      <c r="AZ27" s="96">
        <v>0</v>
      </c>
      <c r="BA27" s="96">
        <v>0</v>
      </c>
      <c r="BB27" s="96">
        <v>10</v>
      </c>
      <c r="BC27" s="96">
        <v>10</v>
      </c>
      <c r="BD27" s="96">
        <v>10</v>
      </c>
      <c r="BE27" s="96">
        <v>10</v>
      </c>
      <c r="BF27" s="96">
        <v>10</v>
      </c>
      <c r="BG27" s="96">
        <v>10</v>
      </c>
      <c r="BH27" s="121">
        <v>20</v>
      </c>
      <c r="BI27" s="117" t="b">
        <f t="shared" si="0"/>
        <v>1</v>
      </c>
      <c r="BJ27" s="117" t="b">
        <f t="shared" si="1"/>
        <v>1</v>
      </c>
    </row>
    <row r="28" spans="1:62" s="117" customFormat="1" ht="120" x14ac:dyDescent="0.25">
      <c r="A28" s="105" t="s">
        <v>61</v>
      </c>
      <c r="B28" s="99" t="s">
        <v>62</v>
      </c>
      <c r="C28" s="99" t="s">
        <v>63</v>
      </c>
      <c r="D28" s="99" t="s">
        <v>64</v>
      </c>
      <c r="E28" s="99" t="s">
        <v>65</v>
      </c>
      <c r="F28" s="99" t="s">
        <v>81</v>
      </c>
      <c r="G28" s="99" t="s">
        <v>82</v>
      </c>
      <c r="H28" s="99" t="s">
        <v>67</v>
      </c>
      <c r="I28" s="99" t="s">
        <v>67</v>
      </c>
      <c r="J28" s="105"/>
      <c r="K28" s="99" t="s">
        <v>132</v>
      </c>
      <c r="L28" s="105"/>
      <c r="M28" s="96" t="s">
        <v>158</v>
      </c>
      <c r="N28" s="121" t="s">
        <v>92</v>
      </c>
      <c r="O28" s="106"/>
      <c r="P28" s="106"/>
      <c r="Q28" s="106"/>
      <c r="R28" s="106"/>
      <c r="S28" s="106"/>
      <c r="T28" s="106"/>
      <c r="U28" s="106"/>
      <c r="V28" s="106"/>
      <c r="W28" s="106"/>
      <c r="X28" s="106"/>
      <c r="Y28" s="106"/>
      <c r="Z28" s="106"/>
      <c r="AA28" s="106"/>
      <c r="AB28" s="106"/>
      <c r="AC28" s="106"/>
      <c r="AD28" s="106"/>
      <c r="AE28" s="106"/>
      <c r="AF28" s="106"/>
      <c r="AG28" s="106"/>
      <c r="AH28" s="106"/>
      <c r="AI28" s="96" t="s">
        <v>72</v>
      </c>
      <c r="AJ28" s="96" t="s">
        <v>138</v>
      </c>
      <c r="AK28" s="96" t="s">
        <v>93</v>
      </c>
      <c r="AL28" s="96" t="s">
        <v>87</v>
      </c>
      <c r="AM28" s="100">
        <v>0</v>
      </c>
      <c r="AN28" s="96" t="s">
        <v>159</v>
      </c>
      <c r="AO28" s="96" t="s">
        <v>160</v>
      </c>
      <c r="AP28" s="121">
        <v>0</v>
      </c>
      <c r="AQ28" s="121">
        <v>300</v>
      </c>
      <c r="AR28" s="121">
        <v>600</v>
      </c>
      <c r="AS28" s="121">
        <v>600</v>
      </c>
      <c r="AT28" s="121">
        <v>400</v>
      </c>
      <c r="AU28" s="121">
        <v>1900</v>
      </c>
      <c r="AV28" s="121">
        <v>300</v>
      </c>
      <c r="AW28" s="96">
        <v>0</v>
      </c>
      <c r="AX28" s="96">
        <v>0</v>
      </c>
      <c r="AY28" s="96">
        <v>0</v>
      </c>
      <c r="AZ28" s="96">
        <v>0</v>
      </c>
      <c r="BA28" s="96">
        <v>0</v>
      </c>
      <c r="BB28" s="96">
        <v>150</v>
      </c>
      <c r="BC28" s="96">
        <v>150</v>
      </c>
      <c r="BD28" s="96">
        <v>150</v>
      </c>
      <c r="BE28" s="96">
        <v>150</v>
      </c>
      <c r="BF28" s="96">
        <v>150</v>
      </c>
      <c r="BG28" s="96">
        <v>150</v>
      </c>
      <c r="BH28" s="121">
        <v>300</v>
      </c>
      <c r="BI28" s="117" t="b">
        <f t="shared" si="0"/>
        <v>1</v>
      </c>
      <c r="BJ28" s="117" t="b">
        <f t="shared" si="1"/>
        <v>1</v>
      </c>
    </row>
    <row r="29" spans="1:62" s="117" customFormat="1" ht="120" x14ac:dyDescent="0.25">
      <c r="A29" s="105" t="s">
        <v>61</v>
      </c>
      <c r="B29" s="99" t="s">
        <v>62</v>
      </c>
      <c r="C29" s="99" t="s">
        <v>63</v>
      </c>
      <c r="D29" s="99" t="s">
        <v>64</v>
      </c>
      <c r="E29" s="99" t="s">
        <v>65</v>
      </c>
      <c r="F29" s="99" t="s">
        <v>81</v>
      </c>
      <c r="G29" s="99" t="s">
        <v>82</v>
      </c>
      <c r="H29" s="99" t="s">
        <v>67</v>
      </c>
      <c r="I29" s="99" t="s">
        <v>67</v>
      </c>
      <c r="J29" s="105"/>
      <c r="K29" s="99" t="s">
        <v>127</v>
      </c>
      <c r="L29" s="105">
        <v>479</v>
      </c>
      <c r="M29" s="96" t="s">
        <v>161</v>
      </c>
      <c r="N29" s="121" t="s">
        <v>162</v>
      </c>
      <c r="O29" s="106"/>
      <c r="P29" s="106"/>
      <c r="Q29" s="106" t="s">
        <v>71</v>
      </c>
      <c r="R29" s="106"/>
      <c r="S29" s="106"/>
      <c r="T29" s="106"/>
      <c r="U29" s="106"/>
      <c r="V29" s="106"/>
      <c r="W29" s="106"/>
      <c r="X29" s="106"/>
      <c r="Y29" s="106"/>
      <c r="Z29" s="106"/>
      <c r="AA29" s="106"/>
      <c r="AB29" s="106"/>
      <c r="AC29" s="106"/>
      <c r="AD29" s="106"/>
      <c r="AE29" s="106"/>
      <c r="AF29" s="106"/>
      <c r="AG29" s="106"/>
      <c r="AH29" s="106"/>
      <c r="AI29" s="105" t="s">
        <v>72</v>
      </c>
      <c r="AJ29" s="105" t="s">
        <v>73</v>
      </c>
      <c r="AK29" s="105" t="s">
        <v>99</v>
      </c>
      <c r="AL29" s="105" t="s">
        <v>87</v>
      </c>
      <c r="AM29" s="105">
        <v>0</v>
      </c>
      <c r="AN29" s="99" t="s">
        <v>163</v>
      </c>
      <c r="AO29" s="99" t="s">
        <v>164</v>
      </c>
      <c r="AP29" s="148">
        <v>60</v>
      </c>
      <c r="AQ29" s="148">
        <v>60</v>
      </c>
      <c r="AR29" s="148">
        <v>60</v>
      </c>
      <c r="AS29" s="148">
        <v>60</v>
      </c>
      <c r="AT29" s="149">
        <v>60</v>
      </c>
      <c r="AU29" s="150">
        <v>60</v>
      </c>
      <c r="AV29" s="148">
        <v>60</v>
      </c>
      <c r="AW29" s="115"/>
      <c r="AX29" s="115"/>
      <c r="AY29" s="115"/>
      <c r="AZ29" s="115"/>
      <c r="BA29" s="115"/>
      <c r="BB29" s="115"/>
      <c r="BC29" s="115"/>
      <c r="BD29" s="115"/>
      <c r="BE29" s="115"/>
      <c r="BF29" s="115"/>
      <c r="BG29" s="115"/>
      <c r="BH29" s="115">
        <v>60</v>
      </c>
      <c r="BI29" s="98" t="b">
        <f t="shared" si="0"/>
        <v>1</v>
      </c>
      <c r="BJ29" s="98" t="b">
        <f t="shared" si="1"/>
        <v>1</v>
      </c>
    </row>
    <row r="30" spans="1:62" s="117" customFormat="1" ht="120" x14ac:dyDescent="0.25">
      <c r="A30" s="105" t="s">
        <v>61</v>
      </c>
      <c r="B30" s="99" t="s">
        <v>62</v>
      </c>
      <c r="C30" s="99" t="s">
        <v>63</v>
      </c>
      <c r="D30" s="99" t="s">
        <v>64</v>
      </c>
      <c r="E30" s="99" t="s">
        <v>65</v>
      </c>
      <c r="F30" s="99" t="s">
        <v>81</v>
      </c>
      <c r="G30" s="99" t="s">
        <v>82</v>
      </c>
      <c r="H30" s="99" t="s">
        <v>67</v>
      </c>
      <c r="I30" s="99" t="s">
        <v>67</v>
      </c>
      <c r="J30" s="105"/>
      <c r="K30" s="99" t="s">
        <v>132</v>
      </c>
      <c r="L30" s="105">
        <v>494</v>
      </c>
      <c r="M30" s="96" t="s">
        <v>165</v>
      </c>
      <c r="N30" s="121" t="s">
        <v>152</v>
      </c>
      <c r="O30" s="106"/>
      <c r="P30" s="106"/>
      <c r="Q30" s="106"/>
      <c r="R30" s="106" t="s">
        <v>71</v>
      </c>
      <c r="S30" s="106"/>
      <c r="T30" s="106"/>
      <c r="U30" s="106"/>
      <c r="V30" s="106"/>
      <c r="W30" s="106"/>
      <c r="X30" s="106"/>
      <c r="Y30" s="106"/>
      <c r="Z30" s="106"/>
      <c r="AA30" s="106"/>
      <c r="AB30" s="106"/>
      <c r="AC30" s="106"/>
      <c r="AD30" s="106"/>
      <c r="AE30" s="106"/>
      <c r="AF30" s="106"/>
      <c r="AG30" s="106"/>
      <c r="AH30" s="106"/>
      <c r="AI30" s="105" t="s">
        <v>166</v>
      </c>
      <c r="AJ30" s="105" t="s">
        <v>114</v>
      </c>
      <c r="AK30" s="105" t="s">
        <v>93</v>
      </c>
      <c r="AL30" s="105" t="s">
        <v>167</v>
      </c>
      <c r="AM30" s="105">
        <v>0</v>
      </c>
      <c r="AN30" s="96" t="s">
        <v>168</v>
      </c>
      <c r="AO30" s="96" t="s">
        <v>169</v>
      </c>
      <c r="AP30" s="148">
        <v>48</v>
      </c>
      <c r="AQ30" s="148">
        <v>48</v>
      </c>
      <c r="AR30" s="148">
        <v>48</v>
      </c>
      <c r="AS30" s="148">
        <v>97</v>
      </c>
      <c r="AT30" s="149">
        <v>97</v>
      </c>
      <c r="AU30" s="150">
        <v>97</v>
      </c>
      <c r="AV30" s="148">
        <v>48</v>
      </c>
      <c r="AW30" s="115"/>
      <c r="AX30" s="115"/>
      <c r="AY30" s="115"/>
      <c r="AZ30" s="115"/>
      <c r="BA30" s="115"/>
      <c r="BB30" s="115"/>
      <c r="BC30" s="115"/>
      <c r="BD30" s="115"/>
      <c r="BE30" s="115"/>
      <c r="BF30" s="115"/>
      <c r="BG30" s="115"/>
      <c r="BH30" s="115"/>
      <c r="BI30" s="98" t="b">
        <f t="shared" si="0"/>
        <v>0</v>
      </c>
      <c r="BJ30" s="98" t="b">
        <f t="shared" si="1"/>
        <v>1</v>
      </c>
    </row>
    <row r="31" spans="1:62" s="117" customFormat="1" ht="120" x14ac:dyDescent="0.25">
      <c r="A31" s="105" t="s">
        <v>61</v>
      </c>
      <c r="B31" s="99" t="s">
        <v>62</v>
      </c>
      <c r="C31" s="99" t="s">
        <v>63</v>
      </c>
      <c r="D31" s="99" t="s">
        <v>64</v>
      </c>
      <c r="E31" s="99" t="s">
        <v>65</v>
      </c>
      <c r="F31" s="99" t="s">
        <v>81</v>
      </c>
      <c r="G31" s="99" t="s">
        <v>82</v>
      </c>
      <c r="H31" s="99" t="s">
        <v>67</v>
      </c>
      <c r="I31" s="99" t="s">
        <v>67</v>
      </c>
      <c r="J31" s="105"/>
      <c r="K31" s="99" t="s">
        <v>127</v>
      </c>
      <c r="L31" s="105"/>
      <c r="M31" s="96" t="s">
        <v>170</v>
      </c>
      <c r="N31" s="121" t="s">
        <v>92</v>
      </c>
      <c r="O31" s="106"/>
      <c r="P31" s="106" t="s">
        <v>71</v>
      </c>
      <c r="Q31" s="106"/>
      <c r="R31" s="106"/>
      <c r="S31" s="106"/>
      <c r="T31" s="106"/>
      <c r="U31" s="106"/>
      <c r="V31" s="106"/>
      <c r="W31" s="106"/>
      <c r="X31" s="106"/>
      <c r="Y31" s="106"/>
      <c r="Z31" s="106"/>
      <c r="AA31" s="106"/>
      <c r="AB31" s="106"/>
      <c r="AC31" s="106"/>
      <c r="AD31" s="106"/>
      <c r="AE31" s="106"/>
      <c r="AF31" s="106"/>
      <c r="AG31" s="106"/>
      <c r="AH31" s="106"/>
      <c r="AI31" s="96" t="s">
        <v>72</v>
      </c>
      <c r="AJ31" s="96" t="s">
        <v>114</v>
      </c>
      <c r="AK31" s="96" t="s">
        <v>115</v>
      </c>
      <c r="AL31" s="96" t="s">
        <v>75</v>
      </c>
      <c r="AM31" s="96">
        <v>0</v>
      </c>
      <c r="AN31" s="96" t="s">
        <v>171</v>
      </c>
      <c r="AO31" s="96" t="s">
        <v>172</v>
      </c>
      <c r="AP31" s="121">
        <v>69</v>
      </c>
      <c r="AQ31" s="121">
        <v>31</v>
      </c>
      <c r="AR31" s="121">
        <v>100</v>
      </c>
      <c r="AS31" s="121">
        <v>100</v>
      </c>
      <c r="AT31" s="121">
        <v>100</v>
      </c>
      <c r="AU31" s="121">
        <v>100</v>
      </c>
      <c r="AV31" s="121">
        <v>31</v>
      </c>
      <c r="AW31" s="96">
        <v>0</v>
      </c>
      <c r="AX31" s="96">
        <v>0</v>
      </c>
      <c r="AY31" s="96">
        <v>10</v>
      </c>
      <c r="AZ31" s="96">
        <v>10</v>
      </c>
      <c r="BA31" s="96">
        <v>10</v>
      </c>
      <c r="BB31" s="96">
        <v>20</v>
      </c>
      <c r="BC31" s="96">
        <v>20</v>
      </c>
      <c r="BD31" s="96">
        <v>20</v>
      </c>
      <c r="BE31" s="96">
        <v>30</v>
      </c>
      <c r="BF31" s="96">
        <v>30</v>
      </c>
      <c r="BG31" s="96">
        <v>30</v>
      </c>
      <c r="BH31" s="121">
        <v>31</v>
      </c>
      <c r="BI31" s="117" t="b">
        <f t="shared" si="0"/>
        <v>1</v>
      </c>
      <c r="BJ31" s="117" t="b">
        <f t="shared" si="1"/>
        <v>1</v>
      </c>
    </row>
    <row r="32" spans="1:62" s="117" customFormat="1" ht="120" x14ac:dyDescent="0.25">
      <c r="A32" s="105" t="s">
        <v>61</v>
      </c>
      <c r="B32" s="99" t="s">
        <v>62</v>
      </c>
      <c r="C32" s="99" t="s">
        <v>63</v>
      </c>
      <c r="D32" s="99" t="s">
        <v>64</v>
      </c>
      <c r="E32" s="99" t="s">
        <v>65</v>
      </c>
      <c r="F32" s="99" t="s">
        <v>81</v>
      </c>
      <c r="G32" s="99" t="s">
        <v>82</v>
      </c>
      <c r="H32" s="99" t="s">
        <v>67</v>
      </c>
      <c r="I32" s="99" t="s">
        <v>67</v>
      </c>
      <c r="J32" s="105"/>
      <c r="K32" s="99" t="s">
        <v>127</v>
      </c>
      <c r="L32" s="105"/>
      <c r="M32" s="99" t="s">
        <v>173</v>
      </c>
      <c r="N32" s="105" t="s">
        <v>92</v>
      </c>
      <c r="O32" s="106"/>
      <c r="P32" s="106" t="s">
        <v>71</v>
      </c>
      <c r="Q32" s="106"/>
      <c r="R32" s="106"/>
      <c r="S32" s="106"/>
      <c r="T32" s="106"/>
      <c r="U32" s="106"/>
      <c r="V32" s="106"/>
      <c r="W32" s="106"/>
      <c r="X32" s="106"/>
      <c r="Y32" s="106"/>
      <c r="Z32" s="106"/>
      <c r="AA32" s="106"/>
      <c r="AB32" s="106"/>
      <c r="AC32" s="106"/>
      <c r="AD32" s="106"/>
      <c r="AE32" s="106"/>
      <c r="AF32" s="106"/>
      <c r="AG32" s="106"/>
      <c r="AH32" s="106"/>
      <c r="AI32" s="96" t="s">
        <v>72</v>
      </c>
      <c r="AJ32" s="96" t="s">
        <v>138</v>
      </c>
      <c r="AK32" s="96" t="s">
        <v>74</v>
      </c>
      <c r="AL32" s="96" t="s">
        <v>87</v>
      </c>
      <c r="AM32" s="96">
        <v>15</v>
      </c>
      <c r="AN32" s="96" t="s">
        <v>174</v>
      </c>
      <c r="AO32" s="96" t="s">
        <v>175</v>
      </c>
      <c r="AP32" s="121">
        <v>10112</v>
      </c>
      <c r="AQ32" s="121">
        <v>12112</v>
      </c>
      <c r="AR32" s="121">
        <v>15112</v>
      </c>
      <c r="AS32" s="121">
        <v>17112</v>
      </c>
      <c r="AT32" s="121"/>
      <c r="AU32" s="121">
        <v>17112</v>
      </c>
      <c r="AV32" s="121">
        <v>12112</v>
      </c>
      <c r="AW32" s="96">
        <v>10112</v>
      </c>
      <c r="AX32" s="96">
        <v>10112</v>
      </c>
      <c r="AY32" s="96">
        <v>10112</v>
      </c>
      <c r="AZ32" s="96">
        <v>10112</v>
      </c>
      <c r="BA32" s="96">
        <v>10112</v>
      </c>
      <c r="BB32" s="151">
        <v>1112</v>
      </c>
      <c r="BC32" s="151">
        <v>1112</v>
      </c>
      <c r="BD32" s="151">
        <v>1112</v>
      </c>
      <c r="BE32" s="151">
        <v>1112</v>
      </c>
      <c r="BF32" s="151">
        <v>1112</v>
      </c>
      <c r="BG32" s="151">
        <v>1112</v>
      </c>
      <c r="BH32" s="145">
        <v>12112</v>
      </c>
      <c r="BI32" s="117" t="b">
        <f t="shared" si="0"/>
        <v>1</v>
      </c>
      <c r="BJ32" s="117" t="b">
        <f t="shared" si="1"/>
        <v>1</v>
      </c>
    </row>
    <row r="33" spans="1:62" s="120" customFormat="1" ht="120" x14ac:dyDescent="0.25">
      <c r="A33" s="105" t="s">
        <v>61</v>
      </c>
      <c r="B33" s="99" t="s">
        <v>62</v>
      </c>
      <c r="C33" s="99" t="s">
        <v>63</v>
      </c>
      <c r="D33" s="99" t="s">
        <v>64</v>
      </c>
      <c r="E33" s="99" t="s">
        <v>65</v>
      </c>
      <c r="F33" s="99" t="s">
        <v>176</v>
      </c>
      <c r="G33" s="99" t="s">
        <v>82</v>
      </c>
      <c r="H33" s="99" t="s">
        <v>67</v>
      </c>
      <c r="I33" s="99" t="s">
        <v>67</v>
      </c>
      <c r="J33" s="108"/>
      <c r="K33" s="99" t="s">
        <v>177</v>
      </c>
      <c r="L33" s="104">
        <v>18</v>
      </c>
      <c r="M33" s="104" t="s">
        <v>178</v>
      </c>
      <c r="N33" s="121" t="s">
        <v>92</v>
      </c>
      <c r="O33" s="110"/>
      <c r="P33" s="110"/>
      <c r="Q33" s="110"/>
      <c r="R33" s="110"/>
      <c r="S33" s="110"/>
      <c r="T33" s="110"/>
      <c r="U33" s="110"/>
      <c r="V33" s="110"/>
      <c r="W33" s="110"/>
      <c r="X33" s="110"/>
      <c r="Y33" s="110"/>
      <c r="Z33" s="110"/>
      <c r="AA33" s="110"/>
      <c r="AB33" s="110"/>
      <c r="AC33" s="110"/>
      <c r="AD33" s="110"/>
      <c r="AE33" s="110"/>
      <c r="AF33" s="110"/>
      <c r="AG33" s="110"/>
      <c r="AH33" s="110"/>
      <c r="AI33" s="104" t="s">
        <v>72</v>
      </c>
      <c r="AJ33" s="104" t="s">
        <v>114</v>
      </c>
      <c r="AK33" s="104" t="s">
        <v>93</v>
      </c>
      <c r="AL33" s="104" t="s">
        <v>87</v>
      </c>
      <c r="AM33" s="104">
        <v>0</v>
      </c>
      <c r="AN33" s="104" t="s">
        <v>179</v>
      </c>
      <c r="AO33" s="104" t="s">
        <v>180</v>
      </c>
      <c r="AP33" s="121">
        <v>0</v>
      </c>
      <c r="AQ33" s="121">
        <v>50</v>
      </c>
      <c r="AR33" s="121">
        <v>50</v>
      </c>
      <c r="AS33" s="121">
        <v>100</v>
      </c>
      <c r="AT33" s="122">
        <v>100</v>
      </c>
      <c r="AU33" s="122">
        <v>100</v>
      </c>
      <c r="AV33" s="121">
        <v>50</v>
      </c>
      <c r="AW33" s="123">
        <v>0</v>
      </c>
      <c r="AX33" s="124">
        <v>0</v>
      </c>
      <c r="AY33" s="121">
        <v>50</v>
      </c>
      <c r="AZ33" s="122">
        <v>50</v>
      </c>
      <c r="BA33" s="109">
        <v>50</v>
      </c>
      <c r="BB33" s="121">
        <v>50</v>
      </c>
      <c r="BC33" s="109">
        <v>50</v>
      </c>
      <c r="BD33" s="122">
        <v>50</v>
      </c>
      <c r="BE33" s="121">
        <v>50</v>
      </c>
      <c r="BF33" s="122">
        <v>50</v>
      </c>
      <c r="BG33" s="109">
        <v>50</v>
      </c>
      <c r="BH33" s="109">
        <v>50</v>
      </c>
      <c r="BI33" s="98" t="b">
        <f>BH33=AV33</f>
        <v>1</v>
      </c>
      <c r="BJ33" s="98" t="b">
        <f>AV33=AQ33</f>
        <v>1</v>
      </c>
    </row>
    <row r="34" spans="1:62" s="120" customFormat="1" ht="153" customHeight="1" x14ac:dyDescent="0.25">
      <c r="A34" s="105" t="s">
        <v>61</v>
      </c>
      <c r="B34" s="99" t="s">
        <v>62</v>
      </c>
      <c r="C34" s="99" t="s">
        <v>63</v>
      </c>
      <c r="D34" s="99" t="s">
        <v>64</v>
      </c>
      <c r="E34" s="99" t="s">
        <v>65</v>
      </c>
      <c r="F34" s="99" t="s">
        <v>176</v>
      </c>
      <c r="G34" s="99" t="s">
        <v>82</v>
      </c>
      <c r="H34" s="99" t="s">
        <v>67</v>
      </c>
      <c r="I34" s="99" t="s">
        <v>67</v>
      </c>
      <c r="J34" s="123"/>
      <c r="K34" s="99" t="s">
        <v>181</v>
      </c>
      <c r="L34" s="109"/>
      <c r="M34" s="99" t="s">
        <v>182</v>
      </c>
      <c r="N34" s="109" t="s">
        <v>183</v>
      </c>
      <c r="O34" s="122"/>
      <c r="P34" s="122"/>
      <c r="Q34" s="122"/>
      <c r="R34" s="122"/>
      <c r="S34" s="122"/>
      <c r="T34" s="122"/>
      <c r="U34" s="122"/>
      <c r="V34" s="122"/>
      <c r="W34" s="122"/>
      <c r="X34" s="122"/>
      <c r="Y34" s="122"/>
      <c r="Z34" s="122"/>
      <c r="AA34" s="122"/>
      <c r="AB34" s="122"/>
      <c r="AC34" s="122"/>
      <c r="AD34" s="122"/>
      <c r="AE34" s="122"/>
      <c r="AF34" s="122"/>
      <c r="AG34" s="122"/>
      <c r="AH34" s="122"/>
      <c r="AI34" s="109" t="s">
        <v>72</v>
      </c>
      <c r="AJ34" s="122" t="s">
        <v>73</v>
      </c>
      <c r="AK34" s="109" t="s">
        <v>93</v>
      </c>
      <c r="AL34" s="109" t="s">
        <v>167</v>
      </c>
      <c r="AM34" s="109">
        <v>0</v>
      </c>
      <c r="AN34" s="104" t="s">
        <v>184</v>
      </c>
      <c r="AO34" s="104" t="s">
        <v>185</v>
      </c>
      <c r="AP34" s="109">
        <v>0</v>
      </c>
      <c r="AQ34" s="109">
        <v>15</v>
      </c>
      <c r="AR34" s="109">
        <v>30</v>
      </c>
      <c r="AS34" s="109">
        <v>26</v>
      </c>
      <c r="AT34" s="122">
        <v>0</v>
      </c>
      <c r="AU34" s="152">
        <v>71</v>
      </c>
      <c r="AV34" s="109">
        <v>71</v>
      </c>
      <c r="AW34" s="123"/>
      <c r="AX34" s="124"/>
      <c r="AY34" s="124"/>
      <c r="AZ34" s="124"/>
      <c r="BA34" s="124"/>
      <c r="BB34" s="124"/>
      <c r="BC34" s="124"/>
      <c r="BD34" s="124"/>
      <c r="BE34" s="124"/>
      <c r="BF34" s="124"/>
      <c r="BG34" s="124"/>
      <c r="BH34" s="109">
        <v>15</v>
      </c>
    </row>
    <row r="35" spans="1:62" s="116" customFormat="1" ht="120" x14ac:dyDescent="0.25">
      <c r="A35" s="109" t="s">
        <v>61</v>
      </c>
      <c r="B35" s="108" t="s">
        <v>62</v>
      </c>
      <c r="C35" s="99" t="s">
        <v>63</v>
      </c>
      <c r="D35" s="99" t="s">
        <v>64</v>
      </c>
      <c r="E35" s="99" t="s">
        <v>65</v>
      </c>
      <c r="F35" s="99" t="s">
        <v>81</v>
      </c>
      <c r="G35" s="99" t="s">
        <v>82</v>
      </c>
      <c r="H35" s="99" t="s">
        <v>67</v>
      </c>
      <c r="I35" s="99" t="s">
        <v>67</v>
      </c>
      <c r="J35" s="108"/>
      <c r="K35" s="99" t="s">
        <v>132</v>
      </c>
      <c r="L35" s="109"/>
      <c r="M35" s="139" t="s">
        <v>165</v>
      </c>
      <c r="N35" s="134" t="s">
        <v>152</v>
      </c>
      <c r="O35" s="110"/>
      <c r="P35" s="110"/>
      <c r="Q35" s="110"/>
      <c r="R35" s="122" t="s">
        <v>71</v>
      </c>
      <c r="S35" s="110"/>
      <c r="T35" s="110"/>
      <c r="U35" s="110"/>
      <c r="V35" s="110"/>
      <c r="W35" s="110"/>
      <c r="X35" s="110"/>
      <c r="Y35" s="110"/>
      <c r="Z35" s="110"/>
      <c r="AA35" s="110"/>
      <c r="AB35" s="110"/>
      <c r="AC35" s="110"/>
      <c r="AD35" s="110"/>
      <c r="AE35" s="110"/>
      <c r="AF35" s="110"/>
      <c r="AG35" s="110"/>
      <c r="AH35" s="110"/>
      <c r="AI35" s="134"/>
      <c r="AJ35" s="110" t="s">
        <v>114</v>
      </c>
      <c r="AK35" s="134"/>
      <c r="AL35" s="134"/>
      <c r="AM35" s="134"/>
      <c r="AN35" s="153" t="s">
        <v>168</v>
      </c>
      <c r="AO35" s="153" t="s">
        <v>169</v>
      </c>
      <c r="AP35" s="109">
        <v>48</v>
      </c>
      <c r="AQ35" s="109">
        <v>48</v>
      </c>
      <c r="AR35" s="109">
        <v>48</v>
      </c>
      <c r="AS35" s="109">
        <v>48</v>
      </c>
      <c r="AT35" s="122">
        <v>48</v>
      </c>
      <c r="AU35" s="122">
        <v>48</v>
      </c>
      <c r="AV35" s="134">
        <v>48</v>
      </c>
      <c r="AW35" s="108">
        <v>0</v>
      </c>
      <c r="AX35" s="154">
        <v>0</v>
      </c>
      <c r="AY35" s="154">
        <v>5</v>
      </c>
      <c r="AZ35" s="154">
        <v>5</v>
      </c>
      <c r="BA35" s="108">
        <v>5</v>
      </c>
      <c r="BB35" s="154">
        <v>10</v>
      </c>
      <c r="BC35" s="108">
        <v>10</v>
      </c>
      <c r="BD35" s="154">
        <v>10</v>
      </c>
      <c r="BE35" s="108">
        <v>10</v>
      </c>
      <c r="BF35" s="154">
        <v>10</v>
      </c>
      <c r="BG35" s="108">
        <v>10</v>
      </c>
      <c r="BH35" s="134">
        <v>23</v>
      </c>
    </row>
    <row r="36" spans="1:62" s="116" customFormat="1" ht="57" customHeight="1" x14ac:dyDescent="0.25">
      <c r="A36" s="105" t="s">
        <v>61</v>
      </c>
      <c r="B36" s="99" t="s">
        <v>62</v>
      </c>
      <c r="C36" s="99" t="s">
        <v>63</v>
      </c>
      <c r="D36" s="99" t="s">
        <v>64</v>
      </c>
      <c r="E36" s="99" t="s">
        <v>65</v>
      </c>
      <c r="F36" s="99" t="s">
        <v>176</v>
      </c>
      <c r="G36" s="99" t="s">
        <v>82</v>
      </c>
      <c r="H36" s="99" t="s">
        <v>67</v>
      </c>
      <c r="I36" s="99" t="s">
        <v>67</v>
      </c>
      <c r="J36" s="108"/>
      <c r="K36" s="99" t="s">
        <v>127</v>
      </c>
      <c r="L36" s="109"/>
      <c r="M36" s="139" t="s">
        <v>186</v>
      </c>
      <c r="N36" s="134" t="s">
        <v>92</v>
      </c>
      <c r="O36" s="110"/>
      <c r="P36" s="110"/>
      <c r="Q36" s="110"/>
      <c r="R36" s="110"/>
      <c r="S36" s="110"/>
      <c r="T36" s="110"/>
      <c r="U36" s="110"/>
      <c r="V36" s="110"/>
      <c r="W36" s="110"/>
      <c r="X36" s="110"/>
      <c r="Y36" s="110"/>
      <c r="Z36" s="110"/>
      <c r="AA36" s="110"/>
      <c r="AB36" s="110"/>
      <c r="AC36" s="110"/>
      <c r="AD36" s="110"/>
      <c r="AE36" s="110"/>
      <c r="AF36" s="110"/>
      <c r="AG36" s="110"/>
      <c r="AH36" s="110"/>
      <c r="AI36" s="109" t="s">
        <v>72</v>
      </c>
      <c r="AJ36" s="122" t="s">
        <v>138</v>
      </c>
      <c r="AK36" s="109" t="s">
        <v>93</v>
      </c>
      <c r="AL36" s="109" t="s">
        <v>75</v>
      </c>
      <c r="AM36" s="109">
        <v>0</v>
      </c>
      <c r="AN36" s="96" t="s">
        <v>187</v>
      </c>
      <c r="AO36" s="153" t="s">
        <v>188</v>
      </c>
      <c r="AP36" s="109">
        <v>0</v>
      </c>
      <c r="AQ36" s="204">
        <v>0.4</v>
      </c>
      <c r="AR36" s="204">
        <v>0.2</v>
      </c>
      <c r="AS36" s="204">
        <v>0.2</v>
      </c>
      <c r="AT36" s="205">
        <v>0.2</v>
      </c>
      <c r="AU36" s="205">
        <v>1</v>
      </c>
      <c r="AV36" s="155">
        <v>0.4</v>
      </c>
      <c r="AW36" s="108">
        <v>0</v>
      </c>
      <c r="AX36" s="154">
        <v>0</v>
      </c>
      <c r="AY36" s="108">
        <v>0</v>
      </c>
      <c r="AZ36" s="154">
        <v>0</v>
      </c>
      <c r="BA36" s="108">
        <v>0</v>
      </c>
      <c r="BB36" s="154">
        <v>20</v>
      </c>
      <c r="BC36" s="108">
        <v>20</v>
      </c>
      <c r="BD36" s="154">
        <v>20</v>
      </c>
      <c r="BE36" s="108">
        <v>20</v>
      </c>
      <c r="BF36" s="154">
        <v>20</v>
      </c>
      <c r="BG36" s="108">
        <v>20</v>
      </c>
      <c r="BH36" s="134">
        <v>40</v>
      </c>
    </row>
    <row r="37" spans="1:62" s="117" customFormat="1" ht="63" customHeight="1" x14ac:dyDescent="0.25">
      <c r="A37" s="121" t="s">
        <v>61</v>
      </c>
      <c r="B37" s="96" t="s">
        <v>62</v>
      </c>
      <c r="C37" s="96" t="s">
        <v>63</v>
      </c>
      <c r="D37" s="96" t="s">
        <v>189</v>
      </c>
      <c r="E37" s="96" t="s">
        <v>190</v>
      </c>
      <c r="F37" s="96" t="s">
        <v>191</v>
      </c>
      <c r="G37" s="96" t="s">
        <v>192</v>
      </c>
      <c r="H37" s="99" t="s">
        <v>67</v>
      </c>
      <c r="I37" s="99" t="s">
        <v>193</v>
      </c>
      <c r="J37" s="121"/>
      <c r="K37" s="121" t="s">
        <v>194</v>
      </c>
      <c r="L37" s="121">
        <v>52</v>
      </c>
      <c r="M37" s="96" t="s">
        <v>195</v>
      </c>
      <c r="N37" s="121" t="s">
        <v>194</v>
      </c>
      <c r="O37" s="121" t="s">
        <v>70</v>
      </c>
      <c r="P37" s="121" t="s">
        <v>105</v>
      </c>
      <c r="Q37" s="121" t="s">
        <v>124</v>
      </c>
      <c r="R37" s="121" t="s">
        <v>124</v>
      </c>
      <c r="S37" s="121" t="s">
        <v>124</v>
      </c>
      <c r="T37" s="121" t="s">
        <v>105</v>
      </c>
      <c r="U37" s="121" t="s">
        <v>105</v>
      </c>
      <c r="V37" s="121" t="s">
        <v>124</v>
      </c>
      <c r="W37" s="121" t="s">
        <v>105</v>
      </c>
      <c r="X37" s="121" t="s">
        <v>105</v>
      </c>
      <c r="Y37" s="121" t="s">
        <v>105</v>
      </c>
      <c r="Z37" s="121" t="s">
        <v>105</v>
      </c>
      <c r="AA37" s="121" t="s">
        <v>105</v>
      </c>
      <c r="AB37" s="121" t="s">
        <v>105</v>
      </c>
      <c r="AC37" s="121" t="s">
        <v>105</v>
      </c>
      <c r="AD37" s="121" t="s">
        <v>105</v>
      </c>
      <c r="AE37" s="121" t="s">
        <v>124</v>
      </c>
      <c r="AF37" s="121" t="s">
        <v>124</v>
      </c>
      <c r="AG37" s="121" t="s">
        <v>105</v>
      </c>
      <c r="AH37" s="121" t="s">
        <v>105</v>
      </c>
      <c r="AI37" s="96" t="s">
        <v>72</v>
      </c>
      <c r="AJ37" s="96" t="s">
        <v>138</v>
      </c>
      <c r="AK37" s="96" t="s">
        <v>93</v>
      </c>
      <c r="AL37" s="96" t="s">
        <v>87</v>
      </c>
      <c r="AM37" s="96" t="s">
        <v>105</v>
      </c>
      <c r="AN37" s="96" t="s">
        <v>196</v>
      </c>
      <c r="AO37" s="96" t="s">
        <v>197</v>
      </c>
      <c r="AP37" s="121">
        <v>683</v>
      </c>
      <c r="AQ37" s="121">
        <v>651</v>
      </c>
      <c r="AR37" s="121">
        <v>904</v>
      </c>
      <c r="AS37" s="121">
        <v>1265</v>
      </c>
      <c r="AT37" s="121">
        <v>795</v>
      </c>
      <c r="AU37" s="121">
        <f>+AQ37+AR37+AS37+AT37</f>
        <v>3615</v>
      </c>
      <c r="AV37" s="121">
        <v>651</v>
      </c>
      <c r="AW37" s="121">
        <v>0</v>
      </c>
      <c r="AX37" s="121">
        <v>0</v>
      </c>
      <c r="AY37" s="121">
        <v>0</v>
      </c>
      <c r="AZ37" s="121">
        <v>0</v>
      </c>
      <c r="BA37" s="121">
        <v>0</v>
      </c>
      <c r="BB37" s="121">
        <v>260</v>
      </c>
      <c r="BC37" s="121">
        <v>0</v>
      </c>
      <c r="BD37" s="121">
        <v>0</v>
      </c>
      <c r="BE37" s="121">
        <v>0</v>
      </c>
      <c r="BF37" s="121">
        <v>0</v>
      </c>
      <c r="BG37" s="121">
        <v>0</v>
      </c>
      <c r="BH37" s="121">
        <v>651</v>
      </c>
    </row>
    <row r="38" spans="1:62" s="117" customFormat="1" ht="73.5" customHeight="1" x14ac:dyDescent="0.25">
      <c r="A38" s="121" t="s">
        <v>61</v>
      </c>
      <c r="B38" s="96" t="s">
        <v>62</v>
      </c>
      <c r="C38" s="96" t="s">
        <v>63</v>
      </c>
      <c r="D38" s="96" t="s">
        <v>189</v>
      </c>
      <c r="E38" s="96" t="s">
        <v>190</v>
      </c>
      <c r="F38" s="96" t="s">
        <v>191</v>
      </c>
      <c r="G38" s="96" t="s">
        <v>192</v>
      </c>
      <c r="H38" s="99" t="s">
        <v>67</v>
      </c>
      <c r="I38" s="99" t="s">
        <v>193</v>
      </c>
      <c r="J38" s="121"/>
      <c r="K38" s="121" t="s">
        <v>194</v>
      </c>
      <c r="L38" s="121">
        <v>53</v>
      </c>
      <c r="M38" s="96" t="s">
        <v>198</v>
      </c>
      <c r="N38" s="121" t="s">
        <v>194</v>
      </c>
      <c r="O38" s="121" t="s">
        <v>70</v>
      </c>
      <c r="P38" s="121" t="s">
        <v>105</v>
      </c>
      <c r="Q38" s="121" t="s">
        <v>124</v>
      </c>
      <c r="R38" s="121" t="s">
        <v>124</v>
      </c>
      <c r="S38" s="121" t="s">
        <v>124</v>
      </c>
      <c r="T38" s="121" t="s">
        <v>105</v>
      </c>
      <c r="U38" s="121" t="s">
        <v>105</v>
      </c>
      <c r="V38" s="121" t="s">
        <v>124</v>
      </c>
      <c r="W38" s="121" t="s">
        <v>105</v>
      </c>
      <c r="X38" s="121" t="s">
        <v>105</v>
      </c>
      <c r="Y38" s="121" t="s">
        <v>105</v>
      </c>
      <c r="Z38" s="121" t="s">
        <v>105</v>
      </c>
      <c r="AA38" s="121" t="s">
        <v>105</v>
      </c>
      <c r="AB38" s="121" t="s">
        <v>105</v>
      </c>
      <c r="AC38" s="121" t="s">
        <v>105</v>
      </c>
      <c r="AD38" s="121" t="s">
        <v>105</v>
      </c>
      <c r="AE38" s="121" t="s">
        <v>124</v>
      </c>
      <c r="AF38" s="121" t="s">
        <v>124</v>
      </c>
      <c r="AG38" s="121" t="s">
        <v>199</v>
      </c>
      <c r="AH38" s="121" t="s">
        <v>105</v>
      </c>
      <c r="AI38" s="96" t="s">
        <v>72</v>
      </c>
      <c r="AJ38" s="96" t="s">
        <v>138</v>
      </c>
      <c r="AK38" s="96" t="s">
        <v>93</v>
      </c>
      <c r="AL38" s="96" t="s">
        <v>87</v>
      </c>
      <c r="AM38" s="96" t="s">
        <v>105</v>
      </c>
      <c r="AN38" s="96" t="s">
        <v>200</v>
      </c>
      <c r="AO38" s="96" t="s">
        <v>197</v>
      </c>
      <c r="AP38" s="121">
        <v>834</v>
      </c>
      <c r="AQ38" s="121">
        <v>1175</v>
      </c>
      <c r="AR38" s="121">
        <v>1632</v>
      </c>
      <c r="AS38" s="121">
        <v>2285</v>
      </c>
      <c r="AT38" s="121">
        <v>1436</v>
      </c>
      <c r="AU38" s="121">
        <f>+AQ38+AR38+AS38+AT38</f>
        <v>6528</v>
      </c>
      <c r="AV38" s="141">
        <v>1175</v>
      </c>
      <c r="AW38" s="121">
        <v>0</v>
      </c>
      <c r="AX38" s="121">
        <v>0</v>
      </c>
      <c r="AY38" s="121">
        <v>0</v>
      </c>
      <c r="AZ38" s="121">
        <v>0</v>
      </c>
      <c r="BA38" s="121">
        <v>0</v>
      </c>
      <c r="BB38" s="121">
        <v>470</v>
      </c>
      <c r="BC38" s="121">
        <v>0</v>
      </c>
      <c r="BD38" s="121">
        <v>0</v>
      </c>
      <c r="BE38" s="121">
        <v>0</v>
      </c>
      <c r="BF38" s="121">
        <v>0</v>
      </c>
      <c r="BG38" s="121">
        <v>0</v>
      </c>
      <c r="BH38" s="121">
        <v>1175</v>
      </c>
    </row>
    <row r="39" spans="1:62" s="119" customFormat="1" ht="76.5" customHeight="1" x14ac:dyDescent="0.25">
      <c r="A39" s="121" t="s">
        <v>61</v>
      </c>
      <c r="B39" s="96" t="s">
        <v>62</v>
      </c>
      <c r="C39" s="96" t="s">
        <v>63</v>
      </c>
      <c r="D39" s="96" t="s">
        <v>189</v>
      </c>
      <c r="E39" s="96" t="s">
        <v>190</v>
      </c>
      <c r="F39" s="96" t="s">
        <v>191</v>
      </c>
      <c r="G39" s="96" t="s">
        <v>192</v>
      </c>
      <c r="H39" s="99" t="s">
        <v>67</v>
      </c>
      <c r="I39" s="99" t="s">
        <v>193</v>
      </c>
      <c r="J39" s="121"/>
      <c r="K39" s="121" t="s">
        <v>194</v>
      </c>
      <c r="L39" s="121" t="s">
        <v>105</v>
      </c>
      <c r="M39" s="96" t="s">
        <v>201</v>
      </c>
      <c r="N39" s="121" t="s">
        <v>194</v>
      </c>
      <c r="O39" s="121" t="s">
        <v>92</v>
      </c>
      <c r="P39" s="121" t="s">
        <v>105</v>
      </c>
      <c r="Q39" s="121" t="s">
        <v>124</v>
      </c>
      <c r="R39" s="121" t="s">
        <v>124</v>
      </c>
      <c r="S39" s="121" t="s">
        <v>124</v>
      </c>
      <c r="T39" s="121" t="s">
        <v>105</v>
      </c>
      <c r="U39" s="121" t="s">
        <v>105</v>
      </c>
      <c r="V39" s="121" t="s">
        <v>124</v>
      </c>
      <c r="W39" s="121" t="s">
        <v>105</v>
      </c>
      <c r="X39" s="121" t="s">
        <v>105</v>
      </c>
      <c r="Y39" s="121" t="s">
        <v>124</v>
      </c>
      <c r="Z39" s="121" t="s">
        <v>105</v>
      </c>
      <c r="AA39" s="121" t="s">
        <v>105</v>
      </c>
      <c r="AB39" s="121" t="s">
        <v>105</v>
      </c>
      <c r="AC39" s="121" t="s">
        <v>105</v>
      </c>
      <c r="AD39" s="121" t="s">
        <v>105</v>
      </c>
      <c r="AE39" s="121" t="s">
        <v>124</v>
      </c>
      <c r="AF39" s="121" t="s">
        <v>124</v>
      </c>
      <c r="AG39" s="121" t="s">
        <v>105</v>
      </c>
      <c r="AH39" s="121" t="s">
        <v>105</v>
      </c>
      <c r="AI39" s="96" t="s">
        <v>72</v>
      </c>
      <c r="AJ39" s="96" t="s">
        <v>202</v>
      </c>
      <c r="AK39" s="96" t="s">
        <v>93</v>
      </c>
      <c r="AL39" s="96" t="s">
        <v>87</v>
      </c>
      <c r="AM39" s="121">
        <v>0</v>
      </c>
      <c r="AN39" s="156" t="s">
        <v>203</v>
      </c>
      <c r="AO39" s="96" t="s">
        <v>204</v>
      </c>
      <c r="AP39" s="121" t="s">
        <v>90</v>
      </c>
      <c r="AQ39" s="121">
        <v>6229</v>
      </c>
      <c r="AR39" s="121">
        <v>8651</v>
      </c>
      <c r="AS39" s="121">
        <v>12112</v>
      </c>
      <c r="AT39" s="121">
        <v>7613</v>
      </c>
      <c r="AU39" s="121">
        <f>+AQ39+AR39+AS39+AT39</f>
        <v>34605</v>
      </c>
      <c r="AV39" s="121">
        <v>6229</v>
      </c>
      <c r="AW39" s="121">
        <v>397</v>
      </c>
      <c r="AX39" s="121">
        <f>432+AW39</f>
        <v>829</v>
      </c>
      <c r="AY39" s="121">
        <f>582+AX39</f>
        <v>1411</v>
      </c>
      <c r="AZ39" s="121">
        <f>511+AY39</f>
        <v>1922</v>
      </c>
      <c r="BA39" s="121">
        <f>762+AZ39</f>
        <v>2684</v>
      </c>
      <c r="BB39" s="121">
        <f>504+BA39</f>
        <v>3188</v>
      </c>
      <c r="BC39" s="121">
        <f>721+BB39</f>
        <v>3909</v>
      </c>
      <c r="BD39" s="121">
        <f>478+BC39</f>
        <v>4387</v>
      </c>
      <c r="BE39" s="121">
        <f>311+BD39</f>
        <v>4698</v>
      </c>
      <c r="BF39" s="121">
        <f>463+BE39</f>
        <v>5161</v>
      </c>
      <c r="BG39" s="121">
        <f>341+BF39</f>
        <v>5502</v>
      </c>
      <c r="BH39" s="121">
        <f>727+BG39</f>
        <v>6229</v>
      </c>
    </row>
    <row r="40" spans="1:62" s="117" customFormat="1" ht="68.25" customHeight="1" x14ac:dyDescent="0.25">
      <c r="A40" s="121" t="s">
        <v>61</v>
      </c>
      <c r="B40" s="96" t="s">
        <v>62</v>
      </c>
      <c r="C40" s="96" t="s">
        <v>63</v>
      </c>
      <c r="D40" s="96" t="s">
        <v>189</v>
      </c>
      <c r="E40" s="96" t="s">
        <v>190</v>
      </c>
      <c r="F40" s="96" t="s">
        <v>191</v>
      </c>
      <c r="G40" s="96" t="s">
        <v>205</v>
      </c>
      <c r="H40" s="99" t="s">
        <v>67</v>
      </c>
      <c r="I40" s="99" t="s">
        <v>193</v>
      </c>
      <c r="J40" s="121"/>
      <c r="K40" s="121" t="s">
        <v>194</v>
      </c>
      <c r="L40" s="121" t="s">
        <v>105</v>
      </c>
      <c r="M40" s="96" t="s">
        <v>206</v>
      </c>
      <c r="N40" s="121" t="s">
        <v>194</v>
      </c>
      <c r="O40" s="121" t="s">
        <v>92</v>
      </c>
      <c r="P40" s="121" t="s">
        <v>105</v>
      </c>
      <c r="Q40" s="121" t="s">
        <v>105</v>
      </c>
      <c r="R40" s="121" t="s">
        <v>124</v>
      </c>
      <c r="S40" s="121" t="s">
        <v>124</v>
      </c>
      <c r="T40" s="121" t="s">
        <v>105</v>
      </c>
      <c r="U40" s="121" t="s">
        <v>105</v>
      </c>
      <c r="V40" s="121" t="s">
        <v>124</v>
      </c>
      <c r="W40" s="121" t="s">
        <v>105</v>
      </c>
      <c r="X40" s="121" t="s">
        <v>105</v>
      </c>
      <c r="Y40" s="121" t="s">
        <v>105</v>
      </c>
      <c r="Z40" s="121" t="s">
        <v>105</v>
      </c>
      <c r="AA40" s="121" t="s">
        <v>105</v>
      </c>
      <c r="AB40" s="121" t="s">
        <v>105</v>
      </c>
      <c r="AC40" s="121" t="s">
        <v>105</v>
      </c>
      <c r="AD40" s="121" t="s">
        <v>105</v>
      </c>
      <c r="AE40" s="121" t="s">
        <v>105</v>
      </c>
      <c r="AF40" s="121" t="s">
        <v>105</v>
      </c>
      <c r="AG40" s="121" t="s">
        <v>105</v>
      </c>
      <c r="AH40" s="121" t="s">
        <v>105</v>
      </c>
      <c r="AI40" s="96" t="s">
        <v>72</v>
      </c>
      <c r="AJ40" s="96" t="s">
        <v>202</v>
      </c>
      <c r="AK40" s="96" t="s">
        <v>93</v>
      </c>
      <c r="AL40" s="96" t="s">
        <v>87</v>
      </c>
      <c r="AM40" s="121">
        <v>0</v>
      </c>
      <c r="AN40" s="96" t="s">
        <v>207</v>
      </c>
      <c r="AO40" s="96" t="s">
        <v>208</v>
      </c>
      <c r="AP40" s="121" t="s">
        <v>90</v>
      </c>
      <c r="AQ40" s="121">
        <v>450</v>
      </c>
      <c r="AR40" s="121">
        <v>600</v>
      </c>
      <c r="AS40" s="121">
        <v>750</v>
      </c>
      <c r="AT40" s="121">
        <v>1200</v>
      </c>
      <c r="AU40" s="121">
        <v>3000</v>
      </c>
      <c r="AV40" s="141">
        <v>450</v>
      </c>
      <c r="AW40" s="121">
        <v>15</v>
      </c>
      <c r="AX40" s="121">
        <f>+AW40+36</f>
        <v>51</v>
      </c>
      <c r="AY40" s="121">
        <f>+AX40+28</f>
        <v>79</v>
      </c>
      <c r="AZ40" s="121">
        <f>+AY40+13</f>
        <v>92</v>
      </c>
      <c r="BA40" s="121">
        <f>+AZ40+114</f>
        <v>206</v>
      </c>
      <c r="BB40" s="121">
        <f>+BA40+24</f>
        <v>230</v>
      </c>
      <c r="BC40" s="121">
        <f>+BB40+96</f>
        <v>326</v>
      </c>
      <c r="BD40" s="121">
        <f>+BC40+21</f>
        <v>347</v>
      </c>
      <c r="BE40" s="121">
        <f>+BD40+33</f>
        <v>380</v>
      </c>
      <c r="BF40" s="121">
        <f>+BE40+28</f>
        <v>408</v>
      </c>
      <c r="BG40" s="121">
        <f>+BF40+18</f>
        <v>426</v>
      </c>
      <c r="BH40" s="121">
        <f>+BG40+24</f>
        <v>450</v>
      </c>
    </row>
    <row r="41" spans="1:62" s="117" customFormat="1" ht="50.25" customHeight="1" x14ac:dyDescent="0.25">
      <c r="A41" s="121" t="s">
        <v>61</v>
      </c>
      <c r="B41" s="96" t="s">
        <v>62</v>
      </c>
      <c r="C41" s="96" t="s">
        <v>63</v>
      </c>
      <c r="D41" s="96" t="s">
        <v>189</v>
      </c>
      <c r="E41" s="96" t="s">
        <v>190</v>
      </c>
      <c r="F41" s="96" t="s">
        <v>191</v>
      </c>
      <c r="G41" s="96" t="s">
        <v>192</v>
      </c>
      <c r="H41" s="99" t="s">
        <v>67</v>
      </c>
      <c r="I41" s="99" t="s">
        <v>193</v>
      </c>
      <c r="J41" s="121"/>
      <c r="K41" s="121" t="s">
        <v>194</v>
      </c>
      <c r="L41" s="121" t="s">
        <v>105</v>
      </c>
      <c r="M41" s="96" t="s">
        <v>209</v>
      </c>
      <c r="N41" s="121" t="s">
        <v>194</v>
      </c>
      <c r="O41" s="121" t="s">
        <v>92</v>
      </c>
      <c r="P41" s="121" t="s">
        <v>105</v>
      </c>
      <c r="Q41" s="121" t="s">
        <v>105</v>
      </c>
      <c r="R41" s="121" t="s">
        <v>124</v>
      </c>
      <c r="S41" s="121" t="s">
        <v>105</v>
      </c>
      <c r="T41" s="121" t="s">
        <v>105</v>
      </c>
      <c r="U41" s="121" t="s">
        <v>105</v>
      </c>
      <c r="V41" s="121" t="s">
        <v>105</v>
      </c>
      <c r="W41" s="121" t="s">
        <v>105</v>
      </c>
      <c r="X41" s="121" t="s">
        <v>105</v>
      </c>
      <c r="Y41" s="121" t="s">
        <v>105</v>
      </c>
      <c r="Z41" s="121" t="s">
        <v>105</v>
      </c>
      <c r="AA41" s="121" t="s">
        <v>105</v>
      </c>
      <c r="AB41" s="121" t="s">
        <v>105</v>
      </c>
      <c r="AC41" s="121" t="s">
        <v>105</v>
      </c>
      <c r="AD41" s="121" t="s">
        <v>105</v>
      </c>
      <c r="AE41" s="121" t="s">
        <v>105</v>
      </c>
      <c r="AF41" s="121" t="s">
        <v>105</v>
      </c>
      <c r="AG41" s="121" t="s">
        <v>105</v>
      </c>
      <c r="AH41" s="121" t="s">
        <v>105</v>
      </c>
      <c r="AI41" s="96" t="s">
        <v>72</v>
      </c>
      <c r="AJ41" s="96" t="s">
        <v>202</v>
      </c>
      <c r="AK41" s="96" t="s">
        <v>93</v>
      </c>
      <c r="AL41" s="96" t="s">
        <v>87</v>
      </c>
      <c r="AM41" s="121">
        <v>0</v>
      </c>
      <c r="AN41" s="96" t="s">
        <v>210</v>
      </c>
      <c r="AO41" s="96" t="s">
        <v>204</v>
      </c>
      <c r="AP41" s="121" t="s">
        <v>90</v>
      </c>
      <c r="AQ41" s="121">
        <v>155</v>
      </c>
      <c r="AR41" s="121">
        <v>215</v>
      </c>
      <c r="AS41" s="121">
        <v>301</v>
      </c>
      <c r="AT41" s="121">
        <v>189</v>
      </c>
      <c r="AU41" s="121">
        <f>+AQ41+AR41+AS41+AT41</f>
        <v>860</v>
      </c>
      <c r="AV41" s="121">
        <v>155</v>
      </c>
      <c r="AW41" s="121">
        <v>13</v>
      </c>
      <c r="AX41" s="121">
        <f>+AW41+10</f>
        <v>23</v>
      </c>
      <c r="AY41" s="121">
        <f>+AX41+13</f>
        <v>36</v>
      </c>
      <c r="AZ41" s="121">
        <f>+AY41+7</f>
        <v>43</v>
      </c>
      <c r="BA41" s="121">
        <f>+AZ41+21</f>
        <v>64</v>
      </c>
      <c r="BB41" s="121">
        <f>+BA41+8</f>
        <v>72</v>
      </c>
      <c r="BC41" s="121">
        <f>+BB41+8</f>
        <v>80</v>
      </c>
      <c r="BD41" s="121">
        <f>+BC41+26</f>
        <v>106</v>
      </c>
      <c r="BE41" s="121">
        <f>+BD41+9</f>
        <v>115</v>
      </c>
      <c r="BF41" s="121">
        <f>+BE41+5</f>
        <v>120</v>
      </c>
      <c r="BG41" s="121">
        <f>+BF41+12</f>
        <v>132</v>
      </c>
      <c r="BH41" s="121">
        <f>+BG41+23</f>
        <v>155</v>
      </c>
    </row>
    <row r="42" spans="1:62" s="117" customFormat="1" ht="70.5" customHeight="1" x14ac:dyDescent="0.25">
      <c r="A42" s="121" t="s">
        <v>61</v>
      </c>
      <c r="B42" s="96" t="s">
        <v>62</v>
      </c>
      <c r="C42" s="96" t="s">
        <v>63</v>
      </c>
      <c r="D42" s="96" t="s">
        <v>189</v>
      </c>
      <c r="E42" s="96" t="s">
        <v>190</v>
      </c>
      <c r="F42" s="96" t="s">
        <v>191</v>
      </c>
      <c r="G42" s="96" t="s">
        <v>205</v>
      </c>
      <c r="H42" s="99" t="s">
        <v>67</v>
      </c>
      <c r="I42" s="99" t="s">
        <v>193</v>
      </c>
      <c r="J42" s="121"/>
      <c r="K42" s="121" t="s">
        <v>194</v>
      </c>
      <c r="L42" s="121" t="s">
        <v>105</v>
      </c>
      <c r="M42" s="96" t="s">
        <v>211</v>
      </c>
      <c r="N42" s="121" t="s">
        <v>194</v>
      </c>
      <c r="O42" s="121" t="s">
        <v>92</v>
      </c>
      <c r="P42" s="121" t="s">
        <v>105</v>
      </c>
      <c r="Q42" s="121" t="s">
        <v>105</v>
      </c>
      <c r="R42" s="121" t="s">
        <v>124</v>
      </c>
      <c r="S42" s="121" t="s">
        <v>105</v>
      </c>
      <c r="T42" s="121" t="s">
        <v>105</v>
      </c>
      <c r="U42" s="121" t="s">
        <v>105</v>
      </c>
      <c r="V42" s="121" t="s">
        <v>105</v>
      </c>
      <c r="W42" s="121" t="s">
        <v>105</v>
      </c>
      <c r="X42" s="121" t="s">
        <v>105</v>
      </c>
      <c r="Y42" s="121" t="s">
        <v>105</v>
      </c>
      <c r="Z42" s="121" t="s">
        <v>105</v>
      </c>
      <c r="AA42" s="121" t="s">
        <v>105</v>
      </c>
      <c r="AB42" s="121" t="s">
        <v>105</v>
      </c>
      <c r="AC42" s="121" t="s">
        <v>105</v>
      </c>
      <c r="AD42" s="121" t="s">
        <v>105</v>
      </c>
      <c r="AE42" s="121" t="s">
        <v>105</v>
      </c>
      <c r="AF42" s="121" t="s">
        <v>105</v>
      </c>
      <c r="AG42" s="121" t="s">
        <v>105</v>
      </c>
      <c r="AH42" s="121" t="s">
        <v>105</v>
      </c>
      <c r="AI42" s="96" t="s">
        <v>72</v>
      </c>
      <c r="AJ42" s="96" t="s">
        <v>202</v>
      </c>
      <c r="AK42" s="96" t="s">
        <v>93</v>
      </c>
      <c r="AL42" s="96" t="s">
        <v>87</v>
      </c>
      <c r="AM42" s="121">
        <v>0</v>
      </c>
      <c r="AN42" s="96" t="s">
        <v>212</v>
      </c>
      <c r="AO42" s="96" t="s">
        <v>208</v>
      </c>
      <c r="AP42" s="121" t="s">
        <v>90</v>
      </c>
      <c r="AQ42" s="121">
        <v>45</v>
      </c>
      <c r="AR42" s="121">
        <v>60</v>
      </c>
      <c r="AS42" s="121">
        <v>75</v>
      </c>
      <c r="AT42" s="121">
        <v>120</v>
      </c>
      <c r="AU42" s="121">
        <v>300</v>
      </c>
      <c r="AV42" s="121">
        <v>45</v>
      </c>
      <c r="AW42" s="121">
        <v>0</v>
      </c>
      <c r="AX42" s="121">
        <v>4</v>
      </c>
      <c r="AY42" s="121">
        <f>+AX42+2</f>
        <v>6</v>
      </c>
      <c r="AZ42" s="121">
        <v>0</v>
      </c>
      <c r="BA42" s="121">
        <f>+AY42+4</f>
        <v>10</v>
      </c>
      <c r="BB42" s="121">
        <f>+BA42+9</f>
        <v>19</v>
      </c>
      <c r="BC42" s="121">
        <f>+BB42+8</f>
        <v>27</v>
      </c>
      <c r="BD42" s="121">
        <f>+BC42+6</f>
        <v>33</v>
      </c>
      <c r="BE42" s="121">
        <f>+BD42+2</f>
        <v>35</v>
      </c>
      <c r="BF42" s="121">
        <f>+BE42+7</f>
        <v>42</v>
      </c>
      <c r="BG42" s="121">
        <f>+BF42+1</f>
        <v>43</v>
      </c>
      <c r="BH42" s="121">
        <f>+BG42+2</f>
        <v>45</v>
      </c>
    </row>
    <row r="43" spans="1:62" s="117" customFormat="1" ht="56.25" customHeight="1" x14ac:dyDescent="0.25">
      <c r="A43" s="121" t="s">
        <v>61</v>
      </c>
      <c r="B43" s="96" t="s">
        <v>62</v>
      </c>
      <c r="C43" s="96" t="s">
        <v>63</v>
      </c>
      <c r="D43" s="96" t="s">
        <v>189</v>
      </c>
      <c r="E43" s="96" t="s">
        <v>190</v>
      </c>
      <c r="F43" s="96" t="s">
        <v>191</v>
      </c>
      <c r="G43" s="96" t="s">
        <v>192</v>
      </c>
      <c r="H43" s="99" t="s">
        <v>67</v>
      </c>
      <c r="I43" s="99" t="s">
        <v>193</v>
      </c>
      <c r="J43" s="121"/>
      <c r="K43" s="121" t="s">
        <v>194</v>
      </c>
      <c r="L43" s="121" t="s">
        <v>105</v>
      </c>
      <c r="M43" s="96" t="s">
        <v>213</v>
      </c>
      <c r="N43" s="121" t="s">
        <v>194</v>
      </c>
      <c r="O43" s="121" t="s">
        <v>92</v>
      </c>
      <c r="P43" s="121" t="s">
        <v>105</v>
      </c>
      <c r="Q43" s="121" t="s">
        <v>105</v>
      </c>
      <c r="R43" s="121" t="s">
        <v>105</v>
      </c>
      <c r="S43" s="121" t="s">
        <v>124</v>
      </c>
      <c r="T43" s="121" t="s">
        <v>105</v>
      </c>
      <c r="U43" s="121" t="s">
        <v>105</v>
      </c>
      <c r="V43" s="121" t="s">
        <v>105</v>
      </c>
      <c r="W43" s="121" t="s">
        <v>105</v>
      </c>
      <c r="X43" s="121" t="s">
        <v>105</v>
      </c>
      <c r="Y43" s="121" t="s">
        <v>105</v>
      </c>
      <c r="Z43" s="121" t="s">
        <v>105</v>
      </c>
      <c r="AA43" s="121" t="s">
        <v>105</v>
      </c>
      <c r="AB43" s="121" t="s">
        <v>105</v>
      </c>
      <c r="AC43" s="121" t="s">
        <v>105</v>
      </c>
      <c r="AD43" s="121" t="s">
        <v>105</v>
      </c>
      <c r="AE43" s="121" t="s">
        <v>105</v>
      </c>
      <c r="AF43" s="121" t="s">
        <v>105</v>
      </c>
      <c r="AG43" s="121" t="s">
        <v>105</v>
      </c>
      <c r="AH43" s="121" t="s">
        <v>105</v>
      </c>
      <c r="AI43" s="96" t="s">
        <v>72</v>
      </c>
      <c r="AJ43" s="96" t="s">
        <v>202</v>
      </c>
      <c r="AK43" s="96" t="s">
        <v>93</v>
      </c>
      <c r="AL43" s="96" t="s">
        <v>87</v>
      </c>
      <c r="AM43" s="121">
        <v>0</v>
      </c>
      <c r="AN43" s="96" t="s">
        <v>214</v>
      </c>
      <c r="AO43" s="96" t="s">
        <v>208</v>
      </c>
      <c r="AP43" s="121" t="s">
        <v>90</v>
      </c>
      <c r="AQ43" s="121">
        <v>155</v>
      </c>
      <c r="AR43" s="121">
        <v>215</v>
      </c>
      <c r="AS43" s="121">
        <v>301</v>
      </c>
      <c r="AT43" s="121">
        <v>189</v>
      </c>
      <c r="AU43" s="121">
        <f>+AQ43+AR43+AS43+AT43</f>
        <v>860</v>
      </c>
      <c r="AV43" s="121">
        <v>155</v>
      </c>
      <c r="AW43" s="121">
        <v>9</v>
      </c>
      <c r="AX43" s="121">
        <f>+AW43+16</f>
        <v>25</v>
      </c>
      <c r="AY43" s="121">
        <f>+AX43+5</f>
        <v>30</v>
      </c>
      <c r="AZ43" s="121">
        <f>+AY43+5</f>
        <v>35</v>
      </c>
      <c r="BA43" s="121">
        <f>+AZ43+30</f>
        <v>65</v>
      </c>
      <c r="BB43" s="121">
        <f>+BA43+20</f>
        <v>85</v>
      </c>
      <c r="BC43" s="121">
        <f>+BB43+18</f>
        <v>103</v>
      </c>
      <c r="BD43" s="121">
        <f>+BC43+9</f>
        <v>112</v>
      </c>
      <c r="BE43" s="121">
        <f>+BD43+7</f>
        <v>119</v>
      </c>
      <c r="BF43" s="121">
        <f>+BE43+12</f>
        <v>131</v>
      </c>
      <c r="BG43" s="121">
        <f>+BF43+11</f>
        <v>142</v>
      </c>
      <c r="BH43" s="121">
        <f>+BG43+13</f>
        <v>155</v>
      </c>
    </row>
    <row r="44" spans="1:62" s="117" customFormat="1" ht="82.5" customHeight="1" x14ac:dyDescent="0.25">
      <c r="A44" s="121" t="s">
        <v>61</v>
      </c>
      <c r="B44" s="96" t="s">
        <v>62</v>
      </c>
      <c r="C44" s="96" t="s">
        <v>63</v>
      </c>
      <c r="D44" s="96" t="s">
        <v>189</v>
      </c>
      <c r="E44" s="96" t="s">
        <v>190</v>
      </c>
      <c r="F44" s="96" t="s">
        <v>191</v>
      </c>
      <c r="G44" s="96" t="s">
        <v>205</v>
      </c>
      <c r="H44" s="99" t="s">
        <v>67</v>
      </c>
      <c r="I44" s="99" t="s">
        <v>193</v>
      </c>
      <c r="J44" s="121"/>
      <c r="K44" s="121" t="s">
        <v>194</v>
      </c>
      <c r="L44" s="121" t="s">
        <v>105</v>
      </c>
      <c r="M44" s="96" t="s">
        <v>215</v>
      </c>
      <c r="N44" s="121" t="s">
        <v>194</v>
      </c>
      <c r="O44" s="121" t="s">
        <v>92</v>
      </c>
      <c r="P44" s="121" t="s">
        <v>105</v>
      </c>
      <c r="Q44" s="121" t="s">
        <v>105</v>
      </c>
      <c r="R44" s="121" t="s">
        <v>105</v>
      </c>
      <c r="S44" s="121" t="s">
        <v>124</v>
      </c>
      <c r="T44" s="121" t="s">
        <v>105</v>
      </c>
      <c r="U44" s="121" t="s">
        <v>105</v>
      </c>
      <c r="V44" s="121" t="s">
        <v>105</v>
      </c>
      <c r="W44" s="121" t="s">
        <v>105</v>
      </c>
      <c r="X44" s="121" t="s">
        <v>105</v>
      </c>
      <c r="Y44" s="121" t="s">
        <v>105</v>
      </c>
      <c r="Z44" s="121" t="s">
        <v>105</v>
      </c>
      <c r="AA44" s="121" t="s">
        <v>105</v>
      </c>
      <c r="AB44" s="121" t="s">
        <v>105</v>
      </c>
      <c r="AC44" s="121" t="s">
        <v>105</v>
      </c>
      <c r="AD44" s="121" t="s">
        <v>105</v>
      </c>
      <c r="AE44" s="121" t="s">
        <v>105</v>
      </c>
      <c r="AF44" s="121" t="s">
        <v>105</v>
      </c>
      <c r="AG44" s="121" t="s">
        <v>105</v>
      </c>
      <c r="AH44" s="121" t="s">
        <v>105</v>
      </c>
      <c r="AI44" s="96" t="s">
        <v>72</v>
      </c>
      <c r="AJ44" s="96" t="s">
        <v>202</v>
      </c>
      <c r="AK44" s="96" t="s">
        <v>93</v>
      </c>
      <c r="AL44" s="96" t="s">
        <v>87</v>
      </c>
      <c r="AM44" s="121">
        <v>0</v>
      </c>
      <c r="AN44" s="96" t="s">
        <v>216</v>
      </c>
      <c r="AO44" s="96" t="s">
        <v>208</v>
      </c>
      <c r="AP44" s="121" t="s">
        <v>90</v>
      </c>
      <c r="AQ44" s="121">
        <v>45</v>
      </c>
      <c r="AR44" s="121">
        <v>60</v>
      </c>
      <c r="AS44" s="121">
        <v>75</v>
      </c>
      <c r="AT44" s="121">
        <v>120</v>
      </c>
      <c r="AU44" s="121">
        <v>300</v>
      </c>
      <c r="AV44" s="121">
        <v>45</v>
      </c>
      <c r="AW44" s="121">
        <v>0</v>
      </c>
      <c r="AX44" s="121">
        <v>6</v>
      </c>
      <c r="AY44" s="121">
        <v>7</v>
      </c>
      <c r="AZ44" s="121">
        <v>8</v>
      </c>
      <c r="BA44" s="121">
        <f>+AZ44+10</f>
        <v>18</v>
      </c>
      <c r="BB44" s="121">
        <f>+BA44+17</f>
        <v>35</v>
      </c>
      <c r="BC44" s="121">
        <f>+BB44+2</f>
        <v>37</v>
      </c>
      <c r="BD44" s="121">
        <f>+BC44+2</f>
        <v>39</v>
      </c>
      <c r="BE44" s="121">
        <v>39</v>
      </c>
      <c r="BF44" s="121">
        <f>+BE44+3</f>
        <v>42</v>
      </c>
      <c r="BG44" s="121">
        <v>43</v>
      </c>
      <c r="BH44" s="121">
        <f>+BG44+2</f>
        <v>45</v>
      </c>
    </row>
    <row r="45" spans="1:62" s="117" customFormat="1" ht="63.75" customHeight="1" x14ac:dyDescent="0.25">
      <c r="A45" s="121" t="s">
        <v>61</v>
      </c>
      <c r="B45" s="96" t="s">
        <v>62</v>
      </c>
      <c r="C45" s="96" t="s">
        <v>63</v>
      </c>
      <c r="D45" s="96" t="s">
        <v>189</v>
      </c>
      <c r="E45" s="96" t="s">
        <v>190</v>
      </c>
      <c r="F45" s="96" t="s">
        <v>191</v>
      </c>
      <c r="G45" s="96" t="s">
        <v>205</v>
      </c>
      <c r="H45" s="99" t="s">
        <v>67</v>
      </c>
      <c r="I45" s="99" t="s">
        <v>193</v>
      </c>
      <c r="J45" s="121"/>
      <c r="K45" s="121" t="s">
        <v>194</v>
      </c>
      <c r="L45" s="121">
        <v>76</v>
      </c>
      <c r="M45" s="96" t="s">
        <v>217</v>
      </c>
      <c r="N45" s="121" t="s">
        <v>194</v>
      </c>
      <c r="O45" s="121" t="s">
        <v>92</v>
      </c>
      <c r="P45" s="121" t="s">
        <v>105</v>
      </c>
      <c r="Q45" s="121" t="s">
        <v>105</v>
      </c>
      <c r="R45" s="121" t="s">
        <v>105</v>
      </c>
      <c r="S45" s="121" t="s">
        <v>105</v>
      </c>
      <c r="T45" s="121" t="s">
        <v>105</v>
      </c>
      <c r="U45" s="121" t="s">
        <v>105</v>
      </c>
      <c r="V45" s="121" t="s">
        <v>105</v>
      </c>
      <c r="W45" s="121" t="s">
        <v>105</v>
      </c>
      <c r="X45" s="121" t="s">
        <v>105</v>
      </c>
      <c r="Y45" s="121" t="s">
        <v>105</v>
      </c>
      <c r="Z45" s="121" t="s">
        <v>105</v>
      </c>
      <c r="AA45" s="121" t="s">
        <v>105</v>
      </c>
      <c r="AB45" s="121" t="s">
        <v>105</v>
      </c>
      <c r="AC45" s="121" t="s">
        <v>105</v>
      </c>
      <c r="AD45" s="121" t="s">
        <v>105</v>
      </c>
      <c r="AE45" s="121" t="s">
        <v>105</v>
      </c>
      <c r="AF45" s="121" t="s">
        <v>105</v>
      </c>
      <c r="AG45" s="121" t="s">
        <v>105</v>
      </c>
      <c r="AH45" s="121" t="s">
        <v>105</v>
      </c>
      <c r="AI45" s="96" t="s">
        <v>72</v>
      </c>
      <c r="AJ45" s="96" t="s">
        <v>202</v>
      </c>
      <c r="AK45" s="96" t="s">
        <v>93</v>
      </c>
      <c r="AL45" s="96" t="s">
        <v>87</v>
      </c>
      <c r="AM45" s="121">
        <v>0</v>
      </c>
      <c r="AN45" s="96" t="s">
        <v>218</v>
      </c>
      <c r="AO45" s="96" t="s">
        <v>219</v>
      </c>
      <c r="AP45" s="121" t="s">
        <v>90</v>
      </c>
      <c r="AQ45" s="121">
        <v>38</v>
      </c>
      <c r="AR45" s="121">
        <v>63</v>
      </c>
      <c r="AS45" s="121">
        <v>100</v>
      </c>
      <c r="AT45" s="121">
        <v>50</v>
      </c>
      <c r="AU45" s="121">
        <v>250</v>
      </c>
      <c r="AV45" s="121">
        <v>38</v>
      </c>
      <c r="AW45" s="121">
        <v>1</v>
      </c>
      <c r="AX45" s="121">
        <v>3</v>
      </c>
      <c r="AY45" s="121">
        <v>4</v>
      </c>
      <c r="AZ45" s="121">
        <v>5</v>
      </c>
      <c r="BA45" s="121">
        <v>9</v>
      </c>
      <c r="BB45" s="121">
        <v>11</v>
      </c>
      <c r="BC45" s="121">
        <f>+BB45+8</f>
        <v>19</v>
      </c>
      <c r="BD45" s="121">
        <f>+BC45+5</f>
        <v>24</v>
      </c>
      <c r="BE45" s="121">
        <f>+BD45+3</f>
        <v>27</v>
      </c>
      <c r="BF45" s="121">
        <f>+BE45+4</f>
        <v>31</v>
      </c>
      <c r="BG45" s="121">
        <f>+BF45+4</f>
        <v>35</v>
      </c>
      <c r="BH45" s="121">
        <f>+BG45+3</f>
        <v>38</v>
      </c>
    </row>
    <row r="46" spans="1:62" s="98" customFormat="1" ht="63.75" customHeight="1" x14ac:dyDescent="0.25">
      <c r="A46" s="121" t="s">
        <v>61</v>
      </c>
      <c r="B46" s="96" t="s">
        <v>62</v>
      </c>
      <c r="C46" s="96" t="s">
        <v>63</v>
      </c>
      <c r="D46" s="96" t="s">
        <v>189</v>
      </c>
      <c r="E46" s="96" t="s">
        <v>190</v>
      </c>
      <c r="F46" s="96" t="s">
        <v>220</v>
      </c>
      <c r="G46" s="96" t="s">
        <v>221</v>
      </c>
      <c r="H46" s="99" t="s">
        <v>67</v>
      </c>
      <c r="I46" s="99" t="s">
        <v>222</v>
      </c>
      <c r="J46" s="121"/>
      <c r="K46" s="99" t="s">
        <v>122</v>
      </c>
      <c r="L46" s="121">
        <v>72</v>
      </c>
      <c r="M46" s="96" t="s">
        <v>223</v>
      </c>
      <c r="N46" s="121" t="s">
        <v>224</v>
      </c>
      <c r="O46" s="121" t="s">
        <v>70</v>
      </c>
      <c r="P46" s="121" t="s">
        <v>105</v>
      </c>
      <c r="Q46" s="121">
        <v>3932</v>
      </c>
      <c r="R46" s="121" t="s">
        <v>105</v>
      </c>
      <c r="S46" s="121" t="s">
        <v>124</v>
      </c>
      <c r="T46" s="121" t="s">
        <v>105</v>
      </c>
      <c r="U46" s="121" t="s">
        <v>124</v>
      </c>
      <c r="V46" s="121" t="s">
        <v>105</v>
      </c>
      <c r="W46" s="121" t="s">
        <v>124</v>
      </c>
      <c r="X46" s="121" t="s">
        <v>105</v>
      </c>
      <c r="Y46" s="121" t="s">
        <v>105</v>
      </c>
      <c r="Z46" s="121" t="s">
        <v>105</v>
      </c>
      <c r="AA46" s="121" t="s">
        <v>105</v>
      </c>
      <c r="AB46" s="121" t="s">
        <v>105</v>
      </c>
      <c r="AC46" s="121" t="s">
        <v>105</v>
      </c>
      <c r="AD46" s="121" t="s">
        <v>105</v>
      </c>
      <c r="AE46" s="121" t="s">
        <v>105</v>
      </c>
      <c r="AF46" s="121" t="s">
        <v>105</v>
      </c>
      <c r="AG46" s="121" t="s">
        <v>105</v>
      </c>
      <c r="AH46" s="121" t="s">
        <v>105</v>
      </c>
      <c r="AI46" s="96" t="s">
        <v>72</v>
      </c>
      <c r="AJ46" s="96" t="s">
        <v>73</v>
      </c>
      <c r="AK46" s="96" t="s">
        <v>93</v>
      </c>
      <c r="AL46" s="96" t="s">
        <v>87</v>
      </c>
      <c r="AM46" s="96">
        <v>120</v>
      </c>
      <c r="AN46" s="96" t="s">
        <v>225</v>
      </c>
      <c r="AO46" s="96" t="s">
        <v>226</v>
      </c>
      <c r="AP46" s="121">
        <v>8000</v>
      </c>
      <c r="AQ46" s="121">
        <v>2000</v>
      </c>
      <c r="AR46" s="121">
        <v>2000</v>
      </c>
      <c r="AS46" s="121">
        <v>2000</v>
      </c>
      <c r="AT46" s="121">
        <v>2000</v>
      </c>
      <c r="AU46" s="121">
        <v>8000</v>
      </c>
      <c r="AV46" s="141">
        <v>2000</v>
      </c>
      <c r="AW46" s="121" t="s">
        <v>105</v>
      </c>
      <c r="AX46" s="121" t="s">
        <v>105</v>
      </c>
      <c r="AY46" s="121" t="s">
        <v>105</v>
      </c>
      <c r="AZ46" s="121" t="s">
        <v>105</v>
      </c>
      <c r="BA46" s="121" t="s">
        <v>105</v>
      </c>
      <c r="BB46" s="121" t="s">
        <v>105</v>
      </c>
      <c r="BC46" s="121" t="s">
        <v>105</v>
      </c>
      <c r="BD46" s="121" t="s">
        <v>105</v>
      </c>
      <c r="BE46" s="121" t="s">
        <v>105</v>
      </c>
      <c r="BF46" s="121" t="s">
        <v>105</v>
      </c>
      <c r="BG46" s="121" t="s">
        <v>105</v>
      </c>
      <c r="BH46" s="121">
        <v>2000</v>
      </c>
    </row>
    <row r="47" spans="1:62" s="98" customFormat="1" ht="63.75" customHeight="1" x14ac:dyDescent="0.25">
      <c r="A47" s="121" t="s">
        <v>61</v>
      </c>
      <c r="B47" s="96" t="s">
        <v>62</v>
      </c>
      <c r="C47" s="96" t="s">
        <v>63</v>
      </c>
      <c r="D47" s="96" t="s">
        <v>189</v>
      </c>
      <c r="E47" s="96" t="s">
        <v>190</v>
      </c>
      <c r="F47" s="96" t="s">
        <v>220</v>
      </c>
      <c r="G47" s="96" t="s">
        <v>205</v>
      </c>
      <c r="H47" s="99" t="s">
        <v>67</v>
      </c>
      <c r="I47" s="99" t="s">
        <v>222</v>
      </c>
      <c r="J47" s="121"/>
      <c r="K47" s="99" t="s">
        <v>122</v>
      </c>
      <c r="L47" s="121">
        <v>73</v>
      </c>
      <c r="M47" s="96" t="s">
        <v>227</v>
      </c>
      <c r="N47" s="121" t="s">
        <v>224</v>
      </c>
      <c r="O47" s="121" t="s">
        <v>70</v>
      </c>
      <c r="P47" s="121" t="s">
        <v>105</v>
      </c>
      <c r="Q47" s="121">
        <v>3932</v>
      </c>
      <c r="R47" s="121" t="s">
        <v>105</v>
      </c>
      <c r="S47" s="121" t="s">
        <v>124</v>
      </c>
      <c r="T47" s="121" t="s">
        <v>105</v>
      </c>
      <c r="U47" s="121" t="s">
        <v>124</v>
      </c>
      <c r="V47" s="121" t="s">
        <v>105</v>
      </c>
      <c r="W47" s="121" t="s">
        <v>124</v>
      </c>
      <c r="X47" s="121" t="s">
        <v>105</v>
      </c>
      <c r="Y47" s="121" t="s">
        <v>105</v>
      </c>
      <c r="Z47" s="121" t="s">
        <v>105</v>
      </c>
      <c r="AA47" s="121" t="s">
        <v>105</v>
      </c>
      <c r="AB47" s="121" t="s">
        <v>105</v>
      </c>
      <c r="AC47" s="121" t="s">
        <v>105</v>
      </c>
      <c r="AD47" s="121" t="s">
        <v>105</v>
      </c>
      <c r="AE47" s="121" t="s">
        <v>105</v>
      </c>
      <c r="AF47" s="121" t="s">
        <v>105</v>
      </c>
      <c r="AG47" s="121" t="s">
        <v>105</v>
      </c>
      <c r="AH47" s="121" t="s">
        <v>105</v>
      </c>
      <c r="AI47" s="96" t="s">
        <v>72</v>
      </c>
      <c r="AJ47" s="96" t="s">
        <v>73</v>
      </c>
      <c r="AK47" s="96" t="s">
        <v>93</v>
      </c>
      <c r="AL47" s="96" t="s">
        <v>87</v>
      </c>
      <c r="AM47" s="96">
        <v>120</v>
      </c>
      <c r="AN47" s="96" t="s">
        <v>228</v>
      </c>
      <c r="AO47" s="96" t="s">
        <v>226</v>
      </c>
      <c r="AP47" s="121">
        <v>2500</v>
      </c>
      <c r="AQ47" s="121">
        <v>500</v>
      </c>
      <c r="AR47" s="121">
        <v>500</v>
      </c>
      <c r="AS47" s="121">
        <v>500</v>
      </c>
      <c r="AT47" s="121">
        <v>500</v>
      </c>
      <c r="AU47" s="121">
        <v>2000</v>
      </c>
      <c r="AV47" s="121">
        <v>500</v>
      </c>
      <c r="AW47" s="121" t="s">
        <v>105</v>
      </c>
      <c r="AX47" s="121" t="s">
        <v>105</v>
      </c>
      <c r="AY47" s="121" t="s">
        <v>105</v>
      </c>
      <c r="AZ47" s="121" t="s">
        <v>105</v>
      </c>
      <c r="BA47" s="121" t="s">
        <v>105</v>
      </c>
      <c r="BB47" s="121" t="s">
        <v>105</v>
      </c>
      <c r="BC47" s="121" t="s">
        <v>105</v>
      </c>
      <c r="BD47" s="121" t="s">
        <v>105</v>
      </c>
      <c r="BE47" s="121" t="s">
        <v>105</v>
      </c>
      <c r="BF47" s="121" t="s">
        <v>105</v>
      </c>
      <c r="BG47" s="121" t="s">
        <v>105</v>
      </c>
      <c r="BH47" s="121">
        <v>500</v>
      </c>
    </row>
    <row r="48" spans="1:62" s="98" customFormat="1" ht="63.75" customHeight="1" x14ac:dyDescent="0.25">
      <c r="A48" s="121" t="s">
        <v>61</v>
      </c>
      <c r="B48" s="96" t="s">
        <v>62</v>
      </c>
      <c r="C48" s="96" t="s">
        <v>63</v>
      </c>
      <c r="D48" s="96" t="s">
        <v>189</v>
      </c>
      <c r="E48" s="96" t="s">
        <v>190</v>
      </c>
      <c r="F48" s="96" t="s">
        <v>220</v>
      </c>
      <c r="G48" s="96" t="s">
        <v>205</v>
      </c>
      <c r="H48" s="99" t="s">
        <v>67</v>
      </c>
      <c r="I48" s="99" t="s">
        <v>229</v>
      </c>
      <c r="J48" s="121"/>
      <c r="K48" s="99" t="s">
        <v>122</v>
      </c>
      <c r="L48" s="121">
        <v>74</v>
      </c>
      <c r="M48" s="96" t="s">
        <v>230</v>
      </c>
      <c r="N48" s="121" t="s">
        <v>224</v>
      </c>
      <c r="O48" s="121" t="s">
        <v>70</v>
      </c>
      <c r="P48" s="121" t="s">
        <v>105</v>
      </c>
      <c r="Q48" s="121" t="s">
        <v>105</v>
      </c>
      <c r="R48" s="121" t="s">
        <v>105</v>
      </c>
      <c r="S48" s="121" t="s">
        <v>105</v>
      </c>
      <c r="T48" s="121" t="s">
        <v>105</v>
      </c>
      <c r="U48" s="121" t="s">
        <v>124</v>
      </c>
      <c r="V48" s="121" t="s">
        <v>105</v>
      </c>
      <c r="W48" s="121" t="s">
        <v>124</v>
      </c>
      <c r="X48" s="121" t="s">
        <v>105</v>
      </c>
      <c r="Y48" s="121" t="s">
        <v>105</v>
      </c>
      <c r="Z48" s="121" t="s">
        <v>105</v>
      </c>
      <c r="AA48" s="121" t="s">
        <v>105</v>
      </c>
      <c r="AB48" s="121" t="s">
        <v>105</v>
      </c>
      <c r="AC48" s="121" t="s">
        <v>105</v>
      </c>
      <c r="AD48" s="121" t="s">
        <v>105</v>
      </c>
      <c r="AE48" s="121" t="s">
        <v>105</v>
      </c>
      <c r="AF48" s="121" t="s">
        <v>105</v>
      </c>
      <c r="AG48" s="121" t="s">
        <v>105</v>
      </c>
      <c r="AH48" s="121" t="s">
        <v>105</v>
      </c>
      <c r="AI48" s="96" t="s">
        <v>72</v>
      </c>
      <c r="AJ48" s="96" t="s">
        <v>73</v>
      </c>
      <c r="AK48" s="96" t="s">
        <v>74</v>
      </c>
      <c r="AL48" s="96" t="s">
        <v>75</v>
      </c>
      <c r="AM48" s="96">
        <v>120</v>
      </c>
      <c r="AN48" s="96" t="s">
        <v>231</v>
      </c>
      <c r="AO48" s="96" t="s">
        <v>232</v>
      </c>
      <c r="AP48" s="121">
        <v>9.1999999999999993</v>
      </c>
      <c r="AQ48" s="121">
        <v>10.7</v>
      </c>
      <c r="AR48" s="121">
        <v>12.2</v>
      </c>
      <c r="AS48" s="121">
        <v>13.7</v>
      </c>
      <c r="AT48" s="121">
        <v>15.2</v>
      </c>
      <c r="AU48" s="121">
        <v>15.2</v>
      </c>
      <c r="AV48" s="121">
        <v>10.7</v>
      </c>
      <c r="AW48" s="121" t="s">
        <v>105</v>
      </c>
      <c r="AX48" s="121" t="s">
        <v>105</v>
      </c>
      <c r="AY48" s="121" t="s">
        <v>105</v>
      </c>
      <c r="AZ48" s="121" t="s">
        <v>105</v>
      </c>
      <c r="BA48" s="121" t="s">
        <v>105</v>
      </c>
      <c r="BB48" s="121" t="s">
        <v>105</v>
      </c>
      <c r="BC48" s="121" t="s">
        <v>105</v>
      </c>
      <c r="BD48" s="121" t="s">
        <v>105</v>
      </c>
      <c r="BE48" s="121" t="s">
        <v>105</v>
      </c>
      <c r="BF48" s="121" t="s">
        <v>105</v>
      </c>
      <c r="BG48" s="121" t="s">
        <v>105</v>
      </c>
      <c r="BH48" s="121">
        <v>10.7</v>
      </c>
    </row>
    <row r="49" spans="1:60" s="98" customFormat="1" ht="83.25" customHeight="1" x14ac:dyDescent="0.25">
      <c r="A49" s="121" t="s">
        <v>61</v>
      </c>
      <c r="B49" s="96" t="s">
        <v>62</v>
      </c>
      <c r="C49" s="96" t="s">
        <v>63</v>
      </c>
      <c r="D49" s="96" t="s">
        <v>189</v>
      </c>
      <c r="E49" s="96" t="s">
        <v>190</v>
      </c>
      <c r="F49" s="96" t="s">
        <v>220</v>
      </c>
      <c r="G49" s="96" t="s">
        <v>205</v>
      </c>
      <c r="H49" s="99" t="s">
        <v>67</v>
      </c>
      <c r="I49" s="99" t="s">
        <v>229</v>
      </c>
      <c r="J49" s="121"/>
      <c r="K49" s="99" t="s">
        <v>122</v>
      </c>
      <c r="L49" s="121">
        <v>75</v>
      </c>
      <c r="M49" s="96" t="s">
        <v>233</v>
      </c>
      <c r="N49" s="121" t="s">
        <v>224</v>
      </c>
      <c r="O49" s="121" t="s">
        <v>70</v>
      </c>
      <c r="P49" s="121" t="s">
        <v>105</v>
      </c>
      <c r="Q49" s="121" t="s">
        <v>105</v>
      </c>
      <c r="R49" s="121" t="s">
        <v>105</v>
      </c>
      <c r="S49" s="121" t="s">
        <v>105</v>
      </c>
      <c r="T49" s="121" t="s">
        <v>105</v>
      </c>
      <c r="U49" s="121" t="s">
        <v>124</v>
      </c>
      <c r="V49" s="121" t="s">
        <v>105</v>
      </c>
      <c r="W49" s="121" t="s">
        <v>124</v>
      </c>
      <c r="X49" s="121" t="s">
        <v>105</v>
      </c>
      <c r="Y49" s="121" t="s">
        <v>105</v>
      </c>
      <c r="Z49" s="121" t="s">
        <v>105</v>
      </c>
      <c r="AA49" s="121" t="s">
        <v>105</v>
      </c>
      <c r="AB49" s="121" t="s">
        <v>105</v>
      </c>
      <c r="AC49" s="121" t="s">
        <v>105</v>
      </c>
      <c r="AD49" s="121" t="s">
        <v>105</v>
      </c>
      <c r="AE49" s="121" t="s">
        <v>105</v>
      </c>
      <c r="AF49" s="121" t="s">
        <v>105</v>
      </c>
      <c r="AG49" s="121" t="s">
        <v>105</v>
      </c>
      <c r="AH49" s="121" t="s">
        <v>105</v>
      </c>
      <c r="AI49" s="96" t="s">
        <v>72</v>
      </c>
      <c r="AJ49" s="96" t="s">
        <v>73</v>
      </c>
      <c r="AK49" s="96" t="s">
        <v>74</v>
      </c>
      <c r="AL49" s="96" t="s">
        <v>75</v>
      </c>
      <c r="AM49" s="96">
        <v>120</v>
      </c>
      <c r="AN49" s="96" t="s">
        <v>234</v>
      </c>
      <c r="AO49" s="96" t="s">
        <v>232</v>
      </c>
      <c r="AP49" s="121">
        <v>18.899999999999999</v>
      </c>
      <c r="AQ49" s="121">
        <v>21.9</v>
      </c>
      <c r="AR49" s="121">
        <v>25.9</v>
      </c>
      <c r="AS49" s="121">
        <v>28.9</v>
      </c>
      <c r="AT49" s="121">
        <v>31</v>
      </c>
      <c r="AU49" s="121">
        <v>31</v>
      </c>
      <c r="AV49" s="121">
        <v>21.9</v>
      </c>
      <c r="AW49" s="121" t="s">
        <v>105</v>
      </c>
      <c r="AX49" s="121" t="s">
        <v>105</v>
      </c>
      <c r="AY49" s="121" t="s">
        <v>105</v>
      </c>
      <c r="AZ49" s="121" t="s">
        <v>105</v>
      </c>
      <c r="BA49" s="121" t="s">
        <v>105</v>
      </c>
      <c r="BB49" s="121" t="s">
        <v>105</v>
      </c>
      <c r="BC49" s="121" t="s">
        <v>105</v>
      </c>
      <c r="BD49" s="121" t="s">
        <v>105</v>
      </c>
      <c r="BE49" s="121" t="s">
        <v>105</v>
      </c>
      <c r="BF49" s="121" t="s">
        <v>105</v>
      </c>
      <c r="BG49" s="121" t="s">
        <v>105</v>
      </c>
      <c r="BH49" s="121">
        <v>21.9</v>
      </c>
    </row>
    <row r="50" spans="1:60" s="98" customFormat="1" ht="63.75" customHeight="1" x14ac:dyDescent="0.25">
      <c r="A50" s="121" t="s">
        <v>61</v>
      </c>
      <c r="B50" s="96" t="s">
        <v>62</v>
      </c>
      <c r="C50" s="96" t="s">
        <v>63</v>
      </c>
      <c r="D50" s="96" t="s">
        <v>189</v>
      </c>
      <c r="E50" s="96" t="s">
        <v>190</v>
      </c>
      <c r="F50" s="96" t="s">
        <v>220</v>
      </c>
      <c r="G50" s="96" t="s">
        <v>235</v>
      </c>
      <c r="H50" s="99" t="s">
        <v>67</v>
      </c>
      <c r="I50" s="99" t="s">
        <v>193</v>
      </c>
      <c r="J50" s="121"/>
      <c r="K50" s="121" t="s">
        <v>236</v>
      </c>
      <c r="L50" s="121">
        <v>78</v>
      </c>
      <c r="M50" s="96" t="s">
        <v>237</v>
      </c>
      <c r="N50" s="121" t="s">
        <v>236</v>
      </c>
      <c r="O50" s="121" t="s">
        <v>70</v>
      </c>
      <c r="P50" s="121" t="s">
        <v>105</v>
      </c>
      <c r="Q50" s="121" t="s">
        <v>105</v>
      </c>
      <c r="R50" s="121" t="s">
        <v>105</v>
      </c>
      <c r="S50" s="121" t="s">
        <v>105</v>
      </c>
      <c r="T50" s="121" t="s">
        <v>105</v>
      </c>
      <c r="U50" s="121" t="s">
        <v>105</v>
      </c>
      <c r="V50" s="121" t="s">
        <v>105</v>
      </c>
      <c r="W50" s="121" t="s">
        <v>105</v>
      </c>
      <c r="X50" s="121" t="s">
        <v>105</v>
      </c>
      <c r="Y50" s="121" t="s">
        <v>105</v>
      </c>
      <c r="Z50" s="121" t="s">
        <v>105</v>
      </c>
      <c r="AA50" s="121" t="s">
        <v>105</v>
      </c>
      <c r="AB50" s="121" t="s">
        <v>105</v>
      </c>
      <c r="AC50" s="121" t="s">
        <v>105</v>
      </c>
      <c r="AD50" s="121" t="s">
        <v>105</v>
      </c>
      <c r="AE50" s="121" t="s">
        <v>105</v>
      </c>
      <c r="AF50" s="121" t="s">
        <v>105</v>
      </c>
      <c r="AG50" s="121" t="s">
        <v>105</v>
      </c>
      <c r="AH50" s="121" t="s">
        <v>105</v>
      </c>
      <c r="AI50" s="96" t="s">
        <v>72</v>
      </c>
      <c r="AJ50" s="96" t="s">
        <v>138</v>
      </c>
      <c r="AK50" s="96" t="s">
        <v>115</v>
      </c>
      <c r="AL50" s="96" t="s">
        <v>75</v>
      </c>
      <c r="AM50" s="96">
        <v>120</v>
      </c>
      <c r="AN50" s="96" t="s">
        <v>238</v>
      </c>
      <c r="AO50" s="96" t="s">
        <v>239</v>
      </c>
      <c r="AP50" s="157">
        <v>100</v>
      </c>
      <c r="AQ50" s="157">
        <v>100</v>
      </c>
      <c r="AR50" s="157">
        <v>100</v>
      </c>
      <c r="AS50" s="157">
        <v>100</v>
      </c>
      <c r="AT50" s="157">
        <v>100</v>
      </c>
      <c r="AU50" s="157">
        <v>100</v>
      </c>
      <c r="AV50" s="150">
        <v>100</v>
      </c>
      <c r="AW50" s="121" t="s">
        <v>105</v>
      </c>
      <c r="AX50" s="121" t="s">
        <v>105</v>
      </c>
      <c r="AY50" s="121" t="s">
        <v>105</v>
      </c>
      <c r="AZ50" s="121" t="s">
        <v>105</v>
      </c>
      <c r="BA50" s="121" t="s">
        <v>105</v>
      </c>
      <c r="BB50" s="121">
        <v>60</v>
      </c>
      <c r="BC50" s="121" t="s">
        <v>105</v>
      </c>
      <c r="BD50" s="121" t="s">
        <v>105</v>
      </c>
      <c r="BE50" s="121" t="s">
        <v>105</v>
      </c>
      <c r="BF50" s="121" t="s">
        <v>105</v>
      </c>
      <c r="BG50" s="121" t="s">
        <v>105</v>
      </c>
      <c r="BH50" s="121">
        <v>100</v>
      </c>
    </row>
    <row r="51" spans="1:60" s="98" customFormat="1" ht="83.25" customHeight="1" x14ac:dyDescent="0.25">
      <c r="A51" s="121" t="s">
        <v>61</v>
      </c>
      <c r="B51" s="96" t="s">
        <v>62</v>
      </c>
      <c r="C51" s="96" t="s">
        <v>63</v>
      </c>
      <c r="D51" s="96" t="s">
        <v>189</v>
      </c>
      <c r="E51" s="96" t="s">
        <v>190</v>
      </c>
      <c r="F51" s="96" t="s">
        <v>220</v>
      </c>
      <c r="G51" s="96" t="s">
        <v>235</v>
      </c>
      <c r="H51" s="99" t="s">
        <v>67</v>
      </c>
      <c r="I51" s="99" t="s">
        <v>193</v>
      </c>
      <c r="J51" s="121"/>
      <c r="K51" s="121" t="s">
        <v>194</v>
      </c>
      <c r="L51" s="121">
        <v>507</v>
      </c>
      <c r="M51" s="96" t="s">
        <v>240</v>
      </c>
      <c r="N51" s="121" t="s">
        <v>241</v>
      </c>
      <c r="O51" s="121" t="s">
        <v>70</v>
      </c>
      <c r="P51" s="121" t="s">
        <v>105</v>
      </c>
      <c r="Q51" s="121" t="s">
        <v>105</v>
      </c>
      <c r="R51" s="121" t="s">
        <v>105</v>
      </c>
      <c r="S51" s="121" t="s">
        <v>105</v>
      </c>
      <c r="T51" s="121" t="s">
        <v>105</v>
      </c>
      <c r="U51" s="121" t="s">
        <v>124</v>
      </c>
      <c r="V51" s="121" t="s">
        <v>105</v>
      </c>
      <c r="W51" s="121" t="s">
        <v>124</v>
      </c>
      <c r="X51" s="121" t="s">
        <v>105</v>
      </c>
      <c r="Y51" s="121" t="s">
        <v>105</v>
      </c>
      <c r="Z51" s="121" t="s">
        <v>105</v>
      </c>
      <c r="AA51" s="121" t="s">
        <v>105</v>
      </c>
      <c r="AB51" s="121" t="s">
        <v>105</v>
      </c>
      <c r="AC51" s="121" t="s">
        <v>105</v>
      </c>
      <c r="AD51" s="121" t="s">
        <v>105</v>
      </c>
      <c r="AE51" s="121" t="s">
        <v>105</v>
      </c>
      <c r="AF51" s="121" t="s">
        <v>105</v>
      </c>
      <c r="AG51" s="121" t="s">
        <v>105</v>
      </c>
      <c r="AH51" s="121" t="s">
        <v>105</v>
      </c>
      <c r="AI51" s="96" t="s">
        <v>72</v>
      </c>
      <c r="AJ51" s="96" t="s">
        <v>73</v>
      </c>
      <c r="AK51" s="96" t="s">
        <v>74</v>
      </c>
      <c r="AL51" s="96" t="s">
        <v>75</v>
      </c>
      <c r="AM51" s="96">
        <v>120</v>
      </c>
      <c r="AN51" s="96" t="s">
        <v>242</v>
      </c>
      <c r="AO51" s="96" t="s">
        <v>243</v>
      </c>
      <c r="AP51" s="121">
        <v>9.1999999999999993</v>
      </c>
      <c r="AQ51" s="121">
        <v>10.7</v>
      </c>
      <c r="AR51" s="121">
        <v>12.2</v>
      </c>
      <c r="AS51" s="121">
        <v>13.7</v>
      </c>
      <c r="AT51" s="121">
        <v>15.2</v>
      </c>
      <c r="AU51" s="121">
        <v>15.2</v>
      </c>
      <c r="AV51" s="121">
        <v>10.7</v>
      </c>
      <c r="AW51" s="121" t="s">
        <v>105</v>
      </c>
      <c r="AX51" s="121" t="s">
        <v>105</v>
      </c>
      <c r="AY51" s="121" t="s">
        <v>105</v>
      </c>
      <c r="AZ51" s="121" t="s">
        <v>105</v>
      </c>
      <c r="BA51" s="121" t="s">
        <v>105</v>
      </c>
      <c r="BB51" s="121" t="s">
        <v>105</v>
      </c>
      <c r="BC51" s="121" t="s">
        <v>105</v>
      </c>
      <c r="BD51" s="121" t="s">
        <v>105</v>
      </c>
      <c r="BE51" s="121" t="s">
        <v>105</v>
      </c>
      <c r="BF51" s="121" t="s">
        <v>105</v>
      </c>
      <c r="BG51" s="121" t="s">
        <v>105</v>
      </c>
      <c r="BH51" s="121">
        <v>10.7</v>
      </c>
    </row>
    <row r="52" spans="1:60" s="98" customFormat="1" ht="91.5" customHeight="1" x14ac:dyDescent="0.25">
      <c r="A52" s="121" t="s">
        <v>61</v>
      </c>
      <c r="B52" s="96" t="s">
        <v>62</v>
      </c>
      <c r="C52" s="96" t="s">
        <v>63</v>
      </c>
      <c r="D52" s="96" t="s">
        <v>189</v>
      </c>
      <c r="E52" s="96" t="s">
        <v>190</v>
      </c>
      <c r="F52" s="96" t="s">
        <v>220</v>
      </c>
      <c r="G52" s="96" t="s">
        <v>235</v>
      </c>
      <c r="H52" s="99" t="s">
        <v>67</v>
      </c>
      <c r="I52" s="99" t="s">
        <v>193</v>
      </c>
      <c r="J52" s="121"/>
      <c r="K52" s="121" t="s">
        <v>194</v>
      </c>
      <c r="L52" s="121">
        <v>508</v>
      </c>
      <c r="M52" s="96" t="s">
        <v>244</v>
      </c>
      <c r="N52" s="121" t="s">
        <v>241</v>
      </c>
      <c r="O52" s="121" t="s">
        <v>70</v>
      </c>
      <c r="P52" s="121" t="s">
        <v>105</v>
      </c>
      <c r="Q52" s="121" t="s">
        <v>105</v>
      </c>
      <c r="R52" s="121" t="s">
        <v>105</v>
      </c>
      <c r="S52" s="121" t="s">
        <v>105</v>
      </c>
      <c r="T52" s="121" t="s">
        <v>105</v>
      </c>
      <c r="U52" s="121" t="s">
        <v>124</v>
      </c>
      <c r="V52" s="121" t="s">
        <v>105</v>
      </c>
      <c r="W52" s="121" t="s">
        <v>124</v>
      </c>
      <c r="X52" s="121" t="s">
        <v>105</v>
      </c>
      <c r="Y52" s="121" t="s">
        <v>105</v>
      </c>
      <c r="Z52" s="121" t="s">
        <v>105</v>
      </c>
      <c r="AA52" s="121" t="s">
        <v>105</v>
      </c>
      <c r="AB52" s="121" t="s">
        <v>105</v>
      </c>
      <c r="AC52" s="121" t="s">
        <v>105</v>
      </c>
      <c r="AD52" s="121" t="s">
        <v>105</v>
      </c>
      <c r="AE52" s="121" t="s">
        <v>105</v>
      </c>
      <c r="AF52" s="121" t="s">
        <v>105</v>
      </c>
      <c r="AG52" s="121" t="s">
        <v>105</v>
      </c>
      <c r="AH52" s="121" t="s">
        <v>105</v>
      </c>
      <c r="AI52" s="96" t="s">
        <v>72</v>
      </c>
      <c r="AJ52" s="96" t="s">
        <v>73</v>
      </c>
      <c r="AK52" s="96" t="s">
        <v>74</v>
      </c>
      <c r="AL52" s="96" t="s">
        <v>75</v>
      </c>
      <c r="AM52" s="96">
        <v>120</v>
      </c>
      <c r="AN52" s="96" t="s">
        <v>245</v>
      </c>
      <c r="AO52" s="96" t="s">
        <v>246</v>
      </c>
      <c r="AP52" s="121">
        <v>18.899999999999999</v>
      </c>
      <c r="AQ52" s="121">
        <v>21.9</v>
      </c>
      <c r="AR52" s="121">
        <v>25.9</v>
      </c>
      <c r="AS52" s="121">
        <v>28.9</v>
      </c>
      <c r="AT52" s="121">
        <v>31</v>
      </c>
      <c r="AU52" s="121">
        <v>31</v>
      </c>
      <c r="AV52" s="121">
        <v>21.9</v>
      </c>
      <c r="AW52" s="121" t="s">
        <v>105</v>
      </c>
      <c r="AX52" s="121" t="s">
        <v>105</v>
      </c>
      <c r="AY52" s="121" t="s">
        <v>105</v>
      </c>
      <c r="AZ52" s="121" t="s">
        <v>105</v>
      </c>
      <c r="BA52" s="121" t="s">
        <v>105</v>
      </c>
      <c r="BB52" s="121" t="s">
        <v>105</v>
      </c>
      <c r="BC52" s="121" t="s">
        <v>105</v>
      </c>
      <c r="BD52" s="121" t="s">
        <v>105</v>
      </c>
      <c r="BE52" s="121" t="s">
        <v>105</v>
      </c>
      <c r="BF52" s="121" t="s">
        <v>105</v>
      </c>
      <c r="BG52" s="121" t="s">
        <v>105</v>
      </c>
      <c r="BH52" s="121">
        <v>21.9</v>
      </c>
    </row>
    <row r="53" spans="1:60" s="98" customFormat="1" ht="63.75" customHeight="1" x14ac:dyDescent="0.25">
      <c r="A53" s="121" t="s">
        <v>61</v>
      </c>
      <c r="B53" s="96" t="s">
        <v>62</v>
      </c>
      <c r="C53" s="96" t="s">
        <v>63</v>
      </c>
      <c r="D53" s="96" t="s">
        <v>189</v>
      </c>
      <c r="E53" s="96" t="s">
        <v>190</v>
      </c>
      <c r="F53" s="96" t="s">
        <v>220</v>
      </c>
      <c r="G53" s="96" t="s">
        <v>221</v>
      </c>
      <c r="H53" s="99" t="s">
        <v>67</v>
      </c>
      <c r="I53" s="99" t="s">
        <v>222</v>
      </c>
      <c r="J53" s="121"/>
      <c r="K53" s="99" t="s">
        <v>122</v>
      </c>
      <c r="L53" s="121">
        <v>240</v>
      </c>
      <c r="M53" s="96" t="s">
        <v>247</v>
      </c>
      <c r="N53" s="121" t="s">
        <v>224</v>
      </c>
      <c r="O53" s="121" t="s">
        <v>70</v>
      </c>
      <c r="P53" s="121" t="s">
        <v>105</v>
      </c>
      <c r="Q53" s="121" t="s">
        <v>105</v>
      </c>
      <c r="R53" s="121" t="s">
        <v>105</v>
      </c>
      <c r="S53" s="121" t="s">
        <v>124</v>
      </c>
      <c r="T53" s="121" t="s">
        <v>105</v>
      </c>
      <c r="U53" s="121" t="s">
        <v>124</v>
      </c>
      <c r="V53" s="121" t="s">
        <v>105</v>
      </c>
      <c r="W53" s="121" t="s">
        <v>124</v>
      </c>
      <c r="X53" s="121" t="s">
        <v>105</v>
      </c>
      <c r="Y53" s="121" t="s">
        <v>105</v>
      </c>
      <c r="Z53" s="121" t="s">
        <v>105</v>
      </c>
      <c r="AA53" s="121" t="s">
        <v>105</v>
      </c>
      <c r="AB53" s="121" t="s">
        <v>105</v>
      </c>
      <c r="AC53" s="121" t="s">
        <v>105</v>
      </c>
      <c r="AD53" s="121" t="s">
        <v>105</v>
      </c>
      <c r="AE53" s="121" t="s">
        <v>105</v>
      </c>
      <c r="AF53" s="121" t="s">
        <v>105</v>
      </c>
      <c r="AG53" s="121" t="s">
        <v>105</v>
      </c>
      <c r="AH53" s="121" t="s">
        <v>105</v>
      </c>
      <c r="AI53" s="96" t="s">
        <v>248</v>
      </c>
      <c r="AJ53" s="96" t="s">
        <v>73</v>
      </c>
      <c r="AK53" s="96" t="s">
        <v>249</v>
      </c>
      <c r="AL53" s="96" t="s">
        <v>75</v>
      </c>
      <c r="AM53" s="96">
        <v>120</v>
      </c>
      <c r="AN53" s="96" t="s">
        <v>250</v>
      </c>
      <c r="AO53" s="96" t="s">
        <v>251</v>
      </c>
      <c r="AP53" s="121">
        <v>10.6</v>
      </c>
      <c r="AQ53" s="121">
        <v>10.199999999999999</v>
      </c>
      <c r="AR53" s="121">
        <v>9.8000000000000007</v>
      </c>
      <c r="AS53" s="121">
        <v>9.3000000000000007</v>
      </c>
      <c r="AT53" s="121">
        <v>8.8000000000000007</v>
      </c>
      <c r="AU53" s="121">
        <v>8.8000000000000007</v>
      </c>
      <c r="AV53" s="121">
        <v>10.199999999999999</v>
      </c>
      <c r="AW53" s="121" t="s">
        <v>105</v>
      </c>
      <c r="AX53" s="121" t="s">
        <v>105</v>
      </c>
      <c r="AY53" s="121" t="s">
        <v>105</v>
      </c>
      <c r="AZ53" s="121" t="s">
        <v>105</v>
      </c>
      <c r="BA53" s="121" t="s">
        <v>105</v>
      </c>
      <c r="BB53" s="121" t="s">
        <v>105</v>
      </c>
      <c r="BC53" s="121" t="s">
        <v>105</v>
      </c>
      <c r="BD53" s="121" t="s">
        <v>105</v>
      </c>
      <c r="BE53" s="121" t="s">
        <v>105</v>
      </c>
      <c r="BF53" s="121" t="s">
        <v>105</v>
      </c>
      <c r="BG53" s="121" t="s">
        <v>105</v>
      </c>
      <c r="BH53" s="121">
        <v>10.199999999999999</v>
      </c>
    </row>
    <row r="54" spans="1:60" s="116" customFormat="1" ht="75" x14ac:dyDescent="0.25">
      <c r="A54" s="121" t="s">
        <v>61</v>
      </c>
      <c r="B54" s="96" t="s">
        <v>62</v>
      </c>
      <c r="C54" s="96" t="s">
        <v>63</v>
      </c>
      <c r="D54" s="96" t="s">
        <v>189</v>
      </c>
      <c r="E54" s="96" t="s">
        <v>190</v>
      </c>
      <c r="F54" s="96" t="s">
        <v>220</v>
      </c>
      <c r="G54" s="96" t="s">
        <v>221</v>
      </c>
      <c r="H54" s="99" t="s">
        <v>67</v>
      </c>
      <c r="I54" s="99" t="s">
        <v>222</v>
      </c>
      <c r="J54" s="121"/>
      <c r="K54" s="99" t="s">
        <v>122</v>
      </c>
      <c r="L54" s="121">
        <v>241</v>
      </c>
      <c r="M54" s="96" t="s">
        <v>252</v>
      </c>
      <c r="N54" s="121" t="s">
        <v>224</v>
      </c>
      <c r="O54" s="121" t="s">
        <v>70</v>
      </c>
      <c r="P54" s="121" t="s">
        <v>105</v>
      </c>
      <c r="Q54" s="121" t="s">
        <v>105</v>
      </c>
      <c r="R54" s="121" t="s">
        <v>105</v>
      </c>
      <c r="S54" s="121" t="s">
        <v>124</v>
      </c>
      <c r="T54" s="121" t="s">
        <v>105</v>
      </c>
      <c r="U54" s="121" t="s">
        <v>124</v>
      </c>
      <c r="V54" s="121" t="s">
        <v>105</v>
      </c>
      <c r="W54" s="121" t="s">
        <v>124</v>
      </c>
      <c r="X54" s="121" t="s">
        <v>105</v>
      </c>
      <c r="Y54" s="121" t="s">
        <v>105</v>
      </c>
      <c r="Z54" s="121" t="s">
        <v>105</v>
      </c>
      <c r="AA54" s="121" t="s">
        <v>105</v>
      </c>
      <c r="AB54" s="121" t="s">
        <v>105</v>
      </c>
      <c r="AC54" s="121" t="s">
        <v>105</v>
      </c>
      <c r="AD54" s="121" t="s">
        <v>105</v>
      </c>
      <c r="AE54" s="121" t="s">
        <v>105</v>
      </c>
      <c r="AF54" s="121" t="s">
        <v>105</v>
      </c>
      <c r="AG54" s="121" t="s">
        <v>105</v>
      </c>
      <c r="AH54" s="121" t="s">
        <v>105</v>
      </c>
      <c r="AI54" s="96" t="s">
        <v>248</v>
      </c>
      <c r="AJ54" s="96" t="s">
        <v>73</v>
      </c>
      <c r="AK54" s="96" t="s">
        <v>249</v>
      </c>
      <c r="AL54" s="96" t="s">
        <v>75</v>
      </c>
      <c r="AM54" s="96">
        <v>120</v>
      </c>
      <c r="AN54" s="96" t="s">
        <v>253</v>
      </c>
      <c r="AO54" s="96" t="s">
        <v>251</v>
      </c>
      <c r="AP54" s="121">
        <v>10.6</v>
      </c>
      <c r="AQ54" s="121">
        <v>10.199999999999999</v>
      </c>
      <c r="AR54" s="121">
        <v>9.8000000000000007</v>
      </c>
      <c r="AS54" s="121">
        <v>9.3000000000000007</v>
      </c>
      <c r="AT54" s="121">
        <v>8.8000000000000007</v>
      </c>
      <c r="AU54" s="121">
        <v>8.8000000000000007</v>
      </c>
      <c r="AV54" s="121">
        <v>10.199999999999999</v>
      </c>
      <c r="AW54" s="121" t="s">
        <v>105</v>
      </c>
      <c r="AX54" s="121" t="s">
        <v>105</v>
      </c>
      <c r="AY54" s="121" t="s">
        <v>105</v>
      </c>
      <c r="AZ54" s="121" t="s">
        <v>105</v>
      </c>
      <c r="BA54" s="121" t="s">
        <v>105</v>
      </c>
      <c r="BB54" s="121" t="s">
        <v>105</v>
      </c>
      <c r="BC54" s="121" t="s">
        <v>105</v>
      </c>
      <c r="BD54" s="121" t="s">
        <v>105</v>
      </c>
      <c r="BE54" s="121" t="s">
        <v>105</v>
      </c>
      <c r="BF54" s="121" t="s">
        <v>105</v>
      </c>
      <c r="BG54" s="121" t="s">
        <v>105</v>
      </c>
      <c r="BH54" s="121">
        <v>10.199999999999999</v>
      </c>
    </row>
    <row r="55" spans="1:60" s="116" customFormat="1" ht="90" x14ac:dyDescent="0.25">
      <c r="A55" s="121" t="s">
        <v>61</v>
      </c>
      <c r="B55" s="96" t="s">
        <v>62</v>
      </c>
      <c r="C55" s="96" t="s">
        <v>254</v>
      </c>
      <c r="D55" s="96" t="s">
        <v>189</v>
      </c>
      <c r="E55" s="96" t="s">
        <v>190</v>
      </c>
      <c r="F55" s="96" t="s">
        <v>220</v>
      </c>
      <c r="G55" s="96" t="s">
        <v>205</v>
      </c>
      <c r="H55" s="99" t="s">
        <v>67</v>
      </c>
      <c r="I55" s="99" t="s">
        <v>193</v>
      </c>
      <c r="J55" s="121"/>
      <c r="K55" s="121" t="s">
        <v>236</v>
      </c>
      <c r="L55" s="121">
        <v>76</v>
      </c>
      <c r="M55" s="96" t="s">
        <v>255</v>
      </c>
      <c r="N55" s="121" t="s">
        <v>236</v>
      </c>
      <c r="O55" s="121" t="s">
        <v>85</v>
      </c>
      <c r="P55" s="121" t="s">
        <v>124</v>
      </c>
      <c r="Q55" s="121" t="s">
        <v>105</v>
      </c>
      <c r="R55" s="121" t="s">
        <v>105</v>
      </c>
      <c r="S55" s="121" t="s">
        <v>105</v>
      </c>
      <c r="T55" s="121" t="s">
        <v>105</v>
      </c>
      <c r="U55" s="121" t="s">
        <v>105</v>
      </c>
      <c r="V55" s="121" t="s">
        <v>105</v>
      </c>
      <c r="W55" s="121" t="s">
        <v>105</v>
      </c>
      <c r="X55" s="121" t="s">
        <v>105</v>
      </c>
      <c r="Y55" s="121" t="s">
        <v>105</v>
      </c>
      <c r="Z55" s="121" t="s">
        <v>105</v>
      </c>
      <c r="AA55" s="121" t="s">
        <v>105</v>
      </c>
      <c r="AB55" s="121" t="s">
        <v>105</v>
      </c>
      <c r="AC55" s="121" t="s">
        <v>105</v>
      </c>
      <c r="AD55" s="121" t="s">
        <v>105</v>
      </c>
      <c r="AE55" s="121" t="s">
        <v>105</v>
      </c>
      <c r="AF55" s="121" t="s">
        <v>105</v>
      </c>
      <c r="AG55" s="121" t="s">
        <v>105</v>
      </c>
      <c r="AH55" s="121" t="s">
        <v>105</v>
      </c>
      <c r="AI55" s="96" t="s">
        <v>248</v>
      </c>
      <c r="AJ55" s="96" t="s">
        <v>138</v>
      </c>
      <c r="AK55" s="96" t="s">
        <v>74</v>
      </c>
      <c r="AL55" s="96" t="s">
        <v>75</v>
      </c>
      <c r="AM55" s="121">
        <v>60</v>
      </c>
      <c r="AN55" s="96" t="s">
        <v>256</v>
      </c>
      <c r="AO55" s="96" t="s">
        <v>232</v>
      </c>
      <c r="AP55" s="121">
        <v>50</v>
      </c>
      <c r="AQ55" s="121">
        <v>58</v>
      </c>
      <c r="AR55" s="121">
        <v>66</v>
      </c>
      <c r="AS55" s="121">
        <v>74</v>
      </c>
      <c r="AT55" s="121">
        <v>82</v>
      </c>
      <c r="AU55" s="121">
        <v>82</v>
      </c>
      <c r="AV55" s="121">
        <v>58</v>
      </c>
      <c r="AW55" s="121">
        <v>50</v>
      </c>
      <c r="AX55" s="121">
        <v>50</v>
      </c>
      <c r="AY55" s="121">
        <v>50</v>
      </c>
      <c r="AZ55" s="121">
        <v>50</v>
      </c>
      <c r="BA55" s="121">
        <v>50</v>
      </c>
      <c r="BB55" s="121">
        <v>53</v>
      </c>
      <c r="BC55" s="121">
        <v>53</v>
      </c>
      <c r="BD55" s="121">
        <v>53</v>
      </c>
      <c r="BE55" s="121">
        <v>53</v>
      </c>
      <c r="BF55" s="121">
        <v>53</v>
      </c>
      <c r="BG55" s="121">
        <v>53</v>
      </c>
      <c r="BH55" s="121">
        <v>58</v>
      </c>
    </row>
    <row r="56" spans="1:60" s="116" customFormat="1" ht="75" x14ac:dyDescent="0.25">
      <c r="A56" s="121" t="s">
        <v>61</v>
      </c>
      <c r="B56" s="96" t="s">
        <v>62</v>
      </c>
      <c r="C56" s="96" t="s">
        <v>63</v>
      </c>
      <c r="D56" s="96" t="s">
        <v>189</v>
      </c>
      <c r="E56" s="96" t="s">
        <v>190</v>
      </c>
      <c r="F56" s="96" t="s">
        <v>220</v>
      </c>
      <c r="G56" s="96" t="s">
        <v>221</v>
      </c>
      <c r="H56" s="99" t="s">
        <v>67</v>
      </c>
      <c r="I56" s="99" t="s">
        <v>222</v>
      </c>
      <c r="J56" s="121"/>
      <c r="K56" s="99" t="s">
        <v>122</v>
      </c>
      <c r="L56" s="121" t="s">
        <v>105</v>
      </c>
      <c r="M56" s="96" t="s">
        <v>257</v>
      </c>
      <c r="N56" s="121" t="s">
        <v>122</v>
      </c>
      <c r="O56" s="121" t="s">
        <v>92</v>
      </c>
      <c r="P56" s="121" t="s">
        <v>124</v>
      </c>
      <c r="Q56" s="121" t="s">
        <v>258</v>
      </c>
      <c r="R56" s="121" t="s">
        <v>105</v>
      </c>
      <c r="S56" s="121" t="s">
        <v>105</v>
      </c>
      <c r="T56" s="121" t="s">
        <v>105</v>
      </c>
      <c r="U56" s="121" t="s">
        <v>105</v>
      </c>
      <c r="V56" s="121" t="s">
        <v>105</v>
      </c>
      <c r="W56" s="121" t="s">
        <v>124</v>
      </c>
      <c r="X56" s="121" t="s">
        <v>105</v>
      </c>
      <c r="Y56" s="121" t="s">
        <v>105</v>
      </c>
      <c r="Z56" s="121" t="s">
        <v>124</v>
      </c>
      <c r="AA56" s="121" t="s">
        <v>105</v>
      </c>
      <c r="AB56" s="121" t="s">
        <v>105</v>
      </c>
      <c r="AC56" s="121" t="s">
        <v>105</v>
      </c>
      <c r="AD56" s="121" t="s">
        <v>124</v>
      </c>
      <c r="AE56" s="121" t="s">
        <v>105</v>
      </c>
      <c r="AF56" s="121" t="s">
        <v>105</v>
      </c>
      <c r="AG56" s="121" t="s">
        <v>105</v>
      </c>
      <c r="AH56" s="121" t="s">
        <v>105</v>
      </c>
      <c r="AI56" s="96" t="s">
        <v>248</v>
      </c>
      <c r="AJ56" s="96" t="s">
        <v>114</v>
      </c>
      <c r="AK56" s="96" t="s">
        <v>93</v>
      </c>
      <c r="AL56" s="96" t="s">
        <v>87</v>
      </c>
      <c r="AM56" s="121">
        <v>30</v>
      </c>
      <c r="AN56" s="96" t="s">
        <v>259</v>
      </c>
      <c r="AO56" s="96" t="s">
        <v>260</v>
      </c>
      <c r="AP56" s="97">
        <v>150000</v>
      </c>
      <c r="AQ56" s="97">
        <v>150000</v>
      </c>
      <c r="AR56" s="97">
        <v>300000</v>
      </c>
      <c r="AS56" s="97">
        <v>250000</v>
      </c>
      <c r="AT56" s="97">
        <v>100000</v>
      </c>
      <c r="AU56" s="97">
        <v>800000</v>
      </c>
      <c r="AV56" s="141">
        <v>10104</v>
      </c>
      <c r="AW56" s="121">
        <v>0</v>
      </c>
      <c r="AX56" s="121">
        <v>0</v>
      </c>
      <c r="AY56" s="158">
        <v>0</v>
      </c>
      <c r="AZ56" s="121">
        <v>0</v>
      </c>
      <c r="BA56" s="121">
        <v>0</v>
      </c>
      <c r="BB56" s="158">
        <v>5000</v>
      </c>
      <c r="BC56" s="121">
        <v>5000</v>
      </c>
      <c r="BD56" s="121">
        <v>5000</v>
      </c>
      <c r="BE56" s="158">
        <v>7500</v>
      </c>
      <c r="BF56" s="121">
        <v>7500</v>
      </c>
      <c r="BG56" s="121">
        <v>7500</v>
      </c>
      <c r="BH56" s="159">
        <v>10104</v>
      </c>
    </row>
    <row r="57" spans="1:60" s="116" customFormat="1" ht="90" x14ac:dyDescent="0.25">
      <c r="A57" s="121" t="s">
        <v>61</v>
      </c>
      <c r="B57" s="96" t="s">
        <v>62</v>
      </c>
      <c r="C57" s="96" t="s">
        <v>254</v>
      </c>
      <c r="D57" s="96" t="s">
        <v>189</v>
      </c>
      <c r="E57" s="96" t="s">
        <v>190</v>
      </c>
      <c r="F57" s="96" t="s">
        <v>220</v>
      </c>
      <c r="G57" s="96" t="s">
        <v>205</v>
      </c>
      <c r="H57" s="99" t="s">
        <v>67</v>
      </c>
      <c r="I57" s="99" t="s">
        <v>193</v>
      </c>
      <c r="J57" s="121"/>
      <c r="K57" s="121" t="s">
        <v>236</v>
      </c>
      <c r="L57" s="121" t="s">
        <v>105</v>
      </c>
      <c r="M57" s="96" t="s">
        <v>261</v>
      </c>
      <c r="N57" s="121" t="s">
        <v>236</v>
      </c>
      <c r="O57" s="121" t="s">
        <v>92</v>
      </c>
      <c r="P57" s="121" t="s">
        <v>124</v>
      </c>
      <c r="Q57" s="121" t="s">
        <v>105</v>
      </c>
      <c r="R57" s="121" t="s">
        <v>105</v>
      </c>
      <c r="S57" s="121" t="s">
        <v>105</v>
      </c>
      <c r="T57" s="121" t="s">
        <v>105</v>
      </c>
      <c r="U57" s="121" t="s">
        <v>105</v>
      </c>
      <c r="V57" s="121" t="s">
        <v>105</v>
      </c>
      <c r="W57" s="121" t="s">
        <v>105</v>
      </c>
      <c r="X57" s="121" t="s">
        <v>105</v>
      </c>
      <c r="Y57" s="121" t="s">
        <v>105</v>
      </c>
      <c r="Z57" s="121" t="s">
        <v>105</v>
      </c>
      <c r="AA57" s="121" t="s">
        <v>105</v>
      </c>
      <c r="AB57" s="121" t="s">
        <v>105</v>
      </c>
      <c r="AC57" s="121" t="s">
        <v>105</v>
      </c>
      <c r="AD57" s="121" t="s">
        <v>105</v>
      </c>
      <c r="AE57" s="121" t="s">
        <v>105</v>
      </c>
      <c r="AF57" s="121" t="s">
        <v>105</v>
      </c>
      <c r="AG57" s="121" t="s">
        <v>105</v>
      </c>
      <c r="AH57" s="121" t="s">
        <v>105</v>
      </c>
      <c r="AI57" s="96" t="s">
        <v>248</v>
      </c>
      <c r="AJ57" s="96" t="s">
        <v>114</v>
      </c>
      <c r="AK57" s="96" t="s">
        <v>93</v>
      </c>
      <c r="AL57" s="96" t="s">
        <v>75</v>
      </c>
      <c r="AM57" s="121">
        <v>60</v>
      </c>
      <c r="AN57" s="96" t="s">
        <v>262</v>
      </c>
      <c r="AO57" s="96" t="s">
        <v>263</v>
      </c>
      <c r="AP57" s="160">
        <v>0.59</v>
      </c>
      <c r="AQ57" s="161">
        <v>0.6</v>
      </c>
      <c r="AR57" s="161">
        <v>0.66</v>
      </c>
      <c r="AS57" s="161">
        <v>0.84</v>
      </c>
      <c r="AT57" s="161">
        <v>1</v>
      </c>
      <c r="AU57" s="161">
        <v>1</v>
      </c>
      <c r="AV57" s="160">
        <v>0.6</v>
      </c>
      <c r="AW57" s="160">
        <v>0</v>
      </c>
      <c r="AX57" s="160">
        <v>0</v>
      </c>
      <c r="AY57" s="160">
        <v>0</v>
      </c>
      <c r="AZ57" s="160">
        <v>0</v>
      </c>
      <c r="BA57" s="160">
        <v>0</v>
      </c>
      <c r="BB57" s="160">
        <v>0.6</v>
      </c>
      <c r="BC57" s="160">
        <v>0.6</v>
      </c>
      <c r="BD57" s="160">
        <v>0.6</v>
      </c>
      <c r="BE57" s="160">
        <v>0.6</v>
      </c>
      <c r="BF57" s="160">
        <v>0.6</v>
      </c>
      <c r="BG57" s="160">
        <v>0.6</v>
      </c>
      <c r="BH57" s="160">
        <v>0.6</v>
      </c>
    </row>
    <row r="58" spans="1:60" s="116" customFormat="1" ht="111.75" customHeight="1" x14ac:dyDescent="0.25">
      <c r="A58" s="121" t="s">
        <v>61</v>
      </c>
      <c r="B58" s="96" t="s">
        <v>62</v>
      </c>
      <c r="C58" s="96" t="s">
        <v>254</v>
      </c>
      <c r="D58" s="96" t="s">
        <v>189</v>
      </c>
      <c r="E58" s="96" t="s">
        <v>190</v>
      </c>
      <c r="F58" s="96" t="s">
        <v>220</v>
      </c>
      <c r="G58" s="96" t="s">
        <v>205</v>
      </c>
      <c r="H58" s="99" t="s">
        <v>67</v>
      </c>
      <c r="I58" s="99" t="s">
        <v>193</v>
      </c>
      <c r="J58" s="99"/>
      <c r="K58" s="121" t="s">
        <v>236</v>
      </c>
      <c r="L58" s="100" t="s">
        <v>105</v>
      </c>
      <c r="M58" s="96" t="s">
        <v>264</v>
      </c>
      <c r="N58" s="121" t="s">
        <v>236</v>
      </c>
      <c r="O58" s="121" t="s">
        <v>92</v>
      </c>
      <c r="P58" s="121" t="s">
        <v>124</v>
      </c>
      <c r="Q58" s="121" t="s">
        <v>265</v>
      </c>
      <c r="R58" s="121" t="s">
        <v>124</v>
      </c>
      <c r="S58" s="121" t="s">
        <v>124</v>
      </c>
      <c r="T58" s="121" t="s">
        <v>105</v>
      </c>
      <c r="U58" s="121" t="s">
        <v>105</v>
      </c>
      <c r="V58" s="121" t="s">
        <v>105</v>
      </c>
      <c r="W58" s="121" t="s">
        <v>124</v>
      </c>
      <c r="X58" s="121" t="s">
        <v>105</v>
      </c>
      <c r="Y58" s="121" t="s">
        <v>105</v>
      </c>
      <c r="Z58" s="121" t="s">
        <v>124</v>
      </c>
      <c r="AA58" s="121" t="s">
        <v>105</v>
      </c>
      <c r="AB58" s="121" t="s">
        <v>105</v>
      </c>
      <c r="AC58" s="121" t="s">
        <v>105</v>
      </c>
      <c r="AD58" s="121" t="s">
        <v>105</v>
      </c>
      <c r="AE58" s="121" t="s">
        <v>105</v>
      </c>
      <c r="AF58" s="121" t="s">
        <v>105</v>
      </c>
      <c r="AG58" s="121" t="s">
        <v>105</v>
      </c>
      <c r="AH58" s="121" t="s">
        <v>105</v>
      </c>
      <c r="AI58" s="96" t="s">
        <v>248</v>
      </c>
      <c r="AJ58" s="96" t="s">
        <v>73</v>
      </c>
      <c r="AK58" s="96" t="s">
        <v>249</v>
      </c>
      <c r="AL58" s="96" t="s">
        <v>75</v>
      </c>
      <c r="AM58" s="121">
        <v>120</v>
      </c>
      <c r="AN58" s="121" t="s">
        <v>266</v>
      </c>
      <c r="AO58" s="96" t="s">
        <v>260</v>
      </c>
      <c r="AP58" s="162">
        <v>3.5799999999999998E-2</v>
      </c>
      <c r="AQ58" s="162">
        <v>3.3300000000000003E-2</v>
      </c>
      <c r="AR58" s="121">
        <v>3.08</v>
      </c>
      <c r="AS58" s="162">
        <v>2.8299999999999999E-2</v>
      </c>
      <c r="AT58" s="162">
        <v>2.58E-2</v>
      </c>
      <c r="AU58" s="162">
        <v>2.58E-2</v>
      </c>
      <c r="AV58" s="162">
        <v>3.3300000000000003E-2</v>
      </c>
      <c r="AW58" s="121">
        <v>0</v>
      </c>
      <c r="AX58" s="121">
        <v>0</v>
      </c>
      <c r="AY58" s="121">
        <v>0</v>
      </c>
      <c r="AZ58" s="121">
        <v>0</v>
      </c>
      <c r="BA58" s="121">
        <v>0</v>
      </c>
      <c r="BB58" s="121">
        <v>0</v>
      </c>
      <c r="BC58" s="121">
        <v>0</v>
      </c>
      <c r="BD58" s="121">
        <v>0</v>
      </c>
      <c r="BE58" s="121">
        <v>0</v>
      </c>
      <c r="BF58" s="121">
        <v>0</v>
      </c>
      <c r="BG58" s="121">
        <v>0</v>
      </c>
      <c r="BH58" s="162">
        <v>3.3300000000000003E-2</v>
      </c>
    </row>
    <row r="59" spans="1:60" s="116" customFormat="1" ht="99" customHeight="1" x14ac:dyDescent="0.25">
      <c r="A59" s="121" t="s">
        <v>61</v>
      </c>
      <c r="B59" s="96" t="s">
        <v>62</v>
      </c>
      <c r="C59" s="96" t="s">
        <v>254</v>
      </c>
      <c r="D59" s="96" t="s">
        <v>189</v>
      </c>
      <c r="E59" s="96" t="s">
        <v>190</v>
      </c>
      <c r="F59" s="96" t="s">
        <v>220</v>
      </c>
      <c r="G59" s="96" t="s">
        <v>267</v>
      </c>
      <c r="H59" s="99" t="s">
        <v>67</v>
      </c>
      <c r="I59" s="99" t="s">
        <v>193</v>
      </c>
      <c r="J59" s="121"/>
      <c r="K59" s="121" t="s">
        <v>236</v>
      </c>
      <c r="L59" s="121">
        <v>286</v>
      </c>
      <c r="M59" s="96" t="s">
        <v>268</v>
      </c>
      <c r="N59" s="121" t="s">
        <v>236</v>
      </c>
      <c r="O59" s="121" t="s">
        <v>92</v>
      </c>
      <c r="P59" s="121" t="s">
        <v>105</v>
      </c>
      <c r="Q59" s="121" t="s">
        <v>269</v>
      </c>
      <c r="R59" s="121" t="s">
        <v>105</v>
      </c>
      <c r="S59" s="121" t="s">
        <v>105</v>
      </c>
      <c r="T59" s="121" t="s">
        <v>105</v>
      </c>
      <c r="U59" s="121" t="s">
        <v>105</v>
      </c>
      <c r="V59" s="121" t="s">
        <v>105</v>
      </c>
      <c r="W59" s="121" t="s">
        <v>124</v>
      </c>
      <c r="X59" s="121" t="s">
        <v>105</v>
      </c>
      <c r="Y59" s="121" t="s">
        <v>105</v>
      </c>
      <c r="Z59" s="121" t="s">
        <v>124</v>
      </c>
      <c r="AA59" s="121" t="s">
        <v>105</v>
      </c>
      <c r="AB59" s="121" t="s">
        <v>105</v>
      </c>
      <c r="AC59" s="121" t="s">
        <v>105</v>
      </c>
      <c r="AD59" s="121" t="s">
        <v>105</v>
      </c>
      <c r="AE59" s="121" t="s">
        <v>105</v>
      </c>
      <c r="AF59" s="121" t="s">
        <v>105</v>
      </c>
      <c r="AG59" s="121" t="s">
        <v>105</v>
      </c>
      <c r="AH59" s="121" t="s">
        <v>105</v>
      </c>
      <c r="AI59" s="96" t="s">
        <v>166</v>
      </c>
      <c r="AJ59" s="96" t="s">
        <v>114</v>
      </c>
      <c r="AK59" s="96" t="s">
        <v>99</v>
      </c>
      <c r="AL59" s="96" t="s">
        <v>87</v>
      </c>
      <c r="AM59" s="121">
        <v>0</v>
      </c>
      <c r="AN59" s="96" t="s">
        <v>270</v>
      </c>
      <c r="AO59" s="96" t="s">
        <v>271</v>
      </c>
      <c r="AP59" s="121">
        <v>80</v>
      </c>
      <c r="AQ59" s="121">
        <v>97</v>
      </c>
      <c r="AR59" s="121">
        <v>97</v>
      </c>
      <c r="AS59" s="121">
        <v>97</v>
      </c>
      <c r="AT59" s="121">
        <v>97</v>
      </c>
      <c r="AU59" s="121">
        <v>97</v>
      </c>
      <c r="AV59" s="121">
        <v>97</v>
      </c>
      <c r="AW59" s="121">
        <v>0</v>
      </c>
      <c r="AX59" s="121">
        <v>0</v>
      </c>
      <c r="AY59" s="121">
        <v>15</v>
      </c>
      <c r="AZ59" s="121">
        <v>15</v>
      </c>
      <c r="BA59" s="121">
        <v>15</v>
      </c>
      <c r="BB59" s="121">
        <v>50</v>
      </c>
      <c r="BC59" s="121">
        <v>50</v>
      </c>
      <c r="BD59" s="121">
        <v>50</v>
      </c>
      <c r="BE59" s="121">
        <v>80</v>
      </c>
      <c r="BF59" s="121">
        <v>80</v>
      </c>
      <c r="BG59" s="121">
        <v>80</v>
      </c>
      <c r="BH59" s="121">
        <v>97</v>
      </c>
    </row>
    <row r="60" spans="1:60" s="116" customFormat="1" ht="90" x14ac:dyDescent="0.25">
      <c r="A60" s="121" t="s">
        <v>61</v>
      </c>
      <c r="B60" s="96" t="s">
        <v>62</v>
      </c>
      <c r="C60" s="96" t="s">
        <v>254</v>
      </c>
      <c r="D60" s="96" t="s">
        <v>189</v>
      </c>
      <c r="E60" s="96" t="s">
        <v>190</v>
      </c>
      <c r="F60" s="96" t="s">
        <v>220</v>
      </c>
      <c r="G60" s="96" t="s">
        <v>221</v>
      </c>
      <c r="H60" s="99" t="s">
        <v>67</v>
      </c>
      <c r="I60" s="99" t="s">
        <v>193</v>
      </c>
      <c r="J60" s="121"/>
      <c r="K60" s="121" t="s">
        <v>236</v>
      </c>
      <c r="L60" s="121">
        <v>301</v>
      </c>
      <c r="M60" s="96" t="s">
        <v>272</v>
      </c>
      <c r="N60" s="121" t="s">
        <v>236</v>
      </c>
      <c r="O60" s="121" t="s">
        <v>92</v>
      </c>
      <c r="P60" s="121" t="s">
        <v>105</v>
      </c>
      <c r="Q60" s="121" t="s">
        <v>105</v>
      </c>
      <c r="R60" s="121" t="s">
        <v>105</v>
      </c>
      <c r="S60" s="121" t="s">
        <v>105</v>
      </c>
      <c r="T60" s="121" t="s">
        <v>105</v>
      </c>
      <c r="U60" s="121" t="s">
        <v>105</v>
      </c>
      <c r="V60" s="121" t="s">
        <v>105</v>
      </c>
      <c r="W60" s="121" t="s">
        <v>105</v>
      </c>
      <c r="X60" s="121" t="s">
        <v>105</v>
      </c>
      <c r="Y60" s="121" t="s">
        <v>105</v>
      </c>
      <c r="Z60" s="121" t="s">
        <v>105</v>
      </c>
      <c r="AA60" s="121" t="s">
        <v>105</v>
      </c>
      <c r="AB60" s="121" t="s">
        <v>105</v>
      </c>
      <c r="AC60" s="121" t="s">
        <v>105</v>
      </c>
      <c r="AD60" s="121" t="s">
        <v>105</v>
      </c>
      <c r="AE60" s="121" t="s">
        <v>105</v>
      </c>
      <c r="AF60" s="121" t="s">
        <v>105</v>
      </c>
      <c r="AG60" s="121" t="s">
        <v>105</v>
      </c>
      <c r="AH60" s="121" t="s">
        <v>105</v>
      </c>
      <c r="AI60" s="96" t="s">
        <v>166</v>
      </c>
      <c r="AJ60" s="96" t="s">
        <v>273</v>
      </c>
      <c r="AK60" s="96" t="s">
        <v>99</v>
      </c>
      <c r="AL60" s="96" t="s">
        <v>87</v>
      </c>
      <c r="AM60" s="121">
        <v>0</v>
      </c>
      <c r="AN60" s="96" t="s">
        <v>274</v>
      </c>
      <c r="AO60" s="96" t="s">
        <v>275</v>
      </c>
      <c r="AP60" s="121">
        <v>97</v>
      </c>
      <c r="AQ60" s="121">
        <v>97</v>
      </c>
      <c r="AR60" s="121">
        <v>97</v>
      </c>
      <c r="AS60" s="121">
        <v>97</v>
      </c>
      <c r="AT60" s="121">
        <v>97</v>
      </c>
      <c r="AU60" s="121">
        <v>97</v>
      </c>
      <c r="AV60" s="121">
        <v>97</v>
      </c>
      <c r="AW60" s="121">
        <v>0</v>
      </c>
      <c r="AX60" s="121">
        <v>10</v>
      </c>
      <c r="AY60" s="121">
        <v>10</v>
      </c>
      <c r="AZ60" s="121">
        <v>20</v>
      </c>
      <c r="BA60" s="121">
        <v>20</v>
      </c>
      <c r="BB60" s="121">
        <v>40</v>
      </c>
      <c r="BC60" s="121">
        <v>40</v>
      </c>
      <c r="BD60" s="121">
        <v>70</v>
      </c>
      <c r="BE60" s="121">
        <v>70</v>
      </c>
      <c r="BF60" s="121">
        <v>90</v>
      </c>
      <c r="BG60" s="121">
        <v>90</v>
      </c>
      <c r="BH60" s="121">
        <v>97</v>
      </c>
    </row>
    <row r="61" spans="1:60" s="116" customFormat="1" ht="90" x14ac:dyDescent="0.25">
      <c r="A61" s="121" t="s">
        <v>61</v>
      </c>
      <c r="B61" s="96" t="s">
        <v>62</v>
      </c>
      <c r="C61" s="96" t="s">
        <v>254</v>
      </c>
      <c r="D61" s="96" t="s">
        <v>189</v>
      </c>
      <c r="E61" s="96" t="s">
        <v>190</v>
      </c>
      <c r="F61" s="96" t="s">
        <v>276</v>
      </c>
      <c r="G61" s="96" t="s">
        <v>267</v>
      </c>
      <c r="H61" s="99" t="s">
        <v>67</v>
      </c>
      <c r="I61" s="99" t="s">
        <v>193</v>
      </c>
      <c r="J61" s="121"/>
      <c r="K61" s="121" t="s">
        <v>236</v>
      </c>
      <c r="L61" s="121">
        <v>210</v>
      </c>
      <c r="M61" s="96" t="s">
        <v>277</v>
      </c>
      <c r="N61" s="121" t="s">
        <v>236</v>
      </c>
      <c r="O61" s="121" t="s">
        <v>278</v>
      </c>
      <c r="P61" s="121" t="s">
        <v>105</v>
      </c>
      <c r="Q61" s="121" t="s">
        <v>105</v>
      </c>
      <c r="R61" s="121" t="s">
        <v>124</v>
      </c>
      <c r="S61" s="121" t="s">
        <v>105</v>
      </c>
      <c r="T61" s="121" t="s">
        <v>105</v>
      </c>
      <c r="U61" s="121" t="s">
        <v>105</v>
      </c>
      <c r="V61" s="121" t="s">
        <v>105</v>
      </c>
      <c r="W61" s="121" t="s">
        <v>105</v>
      </c>
      <c r="X61" s="121" t="s">
        <v>105</v>
      </c>
      <c r="Y61" s="121" t="s">
        <v>105</v>
      </c>
      <c r="Z61" s="121" t="s">
        <v>105</v>
      </c>
      <c r="AA61" s="121" t="s">
        <v>105</v>
      </c>
      <c r="AB61" s="121" t="s">
        <v>105</v>
      </c>
      <c r="AC61" s="121" t="s">
        <v>105</v>
      </c>
      <c r="AD61" s="121" t="s">
        <v>105</v>
      </c>
      <c r="AE61" s="121" t="s">
        <v>105</v>
      </c>
      <c r="AF61" s="121" t="s">
        <v>105</v>
      </c>
      <c r="AG61" s="121" t="s">
        <v>105</v>
      </c>
      <c r="AH61" s="121" t="s">
        <v>105</v>
      </c>
      <c r="AI61" s="96" t="s">
        <v>166</v>
      </c>
      <c r="AJ61" s="96" t="s">
        <v>73</v>
      </c>
      <c r="AK61" s="96" t="s">
        <v>93</v>
      </c>
      <c r="AL61" s="96" t="s">
        <v>167</v>
      </c>
      <c r="AM61" s="121">
        <v>0</v>
      </c>
      <c r="AN61" s="96" t="s">
        <v>279</v>
      </c>
      <c r="AO61" s="96" t="s">
        <v>280</v>
      </c>
      <c r="AP61" s="125">
        <v>0</v>
      </c>
      <c r="AQ61" s="125"/>
      <c r="AR61" s="125" t="s">
        <v>105</v>
      </c>
      <c r="AS61" s="125" t="s">
        <v>105</v>
      </c>
      <c r="AT61" s="125" t="s">
        <v>105</v>
      </c>
      <c r="AU61" s="125" t="s">
        <v>105</v>
      </c>
      <c r="AV61" s="125" t="s">
        <v>105</v>
      </c>
      <c r="AW61" s="125" t="s">
        <v>105</v>
      </c>
      <c r="AX61" s="125" t="s">
        <v>105</v>
      </c>
      <c r="AY61" s="125" t="s">
        <v>105</v>
      </c>
      <c r="AZ61" s="125" t="s">
        <v>105</v>
      </c>
      <c r="BA61" s="125" t="s">
        <v>105</v>
      </c>
      <c r="BB61" s="125" t="s">
        <v>105</v>
      </c>
      <c r="BC61" s="125" t="s">
        <v>105</v>
      </c>
      <c r="BD61" s="125" t="s">
        <v>105</v>
      </c>
      <c r="BE61" s="125" t="s">
        <v>105</v>
      </c>
      <c r="BF61" s="125" t="s">
        <v>105</v>
      </c>
      <c r="BG61" s="125" t="s">
        <v>105</v>
      </c>
      <c r="BH61" s="125" t="s">
        <v>105</v>
      </c>
    </row>
    <row r="62" spans="1:60" s="116" customFormat="1" ht="90" x14ac:dyDescent="0.25">
      <c r="A62" s="121" t="s">
        <v>61</v>
      </c>
      <c r="B62" s="96" t="s">
        <v>62</v>
      </c>
      <c r="C62" s="96" t="s">
        <v>254</v>
      </c>
      <c r="D62" s="96" t="s">
        <v>189</v>
      </c>
      <c r="E62" s="96" t="s">
        <v>190</v>
      </c>
      <c r="F62" s="96" t="s">
        <v>276</v>
      </c>
      <c r="G62" s="96" t="s">
        <v>267</v>
      </c>
      <c r="H62" s="99" t="s">
        <v>67</v>
      </c>
      <c r="I62" s="99" t="s">
        <v>193</v>
      </c>
      <c r="J62" s="121"/>
      <c r="K62" s="121" t="s">
        <v>236</v>
      </c>
      <c r="L62" s="121">
        <v>211</v>
      </c>
      <c r="M62" s="96" t="s">
        <v>281</v>
      </c>
      <c r="N62" s="121" t="s">
        <v>236</v>
      </c>
      <c r="O62" s="121" t="s">
        <v>282</v>
      </c>
      <c r="P62" s="121" t="s">
        <v>105</v>
      </c>
      <c r="Q62" s="121">
        <v>4086</v>
      </c>
      <c r="R62" s="121" t="s">
        <v>105</v>
      </c>
      <c r="S62" s="121" t="s">
        <v>124</v>
      </c>
      <c r="T62" s="121" t="s">
        <v>105</v>
      </c>
      <c r="U62" s="121" t="s">
        <v>105</v>
      </c>
      <c r="V62" s="121" t="s">
        <v>105</v>
      </c>
      <c r="W62" s="121" t="s">
        <v>105</v>
      </c>
      <c r="X62" s="121" t="s">
        <v>105</v>
      </c>
      <c r="Y62" s="121" t="s">
        <v>105</v>
      </c>
      <c r="Z62" s="121" t="s">
        <v>105</v>
      </c>
      <c r="AA62" s="121" t="s">
        <v>105</v>
      </c>
      <c r="AB62" s="121" t="s">
        <v>105</v>
      </c>
      <c r="AC62" s="121" t="s">
        <v>105</v>
      </c>
      <c r="AD62" s="121" t="s">
        <v>105</v>
      </c>
      <c r="AE62" s="121" t="s">
        <v>105</v>
      </c>
      <c r="AF62" s="121" t="s">
        <v>105</v>
      </c>
      <c r="AG62" s="121" t="s">
        <v>105</v>
      </c>
      <c r="AH62" s="121" t="s">
        <v>105</v>
      </c>
      <c r="AI62" s="96" t="s">
        <v>166</v>
      </c>
      <c r="AJ62" s="96" t="s">
        <v>138</v>
      </c>
      <c r="AK62" s="96" t="s">
        <v>74</v>
      </c>
      <c r="AL62" s="96" t="s">
        <v>87</v>
      </c>
      <c r="AM62" s="121">
        <v>0</v>
      </c>
      <c r="AN62" s="96" t="s">
        <v>283</v>
      </c>
      <c r="AO62" s="96" t="s">
        <v>284</v>
      </c>
      <c r="AP62" s="121">
        <v>0</v>
      </c>
      <c r="AQ62" s="121">
        <v>1</v>
      </c>
      <c r="AR62" s="121">
        <v>1</v>
      </c>
      <c r="AS62" s="121" t="s">
        <v>105</v>
      </c>
      <c r="AT62" s="121" t="s">
        <v>105</v>
      </c>
      <c r="AU62" s="121" t="s">
        <v>105</v>
      </c>
      <c r="AV62" s="121">
        <v>1</v>
      </c>
      <c r="AW62" s="125" t="s">
        <v>105</v>
      </c>
      <c r="AX62" s="125" t="s">
        <v>105</v>
      </c>
      <c r="AY62" s="125" t="s">
        <v>105</v>
      </c>
      <c r="AZ62" s="125" t="s">
        <v>105</v>
      </c>
      <c r="BA62" s="125" t="s">
        <v>105</v>
      </c>
      <c r="BB62" s="121">
        <v>0.5</v>
      </c>
      <c r="BC62" s="125" t="s">
        <v>105</v>
      </c>
      <c r="BD62" s="125" t="s">
        <v>105</v>
      </c>
      <c r="BE62" s="125" t="s">
        <v>105</v>
      </c>
      <c r="BF62" s="125" t="s">
        <v>105</v>
      </c>
      <c r="BG62" s="125" t="s">
        <v>105</v>
      </c>
      <c r="BH62" s="121">
        <v>1</v>
      </c>
    </row>
    <row r="63" spans="1:60" s="98" customFormat="1" ht="63.75" customHeight="1" x14ac:dyDescent="0.25">
      <c r="A63" s="105" t="s">
        <v>61</v>
      </c>
      <c r="B63" s="99" t="s">
        <v>62</v>
      </c>
      <c r="C63" s="99" t="s">
        <v>63</v>
      </c>
      <c r="D63" s="99" t="s">
        <v>64</v>
      </c>
      <c r="E63" s="99" t="s">
        <v>285</v>
      </c>
      <c r="F63" s="99" t="s">
        <v>285</v>
      </c>
      <c r="G63" s="99" t="s">
        <v>235</v>
      </c>
      <c r="H63" s="99" t="s">
        <v>67</v>
      </c>
      <c r="I63" s="99" t="s">
        <v>286</v>
      </c>
      <c r="J63" s="105" t="s">
        <v>287</v>
      </c>
      <c r="K63" s="99" t="s">
        <v>288</v>
      </c>
      <c r="L63" s="105">
        <v>83</v>
      </c>
      <c r="M63" s="99" t="s">
        <v>289</v>
      </c>
      <c r="N63" s="105" t="s">
        <v>70</v>
      </c>
      <c r="O63" s="106"/>
      <c r="P63" s="106"/>
      <c r="Q63" s="106"/>
      <c r="R63" s="106"/>
      <c r="S63" s="106"/>
      <c r="T63" s="106"/>
      <c r="U63" s="106" t="s">
        <v>71</v>
      </c>
      <c r="V63" s="106"/>
      <c r="W63" s="106"/>
      <c r="X63" s="106"/>
      <c r="Y63" s="106"/>
      <c r="Z63" s="106"/>
      <c r="AA63" s="106"/>
      <c r="AB63" s="106"/>
      <c r="AC63" s="106"/>
      <c r="AD63" s="106"/>
      <c r="AE63" s="106"/>
      <c r="AF63" s="106"/>
      <c r="AG63" s="106"/>
      <c r="AH63" s="106"/>
      <c r="AI63" s="105" t="s">
        <v>72</v>
      </c>
      <c r="AJ63" s="106" t="s">
        <v>114</v>
      </c>
      <c r="AK63" s="105" t="s">
        <v>115</v>
      </c>
      <c r="AL63" s="105" t="s">
        <v>75</v>
      </c>
      <c r="AM63" s="105">
        <v>60</v>
      </c>
      <c r="AN63" s="99" t="s">
        <v>290</v>
      </c>
      <c r="AO63" s="99" t="s">
        <v>291</v>
      </c>
      <c r="AP63" s="130">
        <v>60</v>
      </c>
      <c r="AQ63" s="130">
        <v>61</v>
      </c>
      <c r="AR63" s="130">
        <v>62</v>
      </c>
      <c r="AS63" s="130">
        <v>63</v>
      </c>
      <c r="AT63" s="143">
        <v>64</v>
      </c>
      <c r="AU63" s="143">
        <v>64</v>
      </c>
      <c r="AV63" s="129">
        <f>AT63</f>
        <v>64</v>
      </c>
      <c r="AW63" s="115">
        <v>0</v>
      </c>
      <c r="AX63" s="115">
        <f t="shared" ref="AX63:AX66" si="2">AW63</f>
        <v>0</v>
      </c>
      <c r="AY63" s="163"/>
      <c r="AZ63" s="115">
        <f t="shared" ref="AZ63:BA66" si="3">AY63</f>
        <v>0</v>
      </c>
      <c r="BA63" s="115">
        <f t="shared" si="3"/>
        <v>0</v>
      </c>
      <c r="BB63" s="163"/>
      <c r="BC63" s="115">
        <f t="shared" ref="BC63:BD66" si="4">BB63</f>
        <v>0</v>
      </c>
      <c r="BD63" s="115">
        <f t="shared" si="4"/>
        <v>0</v>
      </c>
      <c r="BE63" s="163"/>
      <c r="BF63" s="115">
        <f t="shared" ref="BF63:BG66" si="5">BE63</f>
        <v>0</v>
      </c>
      <c r="BG63" s="115">
        <f t="shared" si="5"/>
        <v>0</v>
      </c>
      <c r="BH63" s="115">
        <f>AT63</f>
        <v>64</v>
      </c>
    </row>
    <row r="64" spans="1:60" s="98" customFormat="1" ht="63.75" customHeight="1" x14ac:dyDescent="0.25">
      <c r="A64" s="105" t="s">
        <v>61</v>
      </c>
      <c r="B64" s="99" t="s">
        <v>62</v>
      </c>
      <c r="C64" s="99" t="s">
        <v>63</v>
      </c>
      <c r="D64" s="99" t="s">
        <v>64</v>
      </c>
      <c r="E64" s="99" t="s">
        <v>285</v>
      </c>
      <c r="F64" s="99" t="s">
        <v>285</v>
      </c>
      <c r="G64" s="99" t="s">
        <v>235</v>
      </c>
      <c r="H64" s="99" t="s">
        <v>67</v>
      </c>
      <c r="I64" s="99" t="s">
        <v>286</v>
      </c>
      <c r="J64" s="105" t="s">
        <v>287</v>
      </c>
      <c r="K64" s="99" t="s">
        <v>288</v>
      </c>
      <c r="L64" s="105">
        <v>84</v>
      </c>
      <c r="M64" s="99" t="s">
        <v>292</v>
      </c>
      <c r="N64" s="105" t="s">
        <v>70</v>
      </c>
      <c r="O64" s="106"/>
      <c r="P64" s="106"/>
      <c r="Q64" s="106"/>
      <c r="R64" s="106"/>
      <c r="S64" s="106"/>
      <c r="T64" s="106"/>
      <c r="U64" s="106" t="s">
        <v>71</v>
      </c>
      <c r="V64" s="106"/>
      <c r="W64" s="106"/>
      <c r="X64" s="106"/>
      <c r="Y64" s="106"/>
      <c r="Z64" s="106"/>
      <c r="AA64" s="106"/>
      <c r="AB64" s="106"/>
      <c r="AC64" s="106"/>
      <c r="AD64" s="106"/>
      <c r="AE64" s="106"/>
      <c r="AF64" s="106"/>
      <c r="AG64" s="106"/>
      <c r="AH64" s="106"/>
      <c r="AI64" s="105" t="s">
        <v>72</v>
      </c>
      <c r="AJ64" s="106" t="s">
        <v>114</v>
      </c>
      <c r="AK64" s="105" t="s">
        <v>115</v>
      </c>
      <c r="AL64" s="105" t="s">
        <v>75</v>
      </c>
      <c r="AM64" s="105">
        <v>60</v>
      </c>
      <c r="AN64" s="99" t="s">
        <v>293</v>
      </c>
      <c r="AO64" s="99" t="s">
        <v>291</v>
      </c>
      <c r="AP64" s="130">
        <v>60</v>
      </c>
      <c r="AQ64" s="130">
        <v>61</v>
      </c>
      <c r="AR64" s="130">
        <v>62</v>
      </c>
      <c r="AS64" s="130">
        <v>63</v>
      </c>
      <c r="AT64" s="143">
        <v>64</v>
      </c>
      <c r="AU64" s="143">
        <v>64</v>
      </c>
      <c r="AV64" s="129">
        <f>AT64</f>
        <v>64</v>
      </c>
      <c r="AW64" s="115">
        <v>0</v>
      </c>
      <c r="AX64" s="115">
        <f t="shared" si="2"/>
        <v>0</v>
      </c>
      <c r="AY64" s="163"/>
      <c r="AZ64" s="115">
        <f t="shared" si="3"/>
        <v>0</v>
      </c>
      <c r="BA64" s="115">
        <f t="shared" si="3"/>
        <v>0</v>
      </c>
      <c r="BB64" s="163"/>
      <c r="BC64" s="115">
        <f t="shared" si="4"/>
        <v>0</v>
      </c>
      <c r="BD64" s="115">
        <f t="shared" si="4"/>
        <v>0</v>
      </c>
      <c r="BE64" s="163"/>
      <c r="BF64" s="115">
        <f t="shared" si="5"/>
        <v>0</v>
      </c>
      <c r="BG64" s="115">
        <f t="shared" si="5"/>
        <v>0</v>
      </c>
      <c r="BH64" s="115">
        <f>AT64</f>
        <v>64</v>
      </c>
    </row>
    <row r="65" spans="1:62" s="98" customFormat="1" ht="63.75" customHeight="1" x14ac:dyDescent="0.25">
      <c r="A65" s="105" t="s">
        <v>61</v>
      </c>
      <c r="B65" s="99" t="s">
        <v>62</v>
      </c>
      <c r="C65" s="99" t="s">
        <v>63</v>
      </c>
      <c r="D65" s="99" t="s">
        <v>64</v>
      </c>
      <c r="E65" s="99" t="s">
        <v>285</v>
      </c>
      <c r="F65" s="99" t="s">
        <v>285</v>
      </c>
      <c r="G65" s="99" t="s">
        <v>235</v>
      </c>
      <c r="H65" s="99" t="s">
        <v>67</v>
      </c>
      <c r="I65" s="99" t="s">
        <v>286</v>
      </c>
      <c r="J65" s="105" t="s">
        <v>287</v>
      </c>
      <c r="K65" s="99" t="s">
        <v>288</v>
      </c>
      <c r="L65" s="105">
        <v>85</v>
      </c>
      <c r="M65" s="99" t="s">
        <v>294</v>
      </c>
      <c r="N65" s="105" t="s">
        <v>70</v>
      </c>
      <c r="O65" s="106"/>
      <c r="P65" s="106"/>
      <c r="Q65" s="106"/>
      <c r="R65" s="106"/>
      <c r="S65" s="106"/>
      <c r="T65" s="106"/>
      <c r="U65" s="106" t="s">
        <v>71</v>
      </c>
      <c r="V65" s="106"/>
      <c r="W65" s="106"/>
      <c r="X65" s="106"/>
      <c r="Y65" s="106"/>
      <c r="Z65" s="106"/>
      <c r="AA65" s="106"/>
      <c r="AB65" s="106"/>
      <c r="AC65" s="106"/>
      <c r="AD65" s="106"/>
      <c r="AE65" s="106"/>
      <c r="AF65" s="106"/>
      <c r="AG65" s="106"/>
      <c r="AH65" s="106"/>
      <c r="AI65" s="105" t="s">
        <v>72</v>
      </c>
      <c r="AJ65" s="106" t="s">
        <v>114</v>
      </c>
      <c r="AK65" s="105" t="s">
        <v>115</v>
      </c>
      <c r="AL65" s="105" t="s">
        <v>75</v>
      </c>
      <c r="AM65" s="105">
        <v>60</v>
      </c>
      <c r="AN65" s="99" t="s">
        <v>295</v>
      </c>
      <c r="AO65" s="99" t="s">
        <v>291</v>
      </c>
      <c r="AP65" s="130">
        <v>29</v>
      </c>
      <c r="AQ65" s="130">
        <v>30</v>
      </c>
      <c r="AR65" s="130">
        <v>31</v>
      </c>
      <c r="AS65" s="130">
        <v>32</v>
      </c>
      <c r="AT65" s="143">
        <v>33</v>
      </c>
      <c r="AU65" s="143">
        <v>33</v>
      </c>
      <c r="AV65" s="129">
        <f>AT65</f>
        <v>33</v>
      </c>
      <c r="AW65" s="115">
        <v>0</v>
      </c>
      <c r="AX65" s="115">
        <f t="shared" si="2"/>
        <v>0</v>
      </c>
      <c r="AY65" s="163"/>
      <c r="AZ65" s="115">
        <f t="shared" si="3"/>
        <v>0</v>
      </c>
      <c r="BA65" s="115">
        <f t="shared" si="3"/>
        <v>0</v>
      </c>
      <c r="BB65" s="163"/>
      <c r="BC65" s="115">
        <f t="shared" si="4"/>
        <v>0</v>
      </c>
      <c r="BD65" s="115">
        <f t="shared" si="4"/>
        <v>0</v>
      </c>
      <c r="BE65" s="163"/>
      <c r="BF65" s="115">
        <f t="shared" si="5"/>
        <v>0</v>
      </c>
      <c r="BG65" s="115">
        <f t="shared" si="5"/>
        <v>0</v>
      </c>
      <c r="BH65" s="115">
        <f>AT65</f>
        <v>33</v>
      </c>
    </row>
    <row r="66" spans="1:62" s="98" customFormat="1" ht="92.25" customHeight="1" x14ac:dyDescent="0.25">
      <c r="A66" s="105" t="s">
        <v>61</v>
      </c>
      <c r="B66" s="99" t="s">
        <v>62</v>
      </c>
      <c r="C66" s="99" t="s">
        <v>63</v>
      </c>
      <c r="D66" s="99" t="s">
        <v>64</v>
      </c>
      <c r="E66" s="99" t="s">
        <v>285</v>
      </c>
      <c r="F66" s="99" t="s">
        <v>285</v>
      </c>
      <c r="G66" s="99" t="s">
        <v>235</v>
      </c>
      <c r="H66" s="99" t="s">
        <v>67</v>
      </c>
      <c r="I66" s="99" t="s">
        <v>286</v>
      </c>
      <c r="J66" s="105" t="s">
        <v>287</v>
      </c>
      <c r="K66" s="99" t="s">
        <v>288</v>
      </c>
      <c r="L66" s="105">
        <v>86</v>
      </c>
      <c r="M66" s="99" t="s">
        <v>296</v>
      </c>
      <c r="N66" s="105" t="s">
        <v>70</v>
      </c>
      <c r="O66" s="106"/>
      <c r="P66" s="106"/>
      <c r="Q66" s="106"/>
      <c r="R66" s="106"/>
      <c r="S66" s="106"/>
      <c r="T66" s="106"/>
      <c r="U66" s="106" t="s">
        <v>71</v>
      </c>
      <c r="V66" s="106"/>
      <c r="W66" s="106"/>
      <c r="X66" s="106"/>
      <c r="Y66" s="106"/>
      <c r="Z66" s="106"/>
      <c r="AA66" s="106"/>
      <c r="AB66" s="106"/>
      <c r="AC66" s="106"/>
      <c r="AD66" s="106"/>
      <c r="AE66" s="106"/>
      <c r="AF66" s="106"/>
      <c r="AG66" s="106"/>
      <c r="AH66" s="106"/>
      <c r="AI66" s="105" t="s">
        <v>72</v>
      </c>
      <c r="AJ66" s="106" t="s">
        <v>114</v>
      </c>
      <c r="AK66" s="105" t="s">
        <v>115</v>
      </c>
      <c r="AL66" s="105" t="s">
        <v>75</v>
      </c>
      <c r="AM66" s="105">
        <v>60</v>
      </c>
      <c r="AN66" s="99" t="s">
        <v>297</v>
      </c>
      <c r="AO66" s="99" t="s">
        <v>291</v>
      </c>
      <c r="AP66" s="130">
        <v>61</v>
      </c>
      <c r="AQ66" s="130">
        <v>62</v>
      </c>
      <c r="AR66" s="130">
        <v>63</v>
      </c>
      <c r="AS66" s="130">
        <v>64</v>
      </c>
      <c r="AT66" s="143">
        <v>65</v>
      </c>
      <c r="AU66" s="143">
        <v>65</v>
      </c>
      <c r="AV66" s="129">
        <f>AT66</f>
        <v>65</v>
      </c>
      <c r="AW66" s="115">
        <v>0</v>
      </c>
      <c r="AX66" s="115">
        <f t="shared" si="2"/>
        <v>0</v>
      </c>
      <c r="AY66" s="163"/>
      <c r="AZ66" s="115">
        <f t="shared" si="3"/>
        <v>0</v>
      </c>
      <c r="BA66" s="115">
        <f t="shared" si="3"/>
        <v>0</v>
      </c>
      <c r="BB66" s="163"/>
      <c r="BC66" s="115">
        <f t="shared" si="4"/>
        <v>0</v>
      </c>
      <c r="BD66" s="115">
        <f t="shared" si="4"/>
        <v>0</v>
      </c>
      <c r="BE66" s="163"/>
      <c r="BF66" s="115">
        <f t="shared" si="5"/>
        <v>0</v>
      </c>
      <c r="BG66" s="115">
        <f t="shared" si="5"/>
        <v>0</v>
      </c>
      <c r="BH66" s="115">
        <f>AT66</f>
        <v>65</v>
      </c>
    </row>
    <row r="67" spans="1:62" s="98" customFormat="1" ht="63.75" customHeight="1" x14ac:dyDescent="0.25">
      <c r="A67" s="105" t="s">
        <v>61</v>
      </c>
      <c r="B67" s="99" t="s">
        <v>62</v>
      </c>
      <c r="C67" s="99" t="s">
        <v>63</v>
      </c>
      <c r="D67" s="99" t="s">
        <v>64</v>
      </c>
      <c r="E67" s="99" t="s">
        <v>285</v>
      </c>
      <c r="F67" s="99" t="s">
        <v>298</v>
      </c>
      <c r="G67" s="99" t="s">
        <v>235</v>
      </c>
      <c r="H67" s="99" t="s">
        <v>67</v>
      </c>
      <c r="I67" s="99" t="s">
        <v>286</v>
      </c>
      <c r="J67" s="105" t="s">
        <v>287</v>
      </c>
      <c r="K67" s="99" t="s">
        <v>288</v>
      </c>
      <c r="L67" s="105"/>
      <c r="M67" s="99" t="s">
        <v>299</v>
      </c>
      <c r="N67" s="105" t="s">
        <v>183</v>
      </c>
      <c r="O67" s="106"/>
      <c r="P67" s="106"/>
      <c r="Q67" s="106"/>
      <c r="R67" s="106"/>
      <c r="S67" s="106"/>
      <c r="T67" s="106"/>
      <c r="U67" s="106" t="s">
        <v>124</v>
      </c>
      <c r="V67" s="106"/>
      <c r="W67" s="106"/>
      <c r="X67" s="106"/>
      <c r="Y67" s="106"/>
      <c r="Z67" s="106"/>
      <c r="AA67" s="106"/>
      <c r="AB67" s="106" t="s">
        <v>124</v>
      </c>
      <c r="AC67" s="106"/>
      <c r="AD67" s="106"/>
      <c r="AE67" s="106"/>
      <c r="AF67" s="106"/>
      <c r="AG67" s="106"/>
      <c r="AH67" s="106"/>
      <c r="AI67" s="105" t="s">
        <v>248</v>
      </c>
      <c r="AJ67" s="106" t="s">
        <v>73</v>
      </c>
      <c r="AK67" s="105" t="s">
        <v>74</v>
      </c>
      <c r="AL67" s="105" t="s">
        <v>75</v>
      </c>
      <c r="AM67" s="105">
        <v>180</v>
      </c>
      <c r="AN67" s="99" t="s">
        <v>300</v>
      </c>
      <c r="AO67" s="99" t="s">
        <v>301</v>
      </c>
      <c r="AP67" s="113">
        <v>0.42201140669623455</v>
      </c>
      <c r="AQ67" s="113">
        <v>0.43</v>
      </c>
      <c r="AR67" s="113">
        <v>0.43624448012502293</v>
      </c>
      <c r="AS67" s="113">
        <v>0.4928003532612813</v>
      </c>
      <c r="AT67" s="164">
        <v>0.51890090935886379</v>
      </c>
      <c r="AU67" s="164">
        <v>0.51890090935886379</v>
      </c>
      <c r="AV67" s="113">
        <v>0.43</v>
      </c>
      <c r="AW67" s="115">
        <v>42</v>
      </c>
      <c r="AX67" s="115">
        <v>42</v>
      </c>
      <c r="AY67" s="115">
        <v>42</v>
      </c>
      <c r="AZ67" s="115">
        <v>42</v>
      </c>
      <c r="BA67" s="115">
        <v>42</v>
      </c>
      <c r="BB67" s="115">
        <v>42</v>
      </c>
      <c r="BC67" s="115">
        <v>42</v>
      </c>
      <c r="BD67" s="115">
        <v>42</v>
      </c>
      <c r="BE67" s="115">
        <v>42</v>
      </c>
      <c r="BF67" s="115">
        <v>42</v>
      </c>
      <c r="BG67" s="115">
        <v>42</v>
      </c>
      <c r="BH67" s="115">
        <v>43</v>
      </c>
    </row>
    <row r="68" spans="1:62" s="98" customFormat="1" ht="63.75" customHeight="1" x14ac:dyDescent="0.25">
      <c r="A68" s="105" t="s">
        <v>61</v>
      </c>
      <c r="B68" s="99" t="s">
        <v>62</v>
      </c>
      <c r="C68" s="99" t="s">
        <v>63</v>
      </c>
      <c r="D68" s="99" t="s">
        <v>64</v>
      </c>
      <c r="E68" s="99" t="s">
        <v>285</v>
      </c>
      <c r="F68" s="99" t="s">
        <v>298</v>
      </c>
      <c r="G68" s="99" t="s">
        <v>235</v>
      </c>
      <c r="H68" s="99" t="s">
        <v>67</v>
      </c>
      <c r="I68" s="99" t="s">
        <v>286</v>
      </c>
      <c r="J68" s="105" t="s">
        <v>287</v>
      </c>
      <c r="K68" s="99" t="s">
        <v>288</v>
      </c>
      <c r="L68" s="105"/>
      <c r="M68" s="99" t="s">
        <v>302</v>
      </c>
      <c r="N68" s="105" t="s">
        <v>92</v>
      </c>
      <c r="O68" s="105" t="s">
        <v>248</v>
      </c>
      <c r="P68" s="106" t="s">
        <v>73</v>
      </c>
      <c r="Q68" s="105" t="s">
        <v>74</v>
      </c>
      <c r="R68" s="105" t="s">
        <v>75</v>
      </c>
      <c r="S68" s="105">
        <v>180</v>
      </c>
      <c r="T68" s="99" t="s">
        <v>300</v>
      </c>
      <c r="U68" s="99" t="s">
        <v>301</v>
      </c>
      <c r="V68" s="113">
        <v>0.42201140669623455</v>
      </c>
      <c r="W68" s="113">
        <v>0.43</v>
      </c>
      <c r="X68" s="113">
        <v>0.43624448012502293</v>
      </c>
      <c r="Y68" s="113">
        <v>0.4928003532612813</v>
      </c>
      <c r="Z68" s="164">
        <v>0.51890090935886379</v>
      </c>
      <c r="AA68" s="164">
        <v>0.51890090935886379</v>
      </c>
      <c r="AB68" s="113">
        <v>0.43</v>
      </c>
      <c r="AC68" s="115">
        <v>42</v>
      </c>
      <c r="AD68" s="115">
        <v>42</v>
      </c>
      <c r="AE68" s="115">
        <v>42</v>
      </c>
      <c r="AF68" s="115">
        <v>42</v>
      </c>
      <c r="AG68" s="115">
        <v>42</v>
      </c>
      <c r="AH68" s="115">
        <v>42</v>
      </c>
      <c r="AI68" s="105" t="s">
        <v>248</v>
      </c>
      <c r="AJ68" s="106" t="s">
        <v>114</v>
      </c>
      <c r="AK68" s="105" t="s">
        <v>115</v>
      </c>
      <c r="AL68" s="105" t="s">
        <v>87</v>
      </c>
      <c r="AM68" s="105">
        <v>30</v>
      </c>
      <c r="AN68" s="165" t="s">
        <v>303</v>
      </c>
      <c r="AO68" s="99" t="s">
        <v>301</v>
      </c>
      <c r="AP68" s="166">
        <v>0</v>
      </c>
      <c r="AQ68" s="167">
        <v>10000</v>
      </c>
      <c r="AR68" s="167">
        <v>20000</v>
      </c>
      <c r="AS68" s="167">
        <v>110000</v>
      </c>
      <c r="AT68" s="168">
        <v>60000</v>
      </c>
      <c r="AU68" s="168">
        <v>200000</v>
      </c>
      <c r="AV68" s="166">
        <v>10000</v>
      </c>
      <c r="AW68" s="115">
        <v>0</v>
      </c>
      <c r="AX68" s="115">
        <v>0</v>
      </c>
      <c r="AY68" s="115">
        <v>0</v>
      </c>
      <c r="AZ68" s="115">
        <v>0</v>
      </c>
      <c r="BA68" s="115">
        <v>0</v>
      </c>
      <c r="BB68" s="115">
        <v>1000</v>
      </c>
      <c r="BC68" s="115">
        <v>0</v>
      </c>
      <c r="BD68" s="115">
        <v>0</v>
      </c>
      <c r="BE68" s="115">
        <v>5000</v>
      </c>
      <c r="BF68" s="115">
        <v>0</v>
      </c>
      <c r="BG68" s="115">
        <v>0</v>
      </c>
      <c r="BH68" s="115">
        <v>10000</v>
      </c>
    </row>
    <row r="69" spans="1:62" s="98" customFormat="1" ht="121.5" customHeight="1" x14ac:dyDescent="0.25">
      <c r="A69" s="105" t="s">
        <v>61</v>
      </c>
      <c r="B69" s="99" t="s">
        <v>62</v>
      </c>
      <c r="C69" s="99" t="s">
        <v>63</v>
      </c>
      <c r="D69" s="99" t="s">
        <v>64</v>
      </c>
      <c r="E69" s="99" t="s">
        <v>285</v>
      </c>
      <c r="F69" s="99" t="s">
        <v>298</v>
      </c>
      <c r="G69" s="99" t="s">
        <v>235</v>
      </c>
      <c r="H69" s="99" t="s">
        <v>67</v>
      </c>
      <c r="I69" s="99" t="s">
        <v>286</v>
      </c>
      <c r="J69" s="105" t="s">
        <v>287</v>
      </c>
      <c r="K69" s="99" t="s">
        <v>288</v>
      </c>
      <c r="L69" s="105">
        <v>323</v>
      </c>
      <c r="M69" s="99" t="s">
        <v>304</v>
      </c>
      <c r="N69" s="105" t="s">
        <v>183</v>
      </c>
      <c r="O69" s="106"/>
      <c r="P69" s="106"/>
      <c r="Q69" s="106"/>
      <c r="R69" s="106"/>
      <c r="S69" s="106"/>
      <c r="T69" s="106"/>
      <c r="U69" s="106" t="s">
        <v>124</v>
      </c>
      <c r="V69" s="106"/>
      <c r="W69" s="106"/>
      <c r="X69" s="106"/>
      <c r="Y69" s="106"/>
      <c r="Z69" s="106"/>
      <c r="AA69" s="106"/>
      <c r="AB69" s="106"/>
      <c r="AC69" s="106"/>
      <c r="AD69" s="106"/>
      <c r="AE69" s="106"/>
      <c r="AF69" s="106"/>
      <c r="AG69" s="106"/>
      <c r="AH69" s="106"/>
      <c r="AI69" s="105" t="s">
        <v>72</v>
      </c>
      <c r="AJ69" s="106" t="s">
        <v>114</v>
      </c>
      <c r="AK69" s="105" t="s">
        <v>74</v>
      </c>
      <c r="AL69" s="105" t="s">
        <v>87</v>
      </c>
      <c r="AM69" s="105">
        <v>60</v>
      </c>
      <c r="AN69" s="99" t="s">
        <v>305</v>
      </c>
      <c r="AO69" s="99" t="s">
        <v>291</v>
      </c>
      <c r="AP69" s="137">
        <v>403862</v>
      </c>
      <c r="AQ69" s="143">
        <v>446893</v>
      </c>
      <c r="AR69" s="143">
        <v>499923</v>
      </c>
      <c r="AS69" s="143">
        <v>709015</v>
      </c>
      <c r="AT69" s="143">
        <v>800000</v>
      </c>
      <c r="AU69" s="143">
        <v>800000</v>
      </c>
      <c r="AV69" s="143">
        <v>446893</v>
      </c>
      <c r="AW69" s="137">
        <v>403862</v>
      </c>
      <c r="AX69" s="137">
        <v>403862</v>
      </c>
      <c r="AY69" s="137">
        <v>403862</v>
      </c>
      <c r="AZ69" s="137">
        <v>403862</v>
      </c>
      <c r="BA69" s="137">
        <v>403862</v>
      </c>
      <c r="BB69" s="137">
        <v>413000</v>
      </c>
      <c r="BC69" s="137">
        <v>413000</v>
      </c>
      <c r="BD69" s="137">
        <v>413000</v>
      </c>
      <c r="BE69" s="115">
        <v>430000</v>
      </c>
      <c r="BF69" s="115">
        <v>430000</v>
      </c>
      <c r="BG69" s="115">
        <v>430000</v>
      </c>
      <c r="BH69" s="143">
        <v>446893</v>
      </c>
    </row>
    <row r="70" spans="1:62" s="98" customFormat="1" ht="87" customHeight="1" x14ac:dyDescent="0.25">
      <c r="A70" s="105" t="s">
        <v>61</v>
      </c>
      <c r="B70" s="99" t="s">
        <v>62</v>
      </c>
      <c r="C70" s="99" t="s">
        <v>63</v>
      </c>
      <c r="D70" s="99" t="s">
        <v>64</v>
      </c>
      <c r="E70" s="99" t="s">
        <v>285</v>
      </c>
      <c r="F70" s="99" t="s">
        <v>306</v>
      </c>
      <c r="G70" s="99" t="s">
        <v>235</v>
      </c>
      <c r="H70" s="99" t="s">
        <v>67</v>
      </c>
      <c r="I70" s="99" t="s">
        <v>286</v>
      </c>
      <c r="J70" s="105" t="s">
        <v>287</v>
      </c>
      <c r="K70" s="99" t="s">
        <v>307</v>
      </c>
      <c r="L70" s="105">
        <v>242</v>
      </c>
      <c r="M70" s="99" t="s">
        <v>308</v>
      </c>
      <c r="N70" s="105" t="s">
        <v>92</v>
      </c>
      <c r="O70" s="106"/>
      <c r="P70" s="106"/>
      <c r="Q70" s="106"/>
      <c r="R70" s="106"/>
      <c r="S70" s="106"/>
      <c r="T70" s="106"/>
      <c r="U70" s="106"/>
      <c r="V70" s="106"/>
      <c r="W70" s="106"/>
      <c r="X70" s="106"/>
      <c r="Y70" s="106"/>
      <c r="Z70" s="106"/>
      <c r="AA70" s="106"/>
      <c r="AB70" s="106"/>
      <c r="AC70" s="106"/>
      <c r="AD70" s="106"/>
      <c r="AE70" s="106"/>
      <c r="AF70" s="106"/>
      <c r="AG70" s="106"/>
      <c r="AH70" s="106"/>
      <c r="AI70" s="105" t="s">
        <v>72</v>
      </c>
      <c r="AJ70" s="106" t="s">
        <v>114</v>
      </c>
      <c r="AK70" s="105" t="s">
        <v>74</v>
      </c>
      <c r="AL70" s="105" t="s">
        <v>75</v>
      </c>
      <c r="AM70" s="105">
        <v>30</v>
      </c>
      <c r="AN70" s="99" t="s">
        <v>309</v>
      </c>
      <c r="AO70" s="99" t="s">
        <v>291</v>
      </c>
      <c r="AP70" s="137">
        <v>33</v>
      </c>
      <c r="AQ70" s="137"/>
      <c r="AR70" s="137"/>
      <c r="AS70" s="137"/>
      <c r="AT70" s="143"/>
      <c r="AU70" s="164">
        <v>1</v>
      </c>
      <c r="AV70" s="111"/>
      <c r="AW70" s="115"/>
      <c r="AX70" s="115"/>
      <c r="AY70" s="115"/>
      <c r="AZ70" s="115"/>
      <c r="BA70" s="115"/>
      <c r="BB70" s="163"/>
      <c r="BC70" s="115"/>
      <c r="BD70" s="115"/>
      <c r="BE70" s="115"/>
      <c r="BF70" s="115"/>
      <c r="BG70" s="115"/>
      <c r="BH70" s="115"/>
    </row>
    <row r="71" spans="1:62" s="98" customFormat="1" ht="87" customHeight="1" x14ac:dyDescent="0.25">
      <c r="A71" s="105" t="s">
        <v>61</v>
      </c>
      <c r="B71" s="99" t="s">
        <v>62</v>
      </c>
      <c r="C71" s="99" t="s">
        <v>63</v>
      </c>
      <c r="D71" s="99" t="s">
        <v>64</v>
      </c>
      <c r="E71" s="99" t="s">
        <v>285</v>
      </c>
      <c r="F71" s="99" t="s">
        <v>298</v>
      </c>
      <c r="G71" s="99" t="s">
        <v>235</v>
      </c>
      <c r="H71" s="99" t="s">
        <v>67</v>
      </c>
      <c r="I71" s="99" t="s">
        <v>286</v>
      </c>
      <c r="J71" s="105" t="s">
        <v>287</v>
      </c>
      <c r="K71" s="99" t="s">
        <v>307</v>
      </c>
      <c r="L71" s="105">
        <v>81</v>
      </c>
      <c r="M71" s="99" t="s">
        <v>310</v>
      </c>
      <c r="N71" s="105" t="s">
        <v>92</v>
      </c>
      <c r="O71" s="106"/>
      <c r="P71" s="106"/>
      <c r="Q71" s="106"/>
      <c r="R71" s="106"/>
      <c r="S71" s="106"/>
      <c r="T71" s="106"/>
      <c r="U71" s="106"/>
      <c r="V71" s="106"/>
      <c r="W71" s="106"/>
      <c r="X71" s="106"/>
      <c r="Y71" s="106"/>
      <c r="Z71" s="106"/>
      <c r="AA71" s="106"/>
      <c r="AB71" s="106"/>
      <c r="AC71" s="106"/>
      <c r="AD71" s="106"/>
      <c r="AE71" s="106"/>
      <c r="AF71" s="106"/>
      <c r="AG71" s="106"/>
      <c r="AH71" s="106"/>
      <c r="AI71" s="105" t="s">
        <v>72</v>
      </c>
      <c r="AJ71" s="106" t="s">
        <v>114</v>
      </c>
      <c r="AK71" s="105" t="s">
        <v>74</v>
      </c>
      <c r="AL71" s="105" t="s">
        <v>75</v>
      </c>
      <c r="AM71" s="105">
        <v>30</v>
      </c>
      <c r="AN71" s="99" t="s">
        <v>311</v>
      </c>
      <c r="AO71" s="99" t="s">
        <v>291</v>
      </c>
      <c r="AP71" s="137">
        <v>64</v>
      </c>
      <c r="AQ71" s="137"/>
      <c r="AR71" s="137"/>
      <c r="AS71" s="137"/>
      <c r="AT71" s="143"/>
      <c r="AU71" s="164">
        <v>1</v>
      </c>
      <c r="AV71" s="111"/>
      <c r="AW71" s="115"/>
      <c r="AX71" s="115"/>
      <c r="AY71" s="115"/>
      <c r="AZ71" s="115"/>
      <c r="BA71" s="115"/>
      <c r="BB71" s="163"/>
      <c r="BC71" s="115"/>
      <c r="BD71" s="115"/>
      <c r="BE71" s="115"/>
      <c r="BF71" s="115"/>
      <c r="BG71" s="115"/>
      <c r="BH71" s="115"/>
    </row>
    <row r="72" spans="1:62" s="98" customFormat="1" ht="102.75" customHeight="1" x14ac:dyDescent="0.25">
      <c r="A72" s="105" t="s">
        <v>61</v>
      </c>
      <c r="B72" s="99" t="s">
        <v>62</v>
      </c>
      <c r="C72" s="99" t="s">
        <v>63</v>
      </c>
      <c r="D72" s="99" t="s">
        <v>64</v>
      </c>
      <c r="E72" s="99" t="s">
        <v>285</v>
      </c>
      <c r="F72" s="99" t="s">
        <v>298</v>
      </c>
      <c r="G72" s="99" t="s">
        <v>235</v>
      </c>
      <c r="H72" s="99" t="s">
        <v>67</v>
      </c>
      <c r="I72" s="99" t="s">
        <v>286</v>
      </c>
      <c r="J72" s="105" t="s">
        <v>287</v>
      </c>
      <c r="K72" s="99" t="s">
        <v>312</v>
      </c>
      <c r="L72" s="105"/>
      <c r="M72" s="99" t="s">
        <v>313</v>
      </c>
      <c r="N72" s="105" t="s">
        <v>92</v>
      </c>
      <c r="O72" s="106"/>
      <c r="P72" s="106"/>
      <c r="Q72" s="106"/>
      <c r="R72" s="106"/>
      <c r="S72" s="106"/>
      <c r="T72" s="106"/>
      <c r="U72" s="106" t="s">
        <v>124</v>
      </c>
      <c r="V72" s="106"/>
      <c r="W72" s="106"/>
      <c r="X72" s="106"/>
      <c r="Y72" s="106"/>
      <c r="Z72" s="106"/>
      <c r="AA72" s="106"/>
      <c r="AB72" s="106"/>
      <c r="AC72" s="106"/>
      <c r="AD72" s="106"/>
      <c r="AE72" s="106"/>
      <c r="AF72" s="106"/>
      <c r="AG72" s="106"/>
      <c r="AH72" s="106"/>
      <c r="AI72" s="105" t="s">
        <v>166</v>
      </c>
      <c r="AJ72" s="106" t="s">
        <v>138</v>
      </c>
      <c r="AK72" s="105" t="s">
        <v>115</v>
      </c>
      <c r="AL72" s="105" t="s">
        <v>75</v>
      </c>
      <c r="AM72" s="105">
        <v>30</v>
      </c>
      <c r="AN72" s="99" t="s">
        <v>314</v>
      </c>
      <c r="AO72" s="99" t="s">
        <v>315</v>
      </c>
      <c r="AP72" s="137">
        <v>0</v>
      </c>
      <c r="AQ72" s="137">
        <v>25</v>
      </c>
      <c r="AR72" s="137">
        <v>50</v>
      </c>
      <c r="AS72" s="137">
        <v>75</v>
      </c>
      <c r="AT72" s="143">
        <v>100</v>
      </c>
      <c r="AU72" s="164">
        <v>1</v>
      </c>
      <c r="AV72" s="137">
        <v>25</v>
      </c>
      <c r="AW72" s="115"/>
      <c r="AX72" s="115"/>
      <c r="AY72" s="115"/>
      <c r="AZ72" s="115"/>
      <c r="BA72" s="115"/>
      <c r="BB72" s="163"/>
      <c r="BC72" s="115"/>
      <c r="BD72" s="115"/>
      <c r="BE72" s="115"/>
      <c r="BF72" s="115"/>
      <c r="BG72" s="115"/>
      <c r="BH72" s="115"/>
    </row>
    <row r="73" spans="1:62" s="98" customFormat="1" ht="73.5" customHeight="1" x14ac:dyDescent="0.25">
      <c r="A73" s="105" t="s">
        <v>61</v>
      </c>
      <c r="B73" s="99" t="s">
        <v>62</v>
      </c>
      <c r="C73" s="99" t="s">
        <v>63</v>
      </c>
      <c r="D73" s="99" t="s">
        <v>64</v>
      </c>
      <c r="E73" s="99" t="s">
        <v>285</v>
      </c>
      <c r="F73" s="99" t="s">
        <v>306</v>
      </c>
      <c r="G73" s="99" t="s">
        <v>235</v>
      </c>
      <c r="H73" s="99" t="s">
        <v>67</v>
      </c>
      <c r="I73" s="99" t="s">
        <v>286</v>
      </c>
      <c r="J73" s="105" t="s">
        <v>287</v>
      </c>
      <c r="K73" s="99" t="s">
        <v>316</v>
      </c>
      <c r="L73" s="105"/>
      <c r="M73" s="99" t="s">
        <v>317</v>
      </c>
      <c r="N73" s="105" t="s">
        <v>92</v>
      </c>
      <c r="O73" s="106"/>
      <c r="P73" s="106"/>
      <c r="Q73" s="106"/>
      <c r="R73" s="106"/>
      <c r="S73" s="106"/>
      <c r="T73" s="106"/>
      <c r="U73" s="106" t="s">
        <v>124</v>
      </c>
      <c r="V73" s="106"/>
      <c r="W73" s="106"/>
      <c r="X73" s="106"/>
      <c r="Y73" s="106"/>
      <c r="Z73" s="106"/>
      <c r="AA73" s="106"/>
      <c r="AB73" s="106"/>
      <c r="AC73" s="106"/>
      <c r="AD73" s="106"/>
      <c r="AE73" s="106"/>
      <c r="AF73" s="106"/>
      <c r="AG73" s="106"/>
      <c r="AH73" s="106"/>
      <c r="AI73" s="105" t="s">
        <v>166</v>
      </c>
      <c r="AJ73" s="106" t="s">
        <v>138</v>
      </c>
      <c r="AK73" s="105" t="s">
        <v>115</v>
      </c>
      <c r="AL73" s="105" t="s">
        <v>75</v>
      </c>
      <c r="AM73" s="105">
        <v>30</v>
      </c>
      <c r="AN73" s="99" t="s">
        <v>318</v>
      </c>
      <c r="AO73" s="99" t="s">
        <v>319</v>
      </c>
      <c r="AP73" s="137">
        <v>0</v>
      </c>
      <c r="AQ73" s="137">
        <v>35</v>
      </c>
      <c r="AR73" s="137">
        <v>70</v>
      </c>
      <c r="AS73" s="137">
        <v>90</v>
      </c>
      <c r="AT73" s="143">
        <v>100</v>
      </c>
      <c r="AU73" s="143">
        <v>100</v>
      </c>
      <c r="AV73" s="137">
        <v>35</v>
      </c>
      <c r="AW73" s="115"/>
      <c r="AX73" s="115"/>
      <c r="AY73" s="115"/>
      <c r="AZ73" s="115"/>
      <c r="BA73" s="115"/>
      <c r="BB73" s="163"/>
      <c r="BC73" s="115"/>
      <c r="BD73" s="115"/>
      <c r="BE73" s="115"/>
      <c r="BF73" s="115"/>
      <c r="BG73" s="115"/>
      <c r="BH73" s="115"/>
    </row>
    <row r="74" spans="1:62" s="98" customFormat="1" ht="77.25" customHeight="1" x14ac:dyDescent="0.25">
      <c r="A74" s="105" t="s">
        <v>61</v>
      </c>
      <c r="B74" s="99" t="s">
        <v>62</v>
      </c>
      <c r="C74" s="99" t="s">
        <v>63</v>
      </c>
      <c r="D74" s="99" t="s">
        <v>64</v>
      </c>
      <c r="E74" s="99" t="s">
        <v>285</v>
      </c>
      <c r="F74" s="99" t="s">
        <v>306</v>
      </c>
      <c r="G74" s="99" t="s">
        <v>235</v>
      </c>
      <c r="H74" s="99" t="s">
        <v>67</v>
      </c>
      <c r="I74" s="99" t="s">
        <v>286</v>
      </c>
      <c r="J74" s="105" t="s">
        <v>287</v>
      </c>
      <c r="K74" s="99" t="s">
        <v>316</v>
      </c>
      <c r="L74" s="105"/>
      <c r="M74" s="99" t="s">
        <v>320</v>
      </c>
      <c r="N74" s="105" t="s">
        <v>92</v>
      </c>
      <c r="O74" s="106"/>
      <c r="P74" s="106"/>
      <c r="Q74" s="106"/>
      <c r="R74" s="106"/>
      <c r="S74" s="106"/>
      <c r="T74" s="106"/>
      <c r="U74" s="106" t="s">
        <v>124</v>
      </c>
      <c r="V74" s="106"/>
      <c r="W74" s="106"/>
      <c r="X74" s="106"/>
      <c r="Y74" s="106"/>
      <c r="Z74" s="106"/>
      <c r="AA74" s="106"/>
      <c r="AB74" s="106"/>
      <c r="AC74" s="106"/>
      <c r="AD74" s="106"/>
      <c r="AE74" s="106"/>
      <c r="AF74" s="106"/>
      <c r="AG74" s="106"/>
      <c r="AH74" s="106"/>
      <c r="AI74" s="105" t="s">
        <v>166</v>
      </c>
      <c r="AJ74" s="106" t="s">
        <v>138</v>
      </c>
      <c r="AK74" s="105" t="s">
        <v>115</v>
      </c>
      <c r="AL74" s="105" t="s">
        <v>75</v>
      </c>
      <c r="AM74" s="105">
        <v>30</v>
      </c>
      <c r="AN74" s="99" t="s">
        <v>321</v>
      </c>
      <c r="AO74" s="99" t="s">
        <v>322</v>
      </c>
      <c r="AP74" s="130">
        <v>0</v>
      </c>
      <c r="AQ74" s="137">
        <v>35</v>
      </c>
      <c r="AR74" s="137">
        <v>70</v>
      </c>
      <c r="AS74" s="137">
        <v>90</v>
      </c>
      <c r="AT74" s="143">
        <v>100</v>
      </c>
      <c r="AU74" s="143">
        <v>100</v>
      </c>
      <c r="AV74" s="137">
        <v>35</v>
      </c>
      <c r="AW74" s="115"/>
      <c r="AX74" s="115"/>
      <c r="AY74" s="115"/>
      <c r="AZ74" s="115"/>
      <c r="BA74" s="115"/>
      <c r="BB74" s="163"/>
      <c r="BC74" s="115"/>
      <c r="BD74" s="115"/>
      <c r="BE74" s="115"/>
      <c r="BF74" s="115"/>
      <c r="BG74" s="115"/>
      <c r="BH74" s="115"/>
    </row>
    <row r="75" spans="1:62" s="98" customFormat="1" ht="82.5" customHeight="1" x14ac:dyDescent="0.25">
      <c r="A75" s="105" t="s">
        <v>61</v>
      </c>
      <c r="B75" s="99" t="s">
        <v>62</v>
      </c>
      <c r="C75" s="99" t="s">
        <v>63</v>
      </c>
      <c r="D75" s="99" t="s">
        <v>64</v>
      </c>
      <c r="E75" s="99" t="s">
        <v>285</v>
      </c>
      <c r="F75" s="99" t="s">
        <v>306</v>
      </c>
      <c r="G75" s="99" t="s">
        <v>235</v>
      </c>
      <c r="H75" s="99" t="s">
        <v>67</v>
      </c>
      <c r="I75" s="99" t="s">
        <v>286</v>
      </c>
      <c r="J75" s="105" t="s">
        <v>287</v>
      </c>
      <c r="K75" s="99" t="s">
        <v>316</v>
      </c>
      <c r="L75" s="105"/>
      <c r="M75" s="99" t="s">
        <v>323</v>
      </c>
      <c r="N75" s="105" t="s">
        <v>92</v>
      </c>
      <c r="O75" s="106"/>
      <c r="P75" s="106"/>
      <c r="Q75" s="106"/>
      <c r="R75" s="106"/>
      <c r="S75" s="106"/>
      <c r="T75" s="106"/>
      <c r="U75" s="106" t="s">
        <v>124</v>
      </c>
      <c r="V75" s="106"/>
      <c r="W75" s="106"/>
      <c r="X75" s="106"/>
      <c r="Y75" s="106"/>
      <c r="Z75" s="106"/>
      <c r="AA75" s="106"/>
      <c r="AB75" s="106"/>
      <c r="AC75" s="106"/>
      <c r="AD75" s="106"/>
      <c r="AE75" s="106"/>
      <c r="AF75" s="106"/>
      <c r="AG75" s="106"/>
      <c r="AH75" s="106"/>
      <c r="AI75" s="105" t="s">
        <v>166</v>
      </c>
      <c r="AJ75" s="106" t="s">
        <v>138</v>
      </c>
      <c r="AK75" s="105" t="s">
        <v>115</v>
      </c>
      <c r="AL75" s="105" t="s">
        <v>75</v>
      </c>
      <c r="AM75" s="105">
        <v>30</v>
      </c>
      <c r="AN75" s="99" t="s">
        <v>324</v>
      </c>
      <c r="AO75" s="99" t="s">
        <v>325</v>
      </c>
      <c r="AP75" s="130">
        <v>0</v>
      </c>
      <c r="AQ75" s="137">
        <v>35</v>
      </c>
      <c r="AR75" s="137">
        <v>70</v>
      </c>
      <c r="AS75" s="137">
        <v>90</v>
      </c>
      <c r="AT75" s="143">
        <v>100</v>
      </c>
      <c r="AU75" s="143">
        <v>100</v>
      </c>
      <c r="AV75" s="137">
        <v>35</v>
      </c>
      <c r="AW75" s="115"/>
      <c r="AX75" s="115"/>
      <c r="AY75" s="115"/>
      <c r="AZ75" s="115"/>
      <c r="BA75" s="115"/>
      <c r="BB75" s="163"/>
      <c r="BC75" s="115"/>
      <c r="BD75" s="115"/>
      <c r="BE75" s="115"/>
      <c r="BF75" s="115"/>
      <c r="BG75" s="115"/>
      <c r="BH75" s="115"/>
    </row>
    <row r="76" spans="1:62" s="98" customFormat="1" ht="71.25" customHeight="1" x14ac:dyDescent="0.25">
      <c r="A76" s="105" t="s">
        <v>61</v>
      </c>
      <c r="B76" s="99" t="s">
        <v>62</v>
      </c>
      <c r="C76" s="99" t="s">
        <v>63</v>
      </c>
      <c r="D76" s="99" t="s">
        <v>64</v>
      </c>
      <c r="E76" s="99" t="s">
        <v>285</v>
      </c>
      <c r="F76" s="99" t="s">
        <v>306</v>
      </c>
      <c r="G76" s="99"/>
      <c r="H76" s="99" t="s">
        <v>67</v>
      </c>
      <c r="I76" s="99"/>
      <c r="J76" s="105"/>
      <c r="K76" s="99" t="s">
        <v>326</v>
      </c>
      <c r="L76" s="105"/>
      <c r="M76" s="99" t="s">
        <v>327</v>
      </c>
      <c r="N76" s="105" t="s">
        <v>92</v>
      </c>
      <c r="O76" s="106"/>
      <c r="P76" s="106"/>
      <c r="Q76" s="106"/>
      <c r="R76" s="106"/>
      <c r="S76" s="106"/>
      <c r="T76" s="106"/>
      <c r="U76" s="106"/>
      <c r="V76" s="106"/>
      <c r="W76" s="106"/>
      <c r="X76" s="106"/>
      <c r="Y76" s="106"/>
      <c r="Z76" s="106"/>
      <c r="AA76" s="106"/>
      <c r="AB76" s="106"/>
      <c r="AC76" s="106"/>
      <c r="AD76" s="106"/>
      <c r="AE76" s="106"/>
      <c r="AF76" s="106"/>
      <c r="AG76" s="106"/>
      <c r="AH76" s="106"/>
      <c r="AI76" s="105" t="s">
        <v>72</v>
      </c>
      <c r="AJ76" s="106" t="s">
        <v>114</v>
      </c>
      <c r="AK76" s="105" t="s">
        <v>74</v>
      </c>
      <c r="AL76" s="105" t="s">
        <v>75</v>
      </c>
      <c r="AM76" s="105">
        <v>30</v>
      </c>
      <c r="AN76" s="99" t="s">
        <v>328</v>
      </c>
      <c r="AO76" s="99" t="s">
        <v>291</v>
      </c>
      <c r="AP76" s="130">
        <v>83</v>
      </c>
      <c r="AQ76" s="137"/>
      <c r="AR76" s="137"/>
      <c r="AS76" s="137"/>
      <c r="AT76" s="143"/>
      <c r="AU76" s="164">
        <v>1</v>
      </c>
      <c r="AV76" s="129"/>
      <c r="AW76" s="115"/>
      <c r="AX76" s="115"/>
      <c r="AY76" s="115"/>
      <c r="AZ76" s="115"/>
      <c r="BA76" s="115"/>
      <c r="BB76" s="163"/>
      <c r="BC76" s="115"/>
      <c r="BD76" s="115"/>
      <c r="BE76" s="115"/>
      <c r="BF76" s="115"/>
      <c r="BG76" s="115"/>
      <c r="BH76" s="115"/>
    </row>
    <row r="77" spans="1:62" s="98" customFormat="1" ht="88.5" customHeight="1" x14ac:dyDescent="0.25">
      <c r="A77" s="105" t="s">
        <v>61</v>
      </c>
      <c r="B77" s="99" t="s">
        <v>62</v>
      </c>
      <c r="C77" s="99" t="s">
        <v>63</v>
      </c>
      <c r="D77" s="99" t="s">
        <v>64</v>
      </c>
      <c r="E77" s="99" t="s">
        <v>285</v>
      </c>
      <c r="F77" s="99" t="s">
        <v>306</v>
      </c>
      <c r="G77" s="99"/>
      <c r="H77" s="99" t="s">
        <v>67</v>
      </c>
      <c r="I77" s="99"/>
      <c r="J77" s="105"/>
      <c r="K77" s="99" t="s">
        <v>288</v>
      </c>
      <c r="L77" s="105"/>
      <c r="M77" s="99" t="s">
        <v>329</v>
      </c>
      <c r="N77" s="105" t="s">
        <v>92</v>
      </c>
      <c r="O77" s="106"/>
      <c r="P77" s="106"/>
      <c r="Q77" s="106"/>
      <c r="R77" s="106"/>
      <c r="S77" s="106"/>
      <c r="T77" s="106"/>
      <c r="U77" s="106"/>
      <c r="V77" s="106"/>
      <c r="W77" s="106"/>
      <c r="X77" s="106"/>
      <c r="Y77" s="106"/>
      <c r="Z77" s="106"/>
      <c r="AA77" s="106"/>
      <c r="AB77" s="106"/>
      <c r="AC77" s="106"/>
      <c r="AD77" s="106"/>
      <c r="AE77" s="106"/>
      <c r="AF77" s="106"/>
      <c r="AG77" s="106"/>
      <c r="AH77" s="106"/>
      <c r="AI77" s="105" t="s">
        <v>72</v>
      </c>
      <c r="AJ77" s="106" t="s">
        <v>114</v>
      </c>
      <c r="AK77" s="105" t="s">
        <v>115</v>
      </c>
      <c r="AL77" s="105" t="s">
        <v>75</v>
      </c>
      <c r="AM77" s="105">
        <v>30</v>
      </c>
      <c r="AN77" s="99" t="s">
        <v>330</v>
      </c>
      <c r="AO77" s="99" t="s">
        <v>291</v>
      </c>
      <c r="AP77" s="130">
        <v>0</v>
      </c>
      <c r="AQ77" s="137"/>
      <c r="AR77" s="137"/>
      <c r="AS77" s="137"/>
      <c r="AT77" s="143"/>
      <c r="AU77" s="164">
        <v>1</v>
      </c>
      <c r="AV77" s="129"/>
      <c r="AW77" s="115"/>
      <c r="AX77" s="115"/>
      <c r="AY77" s="115"/>
      <c r="AZ77" s="115"/>
      <c r="BA77" s="115"/>
      <c r="BB77" s="163"/>
      <c r="BC77" s="115"/>
      <c r="BD77" s="115"/>
      <c r="BE77" s="115"/>
      <c r="BF77" s="115"/>
      <c r="BG77" s="115"/>
      <c r="BH77" s="115"/>
    </row>
    <row r="78" spans="1:62" s="98" customFormat="1" ht="84.75" customHeight="1" x14ac:dyDescent="0.25">
      <c r="A78" s="105" t="s">
        <v>61</v>
      </c>
      <c r="B78" s="99" t="s">
        <v>62</v>
      </c>
      <c r="C78" s="99" t="s">
        <v>63</v>
      </c>
      <c r="D78" s="99" t="s">
        <v>64</v>
      </c>
      <c r="E78" s="99" t="s">
        <v>285</v>
      </c>
      <c r="F78" s="99" t="s">
        <v>285</v>
      </c>
      <c r="G78" s="99" t="s">
        <v>235</v>
      </c>
      <c r="H78" s="99" t="s">
        <v>67</v>
      </c>
      <c r="I78" s="99" t="s">
        <v>286</v>
      </c>
      <c r="J78" s="105" t="s">
        <v>287</v>
      </c>
      <c r="K78" s="99" t="s">
        <v>312</v>
      </c>
      <c r="L78" s="105"/>
      <c r="M78" s="99" t="s">
        <v>331</v>
      </c>
      <c r="N78" s="105" t="s">
        <v>92</v>
      </c>
      <c r="O78" s="106"/>
      <c r="P78" s="106"/>
      <c r="Q78" s="106"/>
      <c r="R78" s="106"/>
      <c r="S78" s="106"/>
      <c r="T78" s="106"/>
      <c r="U78" s="106" t="s">
        <v>124</v>
      </c>
      <c r="V78" s="106"/>
      <c r="W78" s="106"/>
      <c r="X78" s="106"/>
      <c r="Y78" s="106"/>
      <c r="Z78" s="106"/>
      <c r="AA78" s="106"/>
      <c r="AB78" s="106"/>
      <c r="AC78" s="106"/>
      <c r="AD78" s="106"/>
      <c r="AE78" s="106"/>
      <c r="AF78" s="106"/>
      <c r="AG78" s="106"/>
      <c r="AH78" s="106"/>
      <c r="AI78" s="105" t="s">
        <v>166</v>
      </c>
      <c r="AJ78" s="106" t="s">
        <v>114</v>
      </c>
      <c r="AK78" s="105" t="s">
        <v>115</v>
      </c>
      <c r="AL78" s="105" t="s">
        <v>75</v>
      </c>
      <c r="AM78" s="105">
        <v>30</v>
      </c>
      <c r="AN78" s="99" t="s">
        <v>332</v>
      </c>
      <c r="AO78" s="99" t="s">
        <v>333</v>
      </c>
      <c r="AP78" s="137">
        <v>0</v>
      </c>
      <c r="AQ78" s="137">
        <v>50</v>
      </c>
      <c r="AR78" s="137">
        <v>80</v>
      </c>
      <c r="AS78" s="137">
        <v>90</v>
      </c>
      <c r="AT78" s="143">
        <v>100</v>
      </c>
      <c r="AU78" s="143">
        <v>100</v>
      </c>
      <c r="AV78" s="137">
        <v>50</v>
      </c>
      <c r="AW78" s="115"/>
      <c r="AX78" s="115"/>
      <c r="AY78" s="115"/>
      <c r="AZ78" s="115"/>
      <c r="BA78" s="115"/>
      <c r="BB78" s="163"/>
      <c r="BC78" s="115"/>
      <c r="BD78" s="115"/>
      <c r="BE78" s="115"/>
      <c r="BF78" s="115"/>
      <c r="BG78" s="115"/>
      <c r="BH78" s="115"/>
    </row>
    <row r="79" spans="1:62" s="98" customFormat="1" ht="84.75" customHeight="1" x14ac:dyDescent="0.25">
      <c r="A79" s="105" t="s">
        <v>61</v>
      </c>
      <c r="B79" s="99" t="s">
        <v>62</v>
      </c>
      <c r="C79" s="99" t="s">
        <v>63</v>
      </c>
      <c r="D79" s="99" t="s">
        <v>64</v>
      </c>
      <c r="E79" s="99" t="s">
        <v>285</v>
      </c>
      <c r="F79" s="99" t="s">
        <v>285</v>
      </c>
      <c r="G79" s="99" t="s">
        <v>235</v>
      </c>
      <c r="H79" s="99" t="s">
        <v>67</v>
      </c>
      <c r="I79" s="99" t="s">
        <v>286</v>
      </c>
      <c r="J79" s="105" t="s">
        <v>287</v>
      </c>
      <c r="K79" s="99" t="s">
        <v>334</v>
      </c>
      <c r="L79" s="105"/>
      <c r="M79" s="99" t="s">
        <v>335</v>
      </c>
      <c r="N79" s="105" t="s">
        <v>92</v>
      </c>
      <c r="O79" s="106"/>
      <c r="P79" s="106"/>
      <c r="Q79" s="106"/>
      <c r="R79" s="106"/>
      <c r="S79" s="106"/>
      <c r="T79" s="106"/>
      <c r="U79" s="106" t="s">
        <v>124</v>
      </c>
      <c r="V79" s="106"/>
      <c r="W79" s="106"/>
      <c r="X79" s="106"/>
      <c r="Y79" s="106"/>
      <c r="Z79" s="106"/>
      <c r="AA79" s="106"/>
      <c r="AB79" s="106"/>
      <c r="AC79" s="106"/>
      <c r="AD79" s="106"/>
      <c r="AE79" s="106"/>
      <c r="AF79" s="106"/>
      <c r="AG79" s="106"/>
      <c r="AH79" s="106"/>
      <c r="AI79" s="105" t="s">
        <v>166</v>
      </c>
      <c r="AJ79" s="106" t="s">
        <v>114</v>
      </c>
      <c r="AK79" s="105" t="s">
        <v>115</v>
      </c>
      <c r="AL79" s="105" t="s">
        <v>75</v>
      </c>
      <c r="AM79" s="105">
        <v>30</v>
      </c>
      <c r="AN79" s="99" t="s">
        <v>336</v>
      </c>
      <c r="AO79" s="99" t="s">
        <v>333</v>
      </c>
      <c r="AP79" s="137">
        <v>0</v>
      </c>
      <c r="AQ79" s="137">
        <v>25</v>
      </c>
      <c r="AR79" s="137">
        <v>50</v>
      </c>
      <c r="AS79" s="137">
        <v>75</v>
      </c>
      <c r="AT79" s="143">
        <v>100</v>
      </c>
      <c r="AU79" s="143">
        <v>100</v>
      </c>
      <c r="AV79" s="137">
        <v>25</v>
      </c>
      <c r="AW79" s="115"/>
      <c r="AX79" s="115"/>
      <c r="AY79" s="115"/>
      <c r="AZ79" s="115"/>
      <c r="BA79" s="115"/>
      <c r="BB79" s="163"/>
      <c r="BC79" s="115"/>
      <c r="BD79" s="115"/>
      <c r="BE79" s="115"/>
      <c r="BF79" s="115"/>
      <c r="BG79" s="115"/>
      <c r="BH79" s="115"/>
    </row>
    <row r="80" spans="1:62" s="98" customFormat="1" ht="63.75" customHeight="1" x14ac:dyDescent="0.25">
      <c r="A80" s="105" t="s">
        <v>61</v>
      </c>
      <c r="B80" s="99" t="s">
        <v>62</v>
      </c>
      <c r="C80" s="99" t="s">
        <v>63</v>
      </c>
      <c r="D80" s="99" t="s">
        <v>337</v>
      </c>
      <c r="E80" s="99" t="s">
        <v>338</v>
      </c>
      <c r="F80" s="99" t="s">
        <v>339</v>
      </c>
      <c r="G80" s="99" t="s">
        <v>267</v>
      </c>
      <c r="H80" s="99" t="s">
        <v>67</v>
      </c>
      <c r="I80" s="99" t="s">
        <v>67</v>
      </c>
      <c r="J80" s="105" t="s">
        <v>340</v>
      </c>
      <c r="K80" s="99" t="s">
        <v>341</v>
      </c>
      <c r="L80" s="105">
        <v>106</v>
      </c>
      <c r="M80" s="101" t="s">
        <v>342</v>
      </c>
      <c r="N80" s="105" t="s">
        <v>70</v>
      </c>
      <c r="O80" s="106"/>
      <c r="P80" s="106"/>
      <c r="Q80" s="106"/>
      <c r="R80" s="106"/>
      <c r="S80" s="106"/>
      <c r="T80" s="106"/>
      <c r="U80" s="106"/>
      <c r="V80" s="106"/>
      <c r="W80" s="106"/>
      <c r="X80" s="106"/>
      <c r="Y80" s="106"/>
      <c r="Z80" s="106"/>
      <c r="AA80" s="106"/>
      <c r="AB80" s="106"/>
      <c r="AC80" s="106"/>
      <c r="AD80" s="106"/>
      <c r="AE80" s="106"/>
      <c r="AF80" s="106"/>
      <c r="AG80" s="106"/>
      <c r="AH80" s="106"/>
      <c r="AI80" s="105" t="s">
        <v>72</v>
      </c>
      <c r="AJ80" s="106" t="s">
        <v>73</v>
      </c>
      <c r="AK80" s="105" t="s">
        <v>115</v>
      </c>
      <c r="AL80" s="105" t="s">
        <v>75</v>
      </c>
      <c r="AM80" s="105">
        <v>0</v>
      </c>
      <c r="AN80" s="99" t="s">
        <v>343</v>
      </c>
      <c r="AO80" s="104" t="s">
        <v>344</v>
      </c>
      <c r="AP80" s="130">
        <v>0</v>
      </c>
      <c r="AQ80" s="130">
        <v>0</v>
      </c>
      <c r="AR80" s="130">
        <v>0</v>
      </c>
      <c r="AS80" s="130">
        <v>75</v>
      </c>
      <c r="AT80" s="143">
        <v>80</v>
      </c>
      <c r="AU80" s="143">
        <v>80</v>
      </c>
      <c r="AV80" s="129">
        <f>AT80</f>
        <v>80</v>
      </c>
      <c r="AW80" s="115">
        <v>0</v>
      </c>
      <c r="AX80" s="115">
        <v>0</v>
      </c>
      <c r="AY80" s="115">
        <v>0</v>
      </c>
      <c r="AZ80" s="115">
        <v>0</v>
      </c>
      <c r="BA80" s="115">
        <v>0</v>
      </c>
      <c r="BB80" s="115">
        <v>0</v>
      </c>
      <c r="BC80" s="115">
        <v>0</v>
      </c>
      <c r="BD80" s="115">
        <v>0</v>
      </c>
      <c r="BE80" s="115">
        <v>0</v>
      </c>
      <c r="BF80" s="115">
        <v>0</v>
      </c>
      <c r="BG80" s="115">
        <v>0</v>
      </c>
      <c r="BH80" s="115">
        <f>AT80</f>
        <v>80</v>
      </c>
      <c r="BI80" s="98" t="b">
        <f t="shared" ref="BI80:BI91" si="6">BH80=AV80</f>
        <v>1</v>
      </c>
      <c r="BJ80" s="98" t="b">
        <f t="shared" ref="BJ80:BJ91" si="7">AV80=AQ80</f>
        <v>0</v>
      </c>
    </row>
    <row r="81" spans="1:62" s="98" customFormat="1" ht="63.75" customHeight="1" x14ac:dyDescent="0.25">
      <c r="A81" s="105" t="s">
        <v>61</v>
      </c>
      <c r="B81" s="99" t="s">
        <v>62</v>
      </c>
      <c r="C81" s="99" t="s">
        <v>63</v>
      </c>
      <c r="D81" s="99" t="s">
        <v>337</v>
      </c>
      <c r="E81" s="99" t="s">
        <v>338</v>
      </c>
      <c r="F81" s="99" t="s">
        <v>339</v>
      </c>
      <c r="G81" s="99" t="s">
        <v>267</v>
      </c>
      <c r="H81" s="99" t="s">
        <v>67</v>
      </c>
      <c r="I81" s="99" t="s">
        <v>67</v>
      </c>
      <c r="J81" s="105" t="s">
        <v>340</v>
      </c>
      <c r="K81" s="99" t="s">
        <v>341</v>
      </c>
      <c r="L81" s="105">
        <v>107</v>
      </c>
      <c r="M81" s="101" t="s">
        <v>345</v>
      </c>
      <c r="N81" s="105" t="s">
        <v>70</v>
      </c>
      <c r="O81" s="106"/>
      <c r="P81" s="106"/>
      <c r="Q81" s="106"/>
      <c r="R81" s="106"/>
      <c r="S81" s="106"/>
      <c r="T81" s="106"/>
      <c r="U81" s="106"/>
      <c r="V81" s="106"/>
      <c r="W81" s="106"/>
      <c r="X81" s="106"/>
      <c r="Y81" s="106"/>
      <c r="Z81" s="106"/>
      <c r="AA81" s="106"/>
      <c r="AB81" s="106"/>
      <c r="AC81" s="106"/>
      <c r="AD81" s="106"/>
      <c r="AE81" s="106"/>
      <c r="AF81" s="106"/>
      <c r="AG81" s="106"/>
      <c r="AH81" s="106"/>
      <c r="AI81" s="105" t="s">
        <v>346</v>
      </c>
      <c r="AJ81" s="106" t="s">
        <v>73</v>
      </c>
      <c r="AK81" s="105" t="s">
        <v>115</v>
      </c>
      <c r="AL81" s="105" t="s">
        <v>75</v>
      </c>
      <c r="AM81" s="105">
        <v>0</v>
      </c>
      <c r="AN81" s="104" t="s">
        <v>347</v>
      </c>
      <c r="AO81" s="104" t="s">
        <v>348</v>
      </c>
      <c r="AP81" s="130">
        <v>0</v>
      </c>
      <c r="AQ81" s="130">
        <v>0</v>
      </c>
      <c r="AR81" s="130">
        <v>70</v>
      </c>
      <c r="AS81" s="130">
        <v>80</v>
      </c>
      <c r="AT81" s="143">
        <v>90</v>
      </c>
      <c r="AU81" s="143">
        <v>90</v>
      </c>
      <c r="AV81" s="129">
        <f>AT81</f>
        <v>90</v>
      </c>
      <c r="AW81" s="115">
        <v>0</v>
      </c>
      <c r="AX81" s="115">
        <v>0</v>
      </c>
      <c r="AY81" s="115">
        <v>0</v>
      </c>
      <c r="AZ81" s="115">
        <v>0</v>
      </c>
      <c r="BA81" s="115">
        <v>0</v>
      </c>
      <c r="BB81" s="115">
        <v>0</v>
      </c>
      <c r="BC81" s="115">
        <v>0</v>
      </c>
      <c r="BD81" s="115">
        <v>0</v>
      </c>
      <c r="BE81" s="115">
        <v>0</v>
      </c>
      <c r="BF81" s="115">
        <v>0</v>
      </c>
      <c r="BG81" s="115">
        <v>0</v>
      </c>
      <c r="BH81" s="115">
        <f>AT81</f>
        <v>90</v>
      </c>
      <c r="BI81" s="98" t="b">
        <f t="shared" si="6"/>
        <v>1</v>
      </c>
      <c r="BJ81" s="98" t="b">
        <f t="shared" si="7"/>
        <v>0</v>
      </c>
    </row>
    <row r="82" spans="1:62" s="98" customFormat="1" ht="83.25" customHeight="1" x14ac:dyDescent="0.25">
      <c r="A82" s="105" t="s">
        <v>61</v>
      </c>
      <c r="B82" s="99" t="s">
        <v>62</v>
      </c>
      <c r="C82" s="99" t="s">
        <v>63</v>
      </c>
      <c r="D82" s="99" t="s">
        <v>337</v>
      </c>
      <c r="E82" s="99" t="s">
        <v>338</v>
      </c>
      <c r="F82" s="99" t="s">
        <v>349</v>
      </c>
      <c r="G82" s="99" t="s">
        <v>267</v>
      </c>
      <c r="H82" s="99" t="s">
        <v>67</v>
      </c>
      <c r="I82" s="99" t="s">
        <v>67</v>
      </c>
      <c r="J82" s="105" t="s">
        <v>340</v>
      </c>
      <c r="K82" s="99" t="s">
        <v>341</v>
      </c>
      <c r="L82" s="105"/>
      <c r="M82" s="101" t="s">
        <v>350</v>
      </c>
      <c r="N82" s="105" t="s">
        <v>92</v>
      </c>
      <c r="O82" s="106"/>
      <c r="P82" s="106"/>
      <c r="Q82" s="106"/>
      <c r="R82" s="106"/>
      <c r="S82" s="106"/>
      <c r="T82" s="106"/>
      <c r="U82" s="106"/>
      <c r="V82" s="106"/>
      <c r="W82" s="106"/>
      <c r="X82" s="106"/>
      <c r="Y82" s="106"/>
      <c r="Z82" s="106"/>
      <c r="AA82" s="106"/>
      <c r="AB82" s="106"/>
      <c r="AC82" s="106"/>
      <c r="AD82" s="106"/>
      <c r="AE82" s="106"/>
      <c r="AF82" s="106"/>
      <c r="AG82" s="106"/>
      <c r="AH82" s="106"/>
      <c r="AI82" s="105" t="s">
        <v>72</v>
      </c>
      <c r="AJ82" s="106" t="s">
        <v>114</v>
      </c>
      <c r="AK82" s="105" t="s">
        <v>99</v>
      </c>
      <c r="AL82" s="105" t="s">
        <v>87</v>
      </c>
      <c r="AM82" s="105">
        <v>0</v>
      </c>
      <c r="AN82" s="99" t="s">
        <v>351</v>
      </c>
      <c r="AO82" s="104" t="s">
        <v>352</v>
      </c>
      <c r="AP82" s="130">
        <v>0</v>
      </c>
      <c r="AQ82" s="130">
        <v>96</v>
      </c>
      <c r="AR82" s="130">
        <v>96</v>
      </c>
      <c r="AS82" s="130">
        <v>96</v>
      </c>
      <c r="AT82" s="143">
        <v>96</v>
      </c>
      <c r="AU82" s="143">
        <v>96</v>
      </c>
      <c r="AV82" s="129">
        <v>96</v>
      </c>
      <c r="AW82" s="115">
        <v>0</v>
      </c>
      <c r="AX82" s="115">
        <v>0</v>
      </c>
      <c r="AY82" s="115">
        <v>24</v>
      </c>
      <c r="AZ82" s="163">
        <v>24</v>
      </c>
      <c r="BA82" s="115">
        <v>24</v>
      </c>
      <c r="BB82" s="115">
        <v>48</v>
      </c>
      <c r="BC82" s="115">
        <v>48</v>
      </c>
      <c r="BD82" s="163">
        <v>48</v>
      </c>
      <c r="BE82" s="115">
        <v>72</v>
      </c>
      <c r="BF82" s="115">
        <v>72</v>
      </c>
      <c r="BG82" s="115">
        <v>72</v>
      </c>
      <c r="BH82" s="115">
        <v>96</v>
      </c>
      <c r="BI82" s="98" t="b">
        <f t="shared" si="6"/>
        <v>1</v>
      </c>
      <c r="BJ82" s="98" t="b">
        <f t="shared" si="7"/>
        <v>1</v>
      </c>
    </row>
    <row r="83" spans="1:62" s="98" customFormat="1" ht="77.25" customHeight="1" x14ac:dyDescent="0.25">
      <c r="A83" s="105" t="s">
        <v>61</v>
      </c>
      <c r="B83" s="99" t="s">
        <v>62</v>
      </c>
      <c r="C83" s="99" t="s">
        <v>63</v>
      </c>
      <c r="D83" s="99" t="s">
        <v>337</v>
      </c>
      <c r="E83" s="99" t="s">
        <v>338</v>
      </c>
      <c r="F83" s="99" t="s">
        <v>349</v>
      </c>
      <c r="G83" s="99" t="s">
        <v>267</v>
      </c>
      <c r="H83" s="99" t="s">
        <v>67</v>
      </c>
      <c r="I83" s="99" t="s">
        <v>67</v>
      </c>
      <c r="J83" s="105" t="s">
        <v>340</v>
      </c>
      <c r="K83" s="99" t="s">
        <v>341</v>
      </c>
      <c r="L83" s="105"/>
      <c r="M83" s="101" t="s">
        <v>353</v>
      </c>
      <c r="N83" s="105" t="s">
        <v>92</v>
      </c>
      <c r="O83" s="106"/>
      <c r="P83" s="106"/>
      <c r="Q83" s="106"/>
      <c r="R83" s="106"/>
      <c r="S83" s="106"/>
      <c r="T83" s="106"/>
      <c r="U83" s="106"/>
      <c r="V83" s="106"/>
      <c r="W83" s="106"/>
      <c r="X83" s="106"/>
      <c r="Y83" s="106"/>
      <c r="Z83" s="106"/>
      <c r="AA83" s="106"/>
      <c r="AB83" s="106"/>
      <c r="AC83" s="106"/>
      <c r="AD83" s="106"/>
      <c r="AE83" s="106"/>
      <c r="AF83" s="106"/>
      <c r="AG83" s="106"/>
      <c r="AH83" s="106"/>
      <c r="AI83" s="105" t="s">
        <v>166</v>
      </c>
      <c r="AJ83" s="106" t="s">
        <v>202</v>
      </c>
      <c r="AK83" s="105" t="s">
        <v>99</v>
      </c>
      <c r="AL83" s="105" t="s">
        <v>87</v>
      </c>
      <c r="AM83" s="105">
        <v>0</v>
      </c>
      <c r="AN83" s="99" t="s">
        <v>354</v>
      </c>
      <c r="AO83" s="104" t="s">
        <v>355</v>
      </c>
      <c r="AP83" s="130">
        <v>0</v>
      </c>
      <c r="AQ83" s="130">
        <v>97</v>
      </c>
      <c r="AR83" s="130"/>
      <c r="AS83" s="130"/>
      <c r="AT83" s="143"/>
      <c r="AU83" s="143">
        <v>97</v>
      </c>
      <c r="AV83" s="129">
        <v>97</v>
      </c>
      <c r="AW83" s="115">
        <v>0</v>
      </c>
      <c r="AX83" s="115">
        <v>97</v>
      </c>
      <c r="AY83" s="115">
        <v>97</v>
      </c>
      <c r="AZ83" s="163">
        <v>97</v>
      </c>
      <c r="BA83" s="115">
        <v>97</v>
      </c>
      <c r="BB83" s="115">
        <v>97</v>
      </c>
      <c r="BC83" s="115">
        <v>97</v>
      </c>
      <c r="BD83" s="115">
        <v>97</v>
      </c>
      <c r="BE83" s="115">
        <v>97</v>
      </c>
      <c r="BF83" s="115">
        <v>97</v>
      </c>
      <c r="BG83" s="115">
        <v>97</v>
      </c>
      <c r="BH83" s="115">
        <v>97</v>
      </c>
      <c r="BI83" s="98" t="b">
        <f t="shared" si="6"/>
        <v>1</v>
      </c>
      <c r="BJ83" s="98" t="b">
        <f t="shared" si="7"/>
        <v>1</v>
      </c>
    </row>
    <row r="84" spans="1:62" s="98" customFormat="1" ht="86.25" customHeight="1" x14ac:dyDescent="0.25">
      <c r="A84" s="105" t="s">
        <v>61</v>
      </c>
      <c r="B84" s="99" t="s">
        <v>62</v>
      </c>
      <c r="C84" s="99" t="s">
        <v>63</v>
      </c>
      <c r="D84" s="99" t="s">
        <v>337</v>
      </c>
      <c r="E84" s="99" t="s">
        <v>338</v>
      </c>
      <c r="F84" s="99" t="s">
        <v>349</v>
      </c>
      <c r="G84" s="99" t="s">
        <v>267</v>
      </c>
      <c r="H84" s="99" t="s">
        <v>67</v>
      </c>
      <c r="I84" s="99" t="s">
        <v>67</v>
      </c>
      <c r="J84" s="105" t="s">
        <v>340</v>
      </c>
      <c r="K84" s="99" t="s">
        <v>341</v>
      </c>
      <c r="L84" s="105"/>
      <c r="M84" s="101" t="s">
        <v>356</v>
      </c>
      <c r="N84" s="105" t="s">
        <v>92</v>
      </c>
      <c r="O84" s="106"/>
      <c r="P84" s="106"/>
      <c r="Q84" s="106"/>
      <c r="R84" s="106"/>
      <c r="S84" s="106"/>
      <c r="T84" s="106"/>
      <c r="U84" s="106"/>
      <c r="V84" s="106"/>
      <c r="W84" s="106"/>
      <c r="X84" s="106"/>
      <c r="Y84" s="106"/>
      <c r="Z84" s="106"/>
      <c r="AA84" s="106"/>
      <c r="AB84" s="106"/>
      <c r="AC84" s="106"/>
      <c r="AD84" s="106"/>
      <c r="AE84" s="106"/>
      <c r="AF84" s="106"/>
      <c r="AG84" s="106"/>
      <c r="AH84" s="106"/>
      <c r="AI84" s="105" t="s">
        <v>166</v>
      </c>
      <c r="AJ84" s="106" t="s">
        <v>202</v>
      </c>
      <c r="AK84" s="105" t="s">
        <v>99</v>
      </c>
      <c r="AL84" s="105" t="s">
        <v>75</v>
      </c>
      <c r="AM84" s="105">
        <v>0</v>
      </c>
      <c r="AN84" s="99" t="s">
        <v>357</v>
      </c>
      <c r="AO84" s="104" t="s">
        <v>358</v>
      </c>
      <c r="AP84" s="130">
        <v>0</v>
      </c>
      <c r="AQ84" s="130">
        <v>100</v>
      </c>
      <c r="AR84" s="130">
        <v>100</v>
      </c>
      <c r="AS84" s="130">
        <v>100</v>
      </c>
      <c r="AT84" s="130">
        <v>100</v>
      </c>
      <c r="AU84" s="143">
        <v>100</v>
      </c>
      <c r="AV84" s="129">
        <v>100</v>
      </c>
      <c r="AW84" s="130">
        <v>100</v>
      </c>
      <c r="AX84" s="130">
        <v>100</v>
      </c>
      <c r="AY84" s="130">
        <v>100</v>
      </c>
      <c r="AZ84" s="130">
        <v>100</v>
      </c>
      <c r="BA84" s="130">
        <v>100</v>
      </c>
      <c r="BB84" s="130">
        <v>100</v>
      </c>
      <c r="BC84" s="130">
        <v>100</v>
      </c>
      <c r="BD84" s="130">
        <v>100</v>
      </c>
      <c r="BE84" s="130">
        <v>100</v>
      </c>
      <c r="BF84" s="130">
        <v>100</v>
      </c>
      <c r="BG84" s="130">
        <v>100</v>
      </c>
      <c r="BH84" s="130">
        <v>100</v>
      </c>
      <c r="BI84" s="98" t="b">
        <f t="shared" si="6"/>
        <v>1</v>
      </c>
      <c r="BJ84" s="98" t="b">
        <f t="shared" si="7"/>
        <v>1</v>
      </c>
    </row>
    <row r="85" spans="1:62" s="98" customFormat="1" ht="63.75" customHeight="1" x14ac:dyDescent="0.25">
      <c r="A85" s="121" t="s">
        <v>61</v>
      </c>
      <c r="B85" s="100" t="s">
        <v>62</v>
      </c>
      <c r="C85" s="100" t="s">
        <v>63</v>
      </c>
      <c r="D85" s="100" t="s">
        <v>337</v>
      </c>
      <c r="E85" s="100" t="s">
        <v>338</v>
      </c>
      <c r="F85" s="100" t="s">
        <v>339</v>
      </c>
      <c r="G85" s="100" t="s">
        <v>267</v>
      </c>
      <c r="H85" s="99" t="s">
        <v>67</v>
      </c>
      <c r="I85" s="99" t="s">
        <v>67</v>
      </c>
      <c r="J85" s="105" t="s">
        <v>340</v>
      </c>
      <c r="K85" s="99" t="s">
        <v>341</v>
      </c>
      <c r="L85" s="100">
        <v>189</v>
      </c>
      <c r="M85" s="96" t="s">
        <v>359</v>
      </c>
      <c r="N85" s="121" t="s">
        <v>92</v>
      </c>
      <c r="O85" s="100" t="s">
        <v>105</v>
      </c>
      <c r="P85" s="100" t="s">
        <v>105</v>
      </c>
      <c r="Q85" s="100" t="s">
        <v>105</v>
      </c>
      <c r="R85" s="100" t="s">
        <v>105</v>
      </c>
      <c r="S85" s="100" t="s">
        <v>105</v>
      </c>
      <c r="T85" s="100" t="s">
        <v>105</v>
      </c>
      <c r="U85" s="100" t="s">
        <v>105</v>
      </c>
      <c r="V85" s="100" t="s">
        <v>105</v>
      </c>
      <c r="W85" s="100" t="s">
        <v>105</v>
      </c>
      <c r="X85" s="100" t="s">
        <v>105</v>
      </c>
      <c r="Y85" s="100" t="s">
        <v>105</v>
      </c>
      <c r="Z85" s="100" t="s">
        <v>105</v>
      </c>
      <c r="AA85" s="100" t="s">
        <v>105</v>
      </c>
      <c r="AB85" s="100" t="s">
        <v>105</v>
      </c>
      <c r="AC85" s="100" t="s">
        <v>105</v>
      </c>
      <c r="AD85" s="100" t="s">
        <v>105</v>
      </c>
      <c r="AE85" s="100" t="s">
        <v>105</v>
      </c>
      <c r="AF85" s="100" t="s">
        <v>105</v>
      </c>
      <c r="AG85" s="100" t="s">
        <v>105</v>
      </c>
      <c r="AH85" s="100" t="s">
        <v>105</v>
      </c>
      <c r="AI85" s="100" t="s">
        <v>248</v>
      </c>
      <c r="AJ85" s="100" t="s">
        <v>114</v>
      </c>
      <c r="AK85" s="100" t="s">
        <v>115</v>
      </c>
      <c r="AL85" s="100" t="s">
        <v>87</v>
      </c>
      <c r="AM85" s="105">
        <v>0</v>
      </c>
      <c r="AN85" s="100" t="s">
        <v>360</v>
      </c>
      <c r="AO85" s="100" t="s">
        <v>361</v>
      </c>
      <c r="AP85" s="121">
        <v>96</v>
      </c>
      <c r="AQ85" s="121">
        <v>96</v>
      </c>
      <c r="AR85" s="121">
        <v>96</v>
      </c>
      <c r="AS85" s="121">
        <v>96</v>
      </c>
      <c r="AT85" s="121">
        <v>96</v>
      </c>
      <c r="AU85" s="121">
        <v>96</v>
      </c>
      <c r="AV85" s="121">
        <v>96</v>
      </c>
      <c r="AW85" s="121">
        <v>0</v>
      </c>
      <c r="AX85" s="121">
        <v>0</v>
      </c>
      <c r="AY85" s="115">
        <v>24</v>
      </c>
      <c r="AZ85" s="163">
        <v>24</v>
      </c>
      <c r="BA85" s="115">
        <v>24</v>
      </c>
      <c r="BB85" s="115">
        <v>48</v>
      </c>
      <c r="BC85" s="115">
        <v>48</v>
      </c>
      <c r="BD85" s="163">
        <v>48</v>
      </c>
      <c r="BE85" s="115">
        <v>72</v>
      </c>
      <c r="BF85" s="115">
        <v>72</v>
      </c>
      <c r="BG85" s="115">
        <v>72</v>
      </c>
      <c r="BH85" s="115">
        <v>96</v>
      </c>
      <c r="BI85" s="98" t="b">
        <f t="shared" si="6"/>
        <v>1</v>
      </c>
      <c r="BJ85" s="98" t="b">
        <f t="shared" si="7"/>
        <v>1</v>
      </c>
    </row>
    <row r="86" spans="1:62" s="98" customFormat="1" ht="63.75" customHeight="1" x14ac:dyDescent="0.25">
      <c r="A86" s="121" t="s">
        <v>61</v>
      </c>
      <c r="B86" s="100" t="s">
        <v>62</v>
      </c>
      <c r="C86" s="100" t="s">
        <v>63</v>
      </c>
      <c r="D86" s="100" t="s">
        <v>337</v>
      </c>
      <c r="E86" s="100" t="s">
        <v>338</v>
      </c>
      <c r="F86" s="100" t="s">
        <v>339</v>
      </c>
      <c r="G86" s="100" t="s">
        <v>267</v>
      </c>
      <c r="H86" s="99" t="s">
        <v>67</v>
      </c>
      <c r="I86" s="99" t="s">
        <v>67</v>
      </c>
      <c r="J86" s="105" t="s">
        <v>340</v>
      </c>
      <c r="K86" s="99" t="s">
        <v>341</v>
      </c>
      <c r="L86" s="100">
        <v>244</v>
      </c>
      <c r="M86" s="96" t="s">
        <v>362</v>
      </c>
      <c r="N86" s="121" t="s">
        <v>92</v>
      </c>
      <c r="O86" s="100" t="s">
        <v>105</v>
      </c>
      <c r="P86" s="100" t="s">
        <v>105</v>
      </c>
      <c r="Q86" s="100" t="s">
        <v>105</v>
      </c>
      <c r="R86" s="100" t="s">
        <v>105</v>
      </c>
      <c r="S86" s="100" t="s">
        <v>105</v>
      </c>
      <c r="T86" s="100" t="s">
        <v>105</v>
      </c>
      <c r="U86" s="100" t="s">
        <v>105</v>
      </c>
      <c r="V86" s="100" t="s">
        <v>105</v>
      </c>
      <c r="W86" s="100" t="s">
        <v>105</v>
      </c>
      <c r="X86" s="100" t="s">
        <v>105</v>
      </c>
      <c r="Y86" s="100" t="s">
        <v>105</v>
      </c>
      <c r="Z86" s="100" t="s">
        <v>105</v>
      </c>
      <c r="AA86" s="100" t="s">
        <v>105</v>
      </c>
      <c r="AB86" s="100" t="s">
        <v>105</v>
      </c>
      <c r="AC86" s="100" t="s">
        <v>105</v>
      </c>
      <c r="AD86" s="100" t="s">
        <v>105</v>
      </c>
      <c r="AE86" s="100" t="s">
        <v>105</v>
      </c>
      <c r="AF86" s="100" t="s">
        <v>105</v>
      </c>
      <c r="AG86" s="100" t="s">
        <v>105</v>
      </c>
      <c r="AH86" s="100" t="s">
        <v>105</v>
      </c>
      <c r="AI86" s="100" t="s">
        <v>248</v>
      </c>
      <c r="AJ86" s="100" t="s">
        <v>114</v>
      </c>
      <c r="AK86" s="100" t="s">
        <v>99</v>
      </c>
      <c r="AL86" s="100" t="s">
        <v>167</v>
      </c>
      <c r="AM86" s="105">
        <v>0</v>
      </c>
      <c r="AN86" s="100" t="s">
        <v>363</v>
      </c>
      <c r="AO86" s="100" t="s">
        <v>364</v>
      </c>
      <c r="AP86" s="121">
        <v>0</v>
      </c>
      <c r="AQ86" s="121">
        <v>75</v>
      </c>
      <c r="AR86" s="121">
        <v>75</v>
      </c>
      <c r="AS86" s="121">
        <v>75</v>
      </c>
      <c r="AT86" s="121">
        <v>75</v>
      </c>
      <c r="AU86" s="121">
        <v>75</v>
      </c>
      <c r="AV86" s="121">
        <v>75</v>
      </c>
      <c r="AW86" s="121">
        <v>75</v>
      </c>
      <c r="AX86" s="121">
        <v>75</v>
      </c>
      <c r="AY86" s="121">
        <v>75</v>
      </c>
      <c r="AZ86" s="121">
        <v>75</v>
      </c>
      <c r="BA86" s="121">
        <v>75</v>
      </c>
      <c r="BB86" s="121">
        <v>75</v>
      </c>
      <c r="BC86" s="121">
        <v>75</v>
      </c>
      <c r="BD86" s="121">
        <v>75</v>
      </c>
      <c r="BE86" s="121">
        <v>75</v>
      </c>
      <c r="BF86" s="121">
        <v>75</v>
      </c>
      <c r="BG86" s="121">
        <v>75</v>
      </c>
      <c r="BH86" s="121">
        <v>75</v>
      </c>
      <c r="BI86" s="98" t="b">
        <f t="shared" si="6"/>
        <v>1</v>
      </c>
      <c r="BJ86" s="98" t="b">
        <f t="shared" si="7"/>
        <v>1</v>
      </c>
    </row>
    <row r="87" spans="1:62" s="98" customFormat="1" ht="63.75" customHeight="1" x14ac:dyDescent="0.25">
      <c r="A87" s="121" t="s">
        <v>61</v>
      </c>
      <c r="B87" s="100" t="s">
        <v>62</v>
      </c>
      <c r="C87" s="100" t="s">
        <v>63</v>
      </c>
      <c r="D87" s="100" t="s">
        <v>337</v>
      </c>
      <c r="E87" s="100" t="s">
        <v>338</v>
      </c>
      <c r="F87" s="100" t="s">
        <v>339</v>
      </c>
      <c r="G87" s="100" t="s">
        <v>267</v>
      </c>
      <c r="H87" s="99" t="s">
        <v>67</v>
      </c>
      <c r="I87" s="99" t="s">
        <v>67</v>
      </c>
      <c r="J87" s="105" t="s">
        <v>340</v>
      </c>
      <c r="K87" s="99" t="s">
        <v>127</v>
      </c>
      <c r="L87" s="100">
        <v>245</v>
      </c>
      <c r="M87" s="96" t="s">
        <v>365</v>
      </c>
      <c r="N87" s="121" t="s">
        <v>92</v>
      </c>
      <c r="O87" s="100" t="s">
        <v>105</v>
      </c>
      <c r="P87" s="100" t="s">
        <v>105</v>
      </c>
      <c r="Q87" s="100" t="s">
        <v>105</v>
      </c>
      <c r="R87" s="100" t="s">
        <v>105</v>
      </c>
      <c r="S87" s="100" t="s">
        <v>105</v>
      </c>
      <c r="T87" s="100" t="s">
        <v>105</v>
      </c>
      <c r="U87" s="100" t="s">
        <v>105</v>
      </c>
      <c r="V87" s="100" t="s">
        <v>105</v>
      </c>
      <c r="W87" s="100" t="s">
        <v>105</v>
      </c>
      <c r="X87" s="100" t="s">
        <v>105</v>
      </c>
      <c r="Y87" s="100" t="s">
        <v>105</v>
      </c>
      <c r="Z87" s="100" t="s">
        <v>105</v>
      </c>
      <c r="AA87" s="100" t="s">
        <v>105</v>
      </c>
      <c r="AB87" s="100" t="s">
        <v>105</v>
      </c>
      <c r="AC87" s="100" t="s">
        <v>105</v>
      </c>
      <c r="AD87" s="100" t="s">
        <v>105</v>
      </c>
      <c r="AE87" s="100" t="s">
        <v>105</v>
      </c>
      <c r="AF87" s="100" t="s">
        <v>105</v>
      </c>
      <c r="AG87" s="100" t="s">
        <v>105</v>
      </c>
      <c r="AH87" s="100" t="s">
        <v>105</v>
      </c>
      <c r="AI87" s="100" t="s">
        <v>166</v>
      </c>
      <c r="AJ87" s="100" t="s">
        <v>202</v>
      </c>
      <c r="AK87" s="100" t="s">
        <v>115</v>
      </c>
      <c r="AL87" s="100" t="s">
        <v>167</v>
      </c>
      <c r="AM87" s="105">
        <v>0</v>
      </c>
      <c r="AN87" s="100" t="s">
        <v>366</v>
      </c>
      <c r="AO87" s="100" t="s">
        <v>367</v>
      </c>
      <c r="AP87" s="121">
        <v>100</v>
      </c>
      <c r="AQ87" s="121">
        <v>100</v>
      </c>
      <c r="AR87" s="121">
        <v>100</v>
      </c>
      <c r="AS87" s="121">
        <v>100</v>
      </c>
      <c r="AT87" s="121">
        <v>100</v>
      </c>
      <c r="AU87" s="121">
        <v>100</v>
      </c>
      <c r="AV87" s="121">
        <v>100</v>
      </c>
      <c r="AW87" s="121">
        <v>0</v>
      </c>
      <c r="AX87" s="121">
        <v>0</v>
      </c>
      <c r="AY87" s="121">
        <v>5</v>
      </c>
      <c r="AZ87" s="121">
        <v>10</v>
      </c>
      <c r="BA87" s="121">
        <v>15</v>
      </c>
      <c r="BB87" s="121">
        <v>20</v>
      </c>
      <c r="BC87" s="121">
        <v>30</v>
      </c>
      <c r="BD87" s="121">
        <v>40</v>
      </c>
      <c r="BE87" s="121">
        <v>50</v>
      </c>
      <c r="BF87" s="121">
        <v>90</v>
      </c>
      <c r="BG87" s="121">
        <v>95</v>
      </c>
      <c r="BH87" s="121">
        <v>100</v>
      </c>
      <c r="BI87" s="98" t="b">
        <f t="shared" si="6"/>
        <v>1</v>
      </c>
      <c r="BJ87" s="98" t="b">
        <f t="shared" si="7"/>
        <v>1</v>
      </c>
    </row>
    <row r="88" spans="1:62" s="98" customFormat="1" ht="108" customHeight="1" x14ac:dyDescent="0.25">
      <c r="A88" s="121" t="s">
        <v>61</v>
      </c>
      <c r="B88" s="100" t="s">
        <v>62</v>
      </c>
      <c r="C88" s="100" t="s">
        <v>254</v>
      </c>
      <c r="D88" s="100" t="s">
        <v>337</v>
      </c>
      <c r="E88" s="100" t="s">
        <v>338</v>
      </c>
      <c r="F88" s="100" t="s">
        <v>339</v>
      </c>
      <c r="G88" s="100" t="s">
        <v>267</v>
      </c>
      <c r="H88" s="99" t="s">
        <v>67</v>
      </c>
      <c r="I88" s="99" t="s">
        <v>67</v>
      </c>
      <c r="J88" s="105" t="s">
        <v>340</v>
      </c>
      <c r="K88" s="99" t="s">
        <v>341</v>
      </c>
      <c r="L88" s="100" t="s">
        <v>105</v>
      </c>
      <c r="M88" s="96" t="s">
        <v>368</v>
      </c>
      <c r="N88" s="121" t="s">
        <v>92</v>
      </c>
      <c r="O88" s="100" t="s">
        <v>105</v>
      </c>
      <c r="P88" s="100" t="s">
        <v>105</v>
      </c>
      <c r="Q88" s="100" t="s">
        <v>105</v>
      </c>
      <c r="R88" s="100" t="s">
        <v>105</v>
      </c>
      <c r="S88" s="100" t="s">
        <v>105</v>
      </c>
      <c r="T88" s="100" t="s">
        <v>105</v>
      </c>
      <c r="U88" s="100" t="s">
        <v>105</v>
      </c>
      <c r="V88" s="100" t="s">
        <v>105</v>
      </c>
      <c r="W88" s="100" t="s">
        <v>105</v>
      </c>
      <c r="X88" s="100" t="s">
        <v>105</v>
      </c>
      <c r="Y88" s="100" t="s">
        <v>105</v>
      </c>
      <c r="Z88" s="100" t="s">
        <v>105</v>
      </c>
      <c r="AA88" s="100" t="s">
        <v>105</v>
      </c>
      <c r="AB88" s="100" t="s">
        <v>105</v>
      </c>
      <c r="AC88" s="100" t="s">
        <v>105</v>
      </c>
      <c r="AD88" s="100" t="s">
        <v>105</v>
      </c>
      <c r="AE88" s="100" t="s">
        <v>105</v>
      </c>
      <c r="AF88" s="100" t="s">
        <v>105</v>
      </c>
      <c r="AG88" s="100" t="s">
        <v>105</v>
      </c>
      <c r="AH88" s="100" t="s">
        <v>105</v>
      </c>
      <c r="AI88" s="100" t="s">
        <v>72</v>
      </c>
      <c r="AJ88" s="100" t="s">
        <v>73</v>
      </c>
      <c r="AK88" s="100" t="s">
        <v>93</v>
      </c>
      <c r="AL88" s="100" t="s">
        <v>87</v>
      </c>
      <c r="AM88" s="105">
        <v>0</v>
      </c>
      <c r="AN88" s="100" t="s">
        <v>369</v>
      </c>
      <c r="AO88" s="100" t="s">
        <v>370</v>
      </c>
      <c r="AP88" s="121">
        <v>0</v>
      </c>
      <c r="AQ88" s="121">
        <v>1</v>
      </c>
      <c r="AR88" s="121" t="s">
        <v>105</v>
      </c>
      <c r="AS88" s="121" t="s">
        <v>105</v>
      </c>
      <c r="AT88" s="121">
        <v>1</v>
      </c>
      <c r="AU88" s="121" t="s">
        <v>105</v>
      </c>
      <c r="AV88" s="121">
        <v>1</v>
      </c>
      <c r="AW88" s="121" t="s">
        <v>105</v>
      </c>
      <c r="AX88" s="121" t="s">
        <v>105</v>
      </c>
      <c r="AY88" s="121" t="s">
        <v>105</v>
      </c>
      <c r="AZ88" s="121" t="s">
        <v>105</v>
      </c>
      <c r="BA88" s="121" t="s">
        <v>105</v>
      </c>
      <c r="BB88" s="121">
        <v>1</v>
      </c>
      <c r="BC88" s="121" t="s">
        <v>105</v>
      </c>
      <c r="BD88" s="121" t="s">
        <v>105</v>
      </c>
      <c r="BE88" s="121" t="s">
        <v>105</v>
      </c>
      <c r="BF88" s="121" t="s">
        <v>105</v>
      </c>
      <c r="BG88" s="121" t="s">
        <v>105</v>
      </c>
      <c r="BH88" s="169" t="s">
        <v>105</v>
      </c>
      <c r="BI88" s="98" t="b">
        <f t="shared" si="6"/>
        <v>0</v>
      </c>
      <c r="BJ88" s="98" t="b">
        <f t="shared" si="7"/>
        <v>1</v>
      </c>
    </row>
    <row r="89" spans="1:62" s="98" customFormat="1" ht="63.75" customHeight="1" x14ac:dyDescent="0.25">
      <c r="A89" s="105" t="s">
        <v>61</v>
      </c>
      <c r="B89" s="99" t="s">
        <v>62</v>
      </c>
      <c r="C89" s="99" t="s">
        <v>63</v>
      </c>
      <c r="D89" s="99" t="s">
        <v>337</v>
      </c>
      <c r="E89" s="99" t="s">
        <v>338</v>
      </c>
      <c r="F89" s="99" t="s">
        <v>371</v>
      </c>
      <c r="G89" s="100" t="s">
        <v>267</v>
      </c>
      <c r="H89" s="99" t="s">
        <v>67</v>
      </c>
      <c r="I89" s="99" t="s">
        <v>67</v>
      </c>
      <c r="J89" s="105" t="s">
        <v>340</v>
      </c>
      <c r="K89" s="99" t="s">
        <v>341</v>
      </c>
      <c r="L89" s="105">
        <v>91</v>
      </c>
      <c r="M89" s="101" t="s">
        <v>372</v>
      </c>
      <c r="N89" s="121" t="s">
        <v>92</v>
      </c>
      <c r="O89" s="106"/>
      <c r="P89" s="106"/>
      <c r="Q89" s="106"/>
      <c r="R89" s="106"/>
      <c r="S89" s="106"/>
      <c r="T89" s="106"/>
      <c r="U89" s="106"/>
      <c r="V89" s="106"/>
      <c r="W89" s="106"/>
      <c r="X89" s="106"/>
      <c r="Y89" s="106"/>
      <c r="Z89" s="106"/>
      <c r="AA89" s="106"/>
      <c r="AB89" s="106"/>
      <c r="AC89" s="106"/>
      <c r="AD89" s="106"/>
      <c r="AE89" s="106"/>
      <c r="AF89" s="106"/>
      <c r="AG89" s="106"/>
      <c r="AH89" s="106"/>
      <c r="AI89" s="105" t="s">
        <v>248</v>
      </c>
      <c r="AJ89" s="100" t="s">
        <v>114</v>
      </c>
      <c r="AK89" s="100" t="s">
        <v>99</v>
      </c>
      <c r="AL89" s="100" t="s">
        <v>87</v>
      </c>
      <c r="AM89" s="100">
        <v>0</v>
      </c>
      <c r="AN89" s="100" t="s">
        <v>373</v>
      </c>
      <c r="AO89" s="100" t="s">
        <v>374</v>
      </c>
      <c r="AP89" s="121">
        <v>96</v>
      </c>
      <c r="AQ89" s="121">
        <v>96</v>
      </c>
      <c r="AR89" s="121">
        <v>96</v>
      </c>
      <c r="AS89" s="121">
        <v>96</v>
      </c>
      <c r="AT89" s="121">
        <v>96</v>
      </c>
      <c r="AU89" s="121">
        <v>96</v>
      </c>
      <c r="AV89" s="169">
        <v>96</v>
      </c>
      <c r="AW89" s="100">
        <v>0</v>
      </c>
      <c r="AX89" s="100">
        <v>0</v>
      </c>
      <c r="AY89" s="100">
        <v>20</v>
      </c>
      <c r="AZ89" s="100">
        <v>20</v>
      </c>
      <c r="BA89" s="100">
        <v>20</v>
      </c>
      <c r="BB89" s="100">
        <v>50</v>
      </c>
      <c r="BC89" s="100">
        <v>50</v>
      </c>
      <c r="BD89" s="100">
        <v>50</v>
      </c>
      <c r="BE89" s="100">
        <v>80</v>
      </c>
      <c r="BF89" s="100">
        <v>80</v>
      </c>
      <c r="BG89" s="100">
        <v>80</v>
      </c>
      <c r="BH89" s="169">
        <v>96</v>
      </c>
      <c r="BI89" s="98" t="b">
        <f t="shared" si="6"/>
        <v>1</v>
      </c>
      <c r="BJ89" s="98" t="b">
        <f t="shared" si="7"/>
        <v>1</v>
      </c>
    </row>
    <row r="90" spans="1:62" s="98" customFormat="1" ht="63.75" customHeight="1" x14ac:dyDescent="0.25">
      <c r="A90" s="105" t="s">
        <v>61</v>
      </c>
      <c r="B90" s="99" t="s">
        <v>62</v>
      </c>
      <c r="C90" s="99" t="s">
        <v>63</v>
      </c>
      <c r="D90" s="99" t="s">
        <v>337</v>
      </c>
      <c r="E90" s="99" t="s">
        <v>338</v>
      </c>
      <c r="F90" s="99" t="s">
        <v>338</v>
      </c>
      <c r="G90" s="100" t="s">
        <v>267</v>
      </c>
      <c r="H90" s="99" t="s">
        <v>67</v>
      </c>
      <c r="I90" s="99" t="s">
        <v>67</v>
      </c>
      <c r="J90" s="105" t="s">
        <v>340</v>
      </c>
      <c r="K90" s="99" t="s">
        <v>375</v>
      </c>
      <c r="L90" s="105"/>
      <c r="M90" s="101" t="s">
        <v>376</v>
      </c>
      <c r="N90" s="105"/>
      <c r="O90" s="106"/>
      <c r="P90" s="106"/>
      <c r="Q90" s="106"/>
      <c r="R90" s="106"/>
      <c r="S90" s="106"/>
      <c r="T90" s="106"/>
      <c r="U90" s="106"/>
      <c r="V90" s="106"/>
      <c r="W90" s="106"/>
      <c r="X90" s="106"/>
      <c r="Y90" s="106"/>
      <c r="Z90" s="106"/>
      <c r="AA90" s="106"/>
      <c r="AB90" s="106"/>
      <c r="AC90" s="106"/>
      <c r="AD90" s="106"/>
      <c r="AE90" s="106"/>
      <c r="AF90" s="106"/>
      <c r="AG90" s="106"/>
      <c r="AH90" s="106"/>
      <c r="AI90" s="100" t="s">
        <v>166</v>
      </c>
      <c r="AJ90" s="106" t="s">
        <v>138</v>
      </c>
      <c r="AK90" s="100" t="s">
        <v>93</v>
      </c>
      <c r="AL90" s="100" t="s">
        <v>87</v>
      </c>
      <c r="AM90" s="100">
        <v>0</v>
      </c>
      <c r="AN90" s="99" t="s">
        <v>377</v>
      </c>
      <c r="AO90" s="100" t="s">
        <v>378</v>
      </c>
      <c r="AP90" s="130"/>
      <c r="AQ90" s="130">
        <v>12</v>
      </c>
      <c r="AR90" s="130"/>
      <c r="AS90" s="130"/>
      <c r="AT90" s="143"/>
      <c r="AU90" s="143"/>
      <c r="AV90" s="129">
        <v>12</v>
      </c>
      <c r="AW90" s="115">
        <v>1</v>
      </c>
      <c r="AX90" s="115">
        <v>2</v>
      </c>
      <c r="AY90" s="115">
        <v>3</v>
      </c>
      <c r="AZ90" s="163">
        <v>4</v>
      </c>
      <c r="BA90" s="115">
        <v>5</v>
      </c>
      <c r="BB90" s="115">
        <v>6</v>
      </c>
      <c r="BC90" s="115">
        <v>7</v>
      </c>
      <c r="BD90" s="163">
        <v>8</v>
      </c>
      <c r="BE90" s="115">
        <v>9</v>
      </c>
      <c r="BF90" s="115">
        <v>10</v>
      </c>
      <c r="BG90" s="115">
        <v>11</v>
      </c>
      <c r="BH90" s="169">
        <v>12</v>
      </c>
      <c r="BI90" s="98" t="b">
        <f t="shared" si="6"/>
        <v>1</v>
      </c>
      <c r="BJ90" s="98" t="b">
        <f t="shared" si="7"/>
        <v>1</v>
      </c>
    </row>
    <row r="91" spans="1:62" s="98" customFormat="1" ht="90.75" customHeight="1" x14ac:dyDescent="0.25">
      <c r="A91" s="105" t="s">
        <v>61</v>
      </c>
      <c r="B91" s="99" t="s">
        <v>62</v>
      </c>
      <c r="C91" s="99" t="s">
        <v>63</v>
      </c>
      <c r="D91" s="99" t="s">
        <v>337</v>
      </c>
      <c r="E91" s="99" t="s">
        <v>338</v>
      </c>
      <c r="F91" s="99" t="s">
        <v>338</v>
      </c>
      <c r="G91" s="100" t="s">
        <v>267</v>
      </c>
      <c r="H91" s="99" t="s">
        <v>67</v>
      </c>
      <c r="I91" s="99" t="s">
        <v>67</v>
      </c>
      <c r="J91" s="105" t="s">
        <v>340</v>
      </c>
      <c r="K91" s="99" t="s">
        <v>375</v>
      </c>
      <c r="L91" s="105"/>
      <c r="M91" s="101" t="s">
        <v>379</v>
      </c>
      <c r="N91" s="105"/>
      <c r="O91" s="106"/>
      <c r="P91" s="106"/>
      <c r="Q91" s="106"/>
      <c r="R91" s="106"/>
      <c r="S91" s="106"/>
      <c r="T91" s="106"/>
      <c r="U91" s="106"/>
      <c r="V91" s="106"/>
      <c r="W91" s="106"/>
      <c r="X91" s="106"/>
      <c r="Y91" s="106"/>
      <c r="Z91" s="106"/>
      <c r="AA91" s="106"/>
      <c r="AB91" s="106"/>
      <c r="AC91" s="106"/>
      <c r="AD91" s="106"/>
      <c r="AE91" s="106"/>
      <c r="AF91" s="106"/>
      <c r="AG91" s="106"/>
      <c r="AH91" s="106"/>
      <c r="AI91" s="100" t="s">
        <v>166</v>
      </c>
      <c r="AJ91" s="106" t="s">
        <v>138</v>
      </c>
      <c r="AK91" s="100" t="s">
        <v>93</v>
      </c>
      <c r="AL91" s="100" t="s">
        <v>87</v>
      </c>
      <c r="AM91" s="100">
        <v>0</v>
      </c>
      <c r="AN91" s="100" t="s">
        <v>380</v>
      </c>
      <c r="AO91" s="100" t="s">
        <v>378</v>
      </c>
      <c r="AP91" s="130"/>
      <c r="AQ91" s="130"/>
      <c r="AR91" s="130"/>
      <c r="AS91" s="130"/>
      <c r="AT91" s="143"/>
      <c r="AU91" s="143"/>
      <c r="AV91" s="129"/>
      <c r="AW91" s="115"/>
      <c r="AX91" s="115"/>
      <c r="AY91" s="115"/>
      <c r="AZ91" s="115"/>
      <c r="BA91" s="115"/>
      <c r="BB91" s="115"/>
      <c r="BC91" s="115"/>
      <c r="BD91" s="115"/>
      <c r="BE91" s="115"/>
      <c r="BF91" s="115"/>
      <c r="BG91" s="115"/>
      <c r="BH91" s="115"/>
      <c r="BI91" s="98" t="b">
        <f t="shared" si="6"/>
        <v>1</v>
      </c>
      <c r="BJ91" s="98" t="b">
        <f t="shared" si="7"/>
        <v>1</v>
      </c>
    </row>
    <row r="92" spans="1:62" s="120" customFormat="1" ht="90" x14ac:dyDescent="0.25">
      <c r="A92" s="121" t="s">
        <v>61</v>
      </c>
      <c r="B92" s="96" t="s">
        <v>62</v>
      </c>
      <c r="C92" s="96" t="s">
        <v>63</v>
      </c>
      <c r="D92" s="96" t="s">
        <v>337</v>
      </c>
      <c r="E92" s="96" t="s">
        <v>338</v>
      </c>
      <c r="F92" s="96" t="s">
        <v>339</v>
      </c>
      <c r="G92" s="96" t="s">
        <v>267</v>
      </c>
      <c r="H92" s="99" t="s">
        <v>67</v>
      </c>
      <c r="I92" s="96" t="s">
        <v>67</v>
      </c>
      <c r="J92" s="105" t="s">
        <v>340</v>
      </c>
      <c r="K92" s="99" t="s">
        <v>127</v>
      </c>
      <c r="L92" s="96" t="s">
        <v>105</v>
      </c>
      <c r="M92" s="96" t="s">
        <v>381</v>
      </c>
      <c r="N92" s="96" t="s">
        <v>92</v>
      </c>
      <c r="O92" s="100" t="s">
        <v>105</v>
      </c>
      <c r="P92" s="100" t="s">
        <v>105</v>
      </c>
      <c r="Q92" s="100" t="s">
        <v>105</v>
      </c>
      <c r="R92" s="100" t="s">
        <v>105</v>
      </c>
      <c r="S92" s="100" t="s">
        <v>105</v>
      </c>
      <c r="T92" s="100" t="s">
        <v>105</v>
      </c>
      <c r="U92" s="100" t="s">
        <v>105</v>
      </c>
      <c r="V92" s="100" t="s">
        <v>105</v>
      </c>
      <c r="W92" s="100" t="s">
        <v>105</v>
      </c>
      <c r="X92" s="100" t="s">
        <v>105</v>
      </c>
      <c r="Y92" s="100" t="s">
        <v>105</v>
      </c>
      <c r="Z92" s="100" t="s">
        <v>105</v>
      </c>
      <c r="AA92" s="100" t="s">
        <v>105</v>
      </c>
      <c r="AB92" s="100" t="s">
        <v>105</v>
      </c>
      <c r="AC92" s="100" t="s">
        <v>105</v>
      </c>
      <c r="AD92" s="100" t="s">
        <v>105</v>
      </c>
      <c r="AE92" s="100" t="s">
        <v>105</v>
      </c>
      <c r="AF92" s="100" t="s">
        <v>105</v>
      </c>
      <c r="AG92" s="100" t="s">
        <v>105</v>
      </c>
      <c r="AH92" s="100" t="s">
        <v>105</v>
      </c>
      <c r="AI92" s="96" t="s">
        <v>72</v>
      </c>
      <c r="AJ92" s="96" t="s">
        <v>73</v>
      </c>
      <c r="AK92" s="96" t="s">
        <v>115</v>
      </c>
      <c r="AL92" s="96" t="s">
        <v>382</v>
      </c>
      <c r="AM92" s="96" t="s">
        <v>105</v>
      </c>
      <c r="AN92" s="96" t="s">
        <v>383</v>
      </c>
      <c r="AO92" s="96" t="s">
        <v>384</v>
      </c>
      <c r="AP92" s="121">
        <v>0</v>
      </c>
      <c r="AQ92" s="160">
        <v>0.4</v>
      </c>
      <c r="AR92" s="160">
        <v>0.2</v>
      </c>
      <c r="AS92" s="160">
        <v>0.2</v>
      </c>
      <c r="AT92" s="160">
        <v>0.2</v>
      </c>
      <c r="AU92" s="160">
        <v>1</v>
      </c>
      <c r="AV92" s="121">
        <v>40</v>
      </c>
      <c r="AW92" s="96" t="s">
        <v>105</v>
      </c>
      <c r="AX92" s="96" t="s">
        <v>105</v>
      </c>
      <c r="AY92" s="96" t="s">
        <v>105</v>
      </c>
      <c r="AZ92" s="96" t="s">
        <v>105</v>
      </c>
      <c r="BA92" s="96">
        <v>20</v>
      </c>
      <c r="BB92" s="96" t="s">
        <v>105</v>
      </c>
      <c r="BC92" s="96" t="s">
        <v>105</v>
      </c>
      <c r="BD92" s="96">
        <v>20</v>
      </c>
      <c r="BE92" s="96" t="s">
        <v>105</v>
      </c>
      <c r="BF92" s="96" t="s">
        <v>105</v>
      </c>
      <c r="BG92" s="96" t="s">
        <v>105</v>
      </c>
      <c r="BH92" s="121" t="s">
        <v>105</v>
      </c>
      <c r="BI92" s="126"/>
      <c r="BJ92" s="126"/>
    </row>
    <row r="93" spans="1:62" s="98" customFormat="1" ht="78" customHeight="1" x14ac:dyDescent="0.25">
      <c r="A93" s="105" t="s">
        <v>61</v>
      </c>
      <c r="B93" s="99" t="s">
        <v>385</v>
      </c>
      <c r="C93" s="99" t="s">
        <v>386</v>
      </c>
      <c r="D93" s="99" t="s">
        <v>64</v>
      </c>
      <c r="E93" s="99" t="s">
        <v>387</v>
      </c>
      <c r="F93" s="99" t="s">
        <v>387</v>
      </c>
      <c r="G93" s="99" t="s">
        <v>388</v>
      </c>
      <c r="H93" s="99" t="s">
        <v>67</v>
      </c>
      <c r="I93" s="99" t="s">
        <v>67</v>
      </c>
      <c r="J93" s="170" t="s">
        <v>389</v>
      </c>
      <c r="K93" s="171" t="s">
        <v>390</v>
      </c>
      <c r="L93" s="172" t="s">
        <v>391</v>
      </c>
      <c r="M93" s="171" t="s">
        <v>392</v>
      </c>
      <c r="N93" s="105"/>
      <c r="O93" s="106"/>
      <c r="P93" s="106">
        <v>3988</v>
      </c>
      <c r="Q93" s="106"/>
      <c r="R93" s="106" t="s">
        <v>124</v>
      </c>
      <c r="S93" s="106"/>
      <c r="T93" s="106"/>
      <c r="U93" s="106"/>
      <c r="V93" s="106"/>
      <c r="W93" s="106"/>
      <c r="X93" s="106"/>
      <c r="Y93" s="106"/>
      <c r="Z93" s="106"/>
      <c r="AA93" s="106"/>
      <c r="AB93" s="106"/>
      <c r="AC93" s="106"/>
      <c r="AD93" s="106"/>
      <c r="AE93" s="106"/>
      <c r="AF93" s="106"/>
      <c r="AG93" s="106"/>
      <c r="AH93" s="106"/>
      <c r="AI93" s="121" t="s">
        <v>72</v>
      </c>
      <c r="AJ93" s="121" t="s">
        <v>73</v>
      </c>
      <c r="AK93" s="121" t="s">
        <v>93</v>
      </c>
      <c r="AL93" s="121" t="s">
        <v>87</v>
      </c>
      <c r="AM93" s="121">
        <v>0</v>
      </c>
      <c r="AN93" s="121" t="s">
        <v>393</v>
      </c>
      <c r="AO93" s="121" t="s">
        <v>394</v>
      </c>
      <c r="AP93" s="121">
        <v>0</v>
      </c>
      <c r="AQ93" s="121">
        <v>50000</v>
      </c>
      <c r="AR93" s="121">
        <v>50000</v>
      </c>
      <c r="AS93" s="121">
        <v>50000</v>
      </c>
      <c r="AT93" s="121">
        <v>50000</v>
      </c>
      <c r="AU93" s="121">
        <v>2000000</v>
      </c>
      <c r="AV93" s="129">
        <v>50000</v>
      </c>
      <c r="AW93" s="115"/>
      <c r="AX93" s="115"/>
      <c r="AY93" s="163"/>
      <c r="AZ93" s="115"/>
      <c r="BA93" s="115"/>
      <c r="BB93" s="163"/>
      <c r="BC93" s="115"/>
      <c r="BD93" s="115"/>
      <c r="BE93" s="163"/>
      <c r="BF93" s="115"/>
      <c r="BG93" s="115"/>
      <c r="BH93" s="115">
        <v>50000</v>
      </c>
      <c r="BI93" s="118" t="b">
        <f t="shared" ref="BI93:BI102" si="8">BH93=AV93</f>
        <v>1</v>
      </c>
      <c r="BJ93" s="118" t="b">
        <f t="shared" ref="BJ93:BJ102" si="9">AV93=AQ93</f>
        <v>1</v>
      </c>
    </row>
    <row r="94" spans="1:62" s="98" customFormat="1" ht="78" customHeight="1" x14ac:dyDescent="0.25">
      <c r="A94" s="105" t="s">
        <v>61</v>
      </c>
      <c r="B94" s="99" t="s">
        <v>385</v>
      </c>
      <c r="C94" s="99" t="s">
        <v>386</v>
      </c>
      <c r="D94" s="99" t="s">
        <v>64</v>
      </c>
      <c r="E94" s="99" t="s">
        <v>387</v>
      </c>
      <c r="F94" s="99" t="s">
        <v>387</v>
      </c>
      <c r="G94" s="99" t="s">
        <v>388</v>
      </c>
      <c r="H94" s="99" t="s">
        <v>67</v>
      </c>
      <c r="I94" s="99" t="s">
        <v>67</v>
      </c>
      <c r="J94" s="170" t="s">
        <v>389</v>
      </c>
      <c r="K94" s="171" t="s">
        <v>390</v>
      </c>
      <c r="L94" s="172" t="s">
        <v>391</v>
      </c>
      <c r="M94" s="171" t="s">
        <v>395</v>
      </c>
      <c r="N94" s="105"/>
      <c r="O94" s="106"/>
      <c r="P94" s="106" t="s">
        <v>396</v>
      </c>
      <c r="Q94" s="106"/>
      <c r="R94" s="106"/>
      <c r="S94" s="106"/>
      <c r="T94" s="106"/>
      <c r="U94" s="106"/>
      <c r="V94" s="106"/>
      <c r="W94" s="106"/>
      <c r="X94" s="106"/>
      <c r="Y94" s="106"/>
      <c r="Z94" s="106"/>
      <c r="AA94" s="106"/>
      <c r="AB94" s="106"/>
      <c r="AC94" s="106"/>
      <c r="AD94" s="106"/>
      <c r="AE94" s="106"/>
      <c r="AF94" s="106"/>
      <c r="AG94" s="106"/>
      <c r="AH94" s="106"/>
      <c r="AI94" s="121" t="s">
        <v>72</v>
      </c>
      <c r="AJ94" s="121" t="s">
        <v>114</v>
      </c>
      <c r="AK94" s="121" t="s">
        <v>93</v>
      </c>
      <c r="AL94" s="121" t="s">
        <v>75</v>
      </c>
      <c r="AM94" s="121">
        <v>0</v>
      </c>
      <c r="AN94" s="121" t="s">
        <v>397</v>
      </c>
      <c r="AO94" s="121" t="s">
        <v>398</v>
      </c>
      <c r="AP94" s="121">
        <v>0</v>
      </c>
      <c r="AQ94" s="121">
        <v>100</v>
      </c>
      <c r="AR94" s="121">
        <v>100</v>
      </c>
      <c r="AS94" s="121">
        <v>100</v>
      </c>
      <c r="AT94" s="121">
        <v>100</v>
      </c>
      <c r="AU94" s="121">
        <v>100</v>
      </c>
      <c r="AV94" s="121">
        <v>100</v>
      </c>
      <c r="AW94" s="115"/>
      <c r="AX94" s="115"/>
      <c r="AY94" s="163"/>
      <c r="AZ94" s="115"/>
      <c r="BA94" s="115"/>
      <c r="BB94" s="163"/>
      <c r="BC94" s="115"/>
      <c r="BD94" s="115"/>
      <c r="BE94" s="163"/>
      <c r="BF94" s="115"/>
      <c r="BG94" s="115"/>
      <c r="BH94" s="115">
        <v>100</v>
      </c>
      <c r="BI94" s="118" t="b">
        <f t="shared" si="8"/>
        <v>1</v>
      </c>
      <c r="BJ94" s="118" t="b">
        <f t="shared" si="9"/>
        <v>1</v>
      </c>
    </row>
    <row r="95" spans="1:62" s="98" customFormat="1" ht="78" customHeight="1" x14ac:dyDescent="0.25">
      <c r="A95" s="105" t="s">
        <v>61</v>
      </c>
      <c r="B95" s="99" t="s">
        <v>385</v>
      </c>
      <c r="C95" s="99" t="s">
        <v>386</v>
      </c>
      <c r="D95" s="99" t="s">
        <v>64</v>
      </c>
      <c r="E95" s="99" t="s">
        <v>387</v>
      </c>
      <c r="F95" s="99" t="s">
        <v>387</v>
      </c>
      <c r="G95" s="99" t="s">
        <v>388</v>
      </c>
      <c r="H95" s="99" t="s">
        <v>67</v>
      </c>
      <c r="I95" s="99" t="s">
        <v>67</v>
      </c>
      <c r="J95" s="170" t="s">
        <v>389</v>
      </c>
      <c r="K95" s="171" t="s">
        <v>390</v>
      </c>
      <c r="L95" s="172" t="s">
        <v>391</v>
      </c>
      <c r="M95" s="171" t="s">
        <v>399</v>
      </c>
      <c r="N95" s="105" t="s">
        <v>92</v>
      </c>
      <c r="O95" s="106"/>
      <c r="P95" s="106"/>
      <c r="Q95" s="106"/>
      <c r="R95" s="106"/>
      <c r="S95" s="106"/>
      <c r="T95" s="106"/>
      <c r="U95" s="106"/>
      <c r="V95" s="106"/>
      <c r="W95" s="106"/>
      <c r="X95" s="106"/>
      <c r="Y95" s="106"/>
      <c r="Z95" s="106"/>
      <c r="AA95" s="106"/>
      <c r="AB95" s="106"/>
      <c r="AC95" s="106"/>
      <c r="AD95" s="106"/>
      <c r="AE95" s="106"/>
      <c r="AF95" s="106"/>
      <c r="AG95" s="106"/>
      <c r="AH95" s="106"/>
      <c r="AI95" s="121" t="s">
        <v>72</v>
      </c>
      <c r="AJ95" s="121" t="s">
        <v>114</v>
      </c>
      <c r="AK95" s="121" t="s">
        <v>93</v>
      </c>
      <c r="AL95" s="121" t="s">
        <v>75</v>
      </c>
      <c r="AM95" s="121">
        <v>0</v>
      </c>
      <c r="AN95" s="121" t="s">
        <v>400</v>
      </c>
      <c r="AO95" s="121" t="s">
        <v>401</v>
      </c>
      <c r="AP95" s="121">
        <v>0</v>
      </c>
      <c r="AQ95" s="121">
        <v>100</v>
      </c>
      <c r="AR95" s="121">
        <v>100</v>
      </c>
      <c r="AS95" s="121">
        <v>100</v>
      </c>
      <c r="AT95" s="121">
        <v>100</v>
      </c>
      <c r="AU95" s="121">
        <v>100</v>
      </c>
      <c r="AV95" s="121">
        <v>100</v>
      </c>
      <c r="AW95" s="115"/>
      <c r="AX95" s="115"/>
      <c r="AY95" s="163"/>
      <c r="AZ95" s="115"/>
      <c r="BA95" s="115"/>
      <c r="BB95" s="163"/>
      <c r="BC95" s="115"/>
      <c r="BD95" s="115"/>
      <c r="BE95" s="163"/>
      <c r="BF95" s="115"/>
      <c r="BG95" s="115"/>
      <c r="BH95" s="115">
        <v>100</v>
      </c>
      <c r="BI95" s="118" t="b">
        <f t="shared" si="8"/>
        <v>1</v>
      </c>
      <c r="BJ95" s="118" t="b">
        <f t="shared" si="9"/>
        <v>1</v>
      </c>
    </row>
    <row r="96" spans="1:62" s="98" customFormat="1" ht="78" customHeight="1" x14ac:dyDescent="0.25">
      <c r="A96" s="105" t="s">
        <v>61</v>
      </c>
      <c r="B96" s="99" t="s">
        <v>385</v>
      </c>
      <c r="C96" s="99" t="s">
        <v>386</v>
      </c>
      <c r="D96" s="99" t="s">
        <v>64</v>
      </c>
      <c r="E96" s="99" t="s">
        <v>387</v>
      </c>
      <c r="F96" s="99" t="s">
        <v>387</v>
      </c>
      <c r="G96" s="99" t="s">
        <v>388</v>
      </c>
      <c r="H96" s="99" t="s">
        <v>67</v>
      </c>
      <c r="I96" s="99" t="s">
        <v>67</v>
      </c>
      <c r="J96" s="170" t="s">
        <v>389</v>
      </c>
      <c r="K96" s="171" t="s">
        <v>390</v>
      </c>
      <c r="L96" s="172" t="s">
        <v>391</v>
      </c>
      <c r="M96" s="171" t="s">
        <v>402</v>
      </c>
      <c r="N96" s="105" t="s">
        <v>92</v>
      </c>
      <c r="O96" s="106"/>
      <c r="P96" s="106"/>
      <c r="Q96" s="106"/>
      <c r="R96" s="106"/>
      <c r="S96" s="106"/>
      <c r="T96" s="106"/>
      <c r="U96" s="106"/>
      <c r="V96" s="106"/>
      <c r="W96" s="106"/>
      <c r="X96" s="106"/>
      <c r="Y96" s="106"/>
      <c r="Z96" s="106"/>
      <c r="AA96" s="106"/>
      <c r="AB96" s="106"/>
      <c r="AC96" s="106"/>
      <c r="AD96" s="106"/>
      <c r="AE96" s="106"/>
      <c r="AF96" s="106"/>
      <c r="AG96" s="106"/>
      <c r="AH96" s="106"/>
      <c r="AI96" s="121" t="s">
        <v>166</v>
      </c>
      <c r="AJ96" s="121" t="s">
        <v>114</v>
      </c>
      <c r="AK96" s="121" t="s">
        <v>93</v>
      </c>
      <c r="AL96" s="121" t="s">
        <v>75</v>
      </c>
      <c r="AM96" s="121">
        <v>0</v>
      </c>
      <c r="AN96" s="121" t="s">
        <v>403</v>
      </c>
      <c r="AO96" s="121" t="s">
        <v>404</v>
      </c>
      <c r="AP96" s="121">
        <v>0</v>
      </c>
      <c r="AQ96" s="121">
        <v>100</v>
      </c>
      <c r="AR96" s="121">
        <v>100</v>
      </c>
      <c r="AS96" s="121">
        <v>100</v>
      </c>
      <c r="AT96" s="121">
        <v>100</v>
      </c>
      <c r="AU96" s="121">
        <v>100</v>
      </c>
      <c r="AV96" s="111">
        <v>100</v>
      </c>
      <c r="AW96" s="115"/>
      <c r="AX96" s="115"/>
      <c r="AY96" s="163"/>
      <c r="AZ96" s="115"/>
      <c r="BA96" s="115"/>
      <c r="BB96" s="163"/>
      <c r="BC96" s="115"/>
      <c r="BD96" s="115"/>
      <c r="BE96" s="163"/>
      <c r="BF96" s="115"/>
      <c r="BG96" s="115"/>
      <c r="BH96" s="115">
        <v>100</v>
      </c>
      <c r="BI96" s="118" t="b">
        <f t="shared" si="8"/>
        <v>1</v>
      </c>
      <c r="BJ96" s="118" t="b">
        <f t="shared" si="9"/>
        <v>1</v>
      </c>
    </row>
    <row r="97" spans="1:62" s="98" customFormat="1" ht="78" customHeight="1" x14ac:dyDescent="0.25">
      <c r="A97" s="105" t="s">
        <v>61</v>
      </c>
      <c r="B97" s="99" t="s">
        <v>385</v>
      </c>
      <c r="C97" s="99" t="s">
        <v>386</v>
      </c>
      <c r="D97" s="99" t="s">
        <v>64</v>
      </c>
      <c r="E97" s="99" t="s">
        <v>387</v>
      </c>
      <c r="F97" s="99" t="s">
        <v>387</v>
      </c>
      <c r="G97" s="99" t="s">
        <v>388</v>
      </c>
      <c r="H97" s="99" t="s">
        <v>67</v>
      </c>
      <c r="I97" s="99" t="s">
        <v>67</v>
      </c>
      <c r="J97" s="170" t="s">
        <v>389</v>
      </c>
      <c r="K97" s="171" t="s">
        <v>390</v>
      </c>
      <c r="L97" s="172">
        <v>117</v>
      </c>
      <c r="M97" s="171" t="s">
        <v>405</v>
      </c>
      <c r="N97" s="105"/>
      <c r="O97" s="106"/>
      <c r="P97" s="106">
        <v>3988</v>
      </c>
      <c r="Q97" s="106"/>
      <c r="R97" s="106"/>
      <c r="S97" s="106"/>
      <c r="T97" s="106"/>
      <c r="U97" s="106"/>
      <c r="V97" s="106"/>
      <c r="W97" s="106"/>
      <c r="X97" s="106"/>
      <c r="Y97" s="106"/>
      <c r="Z97" s="106"/>
      <c r="AA97" s="106"/>
      <c r="AB97" s="106"/>
      <c r="AC97" s="106"/>
      <c r="AD97" s="106"/>
      <c r="AE97" s="106"/>
      <c r="AF97" s="106"/>
      <c r="AG97" s="106"/>
      <c r="AH97" s="106"/>
      <c r="AI97" s="121" t="s">
        <v>72</v>
      </c>
      <c r="AJ97" s="121" t="s">
        <v>114</v>
      </c>
      <c r="AK97" s="121" t="s">
        <v>99</v>
      </c>
      <c r="AL97" s="121" t="s">
        <v>75</v>
      </c>
      <c r="AM97" s="121">
        <v>0</v>
      </c>
      <c r="AN97" s="121" t="s">
        <v>406</v>
      </c>
      <c r="AO97" s="121" t="s">
        <v>407</v>
      </c>
      <c r="AP97" s="121">
        <v>100</v>
      </c>
      <c r="AQ97" s="121">
        <v>100</v>
      </c>
      <c r="AR97" s="121">
        <v>100</v>
      </c>
      <c r="AS97" s="121">
        <v>100</v>
      </c>
      <c r="AT97" s="121">
        <v>100</v>
      </c>
      <c r="AU97" s="121">
        <v>100</v>
      </c>
      <c r="AV97" s="121">
        <v>100</v>
      </c>
      <c r="AW97" s="115"/>
      <c r="AX97" s="115"/>
      <c r="AY97" s="163"/>
      <c r="AZ97" s="115"/>
      <c r="BA97" s="115"/>
      <c r="BB97" s="163"/>
      <c r="BC97" s="115"/>
      <c r="BD97" s="115"/>
      <c r="BE97" s="163"/>
      <c r="BF97" s="115"/>
      <c r="BG97" s="115"/>
      <c r="BH97" s="115">
        <v>100</v>
      </c>
      <c r="BI97" s="118" t="b">
        <f t="shared" si="8"/>
        <v>1</v>
      </c>
      <c r="BJ97" s="118" t="b">
        <f t="shared" si="9"/>
        <v>1</v>
      </c>
    </row>
    <row r="98" spans="1:62" s="98" customFormat="1" ht="78" customHeight="1" x14ac:dyDescent="0.25">
      <c r="A98" s="105" t="s">
        <v>61</v>
      </c>
      <c r="B98" s="99" t="s">
        <v>385</v>
      </c>
      <c r="C98" s="99" t="s">
        <v>386</v>
      </c>
      <c r="D98" s="99" t="s">
        <v>64</v>
      </c>
      <c r="E98" s="99" t="s">
        <v>387</v>
      </c>
      <c r="F98" s="99" t="s">
        <v>387</v>
      </c>
      <c r="G98" s="99" t="s">
        <v>388</v>
      </c>
      <c r="H98" s="99" t="s">
        <v>67</v>
      </c>
      <c r="I98" s="99" t="s">
        <v>67</v>
      </c>
      <c r="J98" s="170" t="s">
        <v>389</v>
      </c>
      <c r="K98" s="171" t="s">
        <v>390</v>
      </c>
      <c r="L98" s="172" t="s">
        <v>391</v>
      </c>
      <c r="M98" s="171" t="s">
        <v>408</v>
      </c>
      <c r="N98" s="105" t="s">
        <v>92</v>
      </c>
      <c r="O98" s="106"/>
      <c r="P98" s="106"/>
      <c r="Q98" s="106"/>
      <c r="R98" s="106"/>
      <c r="S98" s="106"/>
      <c r="T98" s="106"/>
      <c r="U98" s="106"/>
      <c r="V98" s="106"/>
      <c r="W98" s="106"/>
      <c r="X98" s="106"/>
      <c r="Y98" s="106"/>
      <c r="Z98" s="106"/>
      <c r="AA98" s="106"/>
      <c r="AB98" s="106"/>
      <c r="AC98" s="106"/>
      <c r="AD98" s="106"/>
      <c r="AE98" s="106"/>
      <c r="AF98" s="106"/>
      <c r="AG98" s="106"/>
      <c r="AH98" s="106"/>
      <c r="AI98" s="121" t="s">
        <v>72</v>
      </c>
      <c r="AJ98" s="121" t="s">
        <v>114</v>
      </c>
      <c r="AK98" s="121" t="s">
        <v>93</v>
      </c>
      <c r="AL98" s="121" t="s">
        <v>87</v>
      </c>
      <c r="AM98" s="121">
        <v>0</v>
      </c>
      <c r="AN98" s="121" t="s">
        <v>409</v>
      </c>
      <c r="AO98" s="121" t="s">
        <v>394</v>
      </c>
      <c r="AP98" s="121">
        <v>0</v>
      </c>
      <c r="AQ98" s="121">
        <v>5</v>
      </c>
      <c r="AR98" s="121">
        <v>10</v>
      </c>
      <c r="AS98" s="121">
        <v>15</v>
      </c>
      <c r="AT98" s="121">
        <v>20</v>
      </c>
      <c r="AU98" s="121">
        <v>20</v>
      </c>
      <c r="AV98" s="121">
        <v>5</v>
      </c>
      <c r="AW98" s="115"/>
      <c r="AX98" s="115"/>
      <c r="AY98" s="163"/>
      <c r="AZ98" s="115"/>
      <c r="BA98" s="115"/>
      <c r="BB98" s="163"/>
      <c r="BC98" s="115"/>
      <c r="BD98" s="115"/>
      <c r="BE98" s="163"/>
      <c r="BF98" s="115"/>
      <c r="BG98" s="115"/>
      <c r="BH98" s="115">
        <v>5</v>
      </c>
      <c r="BI98" s="118" t="b">
        <f t="shared" si="8"/>
        <v>1</v>
      </c>
      <c r="BJ98" s="118" t="b">
        <f t="shared" si="9"/>
        <v>1</v>
      </c>
    </row>
    <row r="99" spans="1:62" s="98" customFormat="1" ht="78" customHeight="1" x14ac:dyDescent="0.25">
      <c r="A99" s="105" t="s">
        <v>61</v>
      </c>
      <c r="B99" s="99" t="s">
        <v>385</v>
      </c>
      <c r="C99" s="99" t="s">
        <v>386</v>
      </c>
      <c r="D99" s="99" t="s">
        <v>64</v>
      </c>
      <c r="E99" s="99" t="s">
        <v>387</v>
      </c>
      <c r="F99" s="99" t="s">
        <v>387</v>
      </c>
      <c r="G99" s="99" t="s">
        <v>388</v>
      </c>
      <c r="H99" s="99" t="s">
        <v>67</v>
      </c>
      <c r="I99" s="99" t="s">
        <v>67</v>
      </c>
      <c r="J99" s="170" t="s">
        <v>389</v>
      </c>
      <c r="K99" s="171" t="s">
        <v>390</v>
      </c>
      <c r="L99" s="172" t="s">
        <v>391</v>
      </c>
      <c r="M99" s="96" t="s">
        <v>410</v>
      </c>
      <c r="N99" s="105" t="s">
        <v>92</v>
      </c>
      <c r="O99" s="106"/>
      <c r="P99" s="106"/>
      <c r="Q99" s="106"/>
      <c r="R99" s="106"/>
      <c r="S99" s="106"/>
      <c r="T99" s="106"/>
      <c r="U99" s="106"/>
      <c r="V99" s="106"/>
      <c r="W99" s="106"/>
      <c r="X99" s="106"/>
      <c r="Y99" s="106"/>
      <c r="Z99" s="106"/>
      <c r="AA99" s="106"/>
      <c r="AB99" s="106"/>
      <c r="AC99" s="106"/>
      <c r="AD99" s="106"/>
      <c r="AE99" s="106"/>
      <c r="AF99" s="106"/>
      <c r="AG99" s="106"/>
      <c r="AH99" s="106"/>
      <c r="AI99" s="121" t="s">
        <v>72</v>
      </c>
      <c r="AJ99" s="121" t="s">
        <v>114</v>
      </c>
      <c r="AK99" s="121" t="s">
        <v>93</v>
      </c>
      <c r="AL99" s="121" t="s">
        <v>87</v>
      </c>
      <c r="AM99" s="121">
        <v>0</v>
      </c>
      <c r="AN99" s="121" t="s">
        <v>411</v>
      </c>
      <c r="AO99" s="121" t="s">
        <v>412</v>
      </c>
      <c r="AP99" s="121">
        <v>0</v>
      </c>
      <c r="AQ99" s="121">
        <v>100</v>
      </c>
      <c r="AR99" s="121">
        <v>100</v>
      </c>
      <c r="AS99" s="121">
        <v>100</v>
      </c>
      <c r="AT99" s="121">
        <v>100</v>
      </c>
      <c r="AU99" s="121">
        <v>100</v>
      </c>
      <c r="AV99" s="121">
        <v>100</v>
      </c>
      <c r="AW99" s="115"/>
      <c r="AX99" s="115"/>
      <c r="AY99" s="163"/>
      <c r="AZ99" s="115"/>
      <c r="BA99" s="115"/>
      <c r="BB99" s="163"/>
      <c r="BC99" s="115"/>
      <c r="BD99" s="115"/>
      <c r="BE99" s="163"/>
      <c r="BF99" s="115"/>
      <c r="BG99" s="115"/>
      <c r="BH99" s="115">
        <v>100</v>
      </c>
      <c r="BI99" s="118" t="b">
        <f t="shared" si="8"/>
        <v>1</v>
      </c>
      <c r="BJ99" s="118" t="b">
        <f t="shared" si="9"/>
        <v>1</v>
      </c>
    </row>
    <row r="100" spans="1:62" s="98" customFormat="1" ht="78" customHeight="1" x14ac:dyDescent="0.25">
      <c r="A100" s="105" t="s">
        <v>61</v>
      </c>
      <c r="B100" s="99" t="s">
        <v>385</v>
      </c>
      <c r="C100" s="99" t="s">
        <v>386</v>
      </c>
      <c r="D100" s="99" t="s">
        <v>64</v>
      </c>
      <c r="E100" s="99" t="s">
        <v>387</v>
      </c>
      <c r="F100" s="99" t="s">
        <v>387</v>
      </c>
      <c r="G100" s="99" t="s">
        <v>388</v>
      </c>
      <c r="H100" s="99" t="s">
        <v>67</v>
      </c>
      <c r="I100" s="99" t="s">
        <v>67</v>
      </c>
      <c r="J100" s="170" t="s">
        <v>389</v>
      </c>
      <c r="K100" s="171" t="s">
        <v>390</v>
      </c>
      <c r="L100" s="172" t="s">
        <v>391</v>
      </c>
      <c r="M100" s="171" t="s">
        <v>413</v>
      </c>
      <c r="N100" s="105" t="s">
        <v>92</v>
      </c>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21" t="s">
        <v>72</v>
      </c>
      <c r="AJ100" s="121" t="s">
        <v>73</v>
      </c>
      <c r="AK100" s="121" t="s">
        <v>115</v>
      </c>
      <c r="AL100" s="121" t="s">
        <v>87</v>
      </c>
      <c r="AM100" s="121">
        <v>0</v>
      </c>
      <c r="AN100" s="121" t="s">
        <v>414</v>
      </c>
      <c r="AO100" s="121" t="s">
        <v>415</v>
      </c>
      <c r="AP100" s="121">
        <v>50</v>
      </c>
      <c r="AQ100" s="121">
        <v>96</v>
      </c>
      <c r="AR100" s="121">
        <v>96</v>
      </c>
      <c r="AS100" s="121">
        <v>96</v>
      </c>
      <c r="AT100" s="121">
        <v>96</v>
      </c>
      <c r="AU100" s="121">
        <v>96</v>
      </c>
      <c r="AV100" s="121">
        <v>96</v>
      </c>
      <c r="AW100" s="115"/>
      <c r="AX100" s="115"/>
      <c r="AY100" s="163"/>
      <c r="AZ100" s="115"/>
      <c r="BA100" s="115"/>
      <c r="BB100" s="163"/>
      <c r="BC100" s="115"/>
      <c r="BD100" s="115"/>
      <c r="BE100" s="163"/>
      <c r="BF100" s="115"/>
      <c r="BG100" s="115"/>
      <c r="BH100" s="115">
        <v>96</v>
      </c>
      <c r="BI100" s="118" t="b">
        <f t="shared" si="8"/>
        <v>1</v>
      </c>
      <c r="BJ100" s="118" t="b">
        <f t="shared" si="9"/>
        <v>1</v>
      </c>
    </row>
    <row r="101" spans="1:62" s="98" customFormat="1" ht="78" customHeight="1" x14ac:dyDescent="0.25">
      <c r="A101" s="105" t="s">
        <v>61</v>
      </c>
      <c r="B101" s="99" t="s">
        <v>385</v>
      </c>
      <c r="C101" s="99" t="s">
        <v>386</v>
      </c>
      <c r="D101" s="99" t="s">
        <v>64</v>
      </c>
      <c r="E101" s="99" t="s">
        <v>387</v>
      </c>
      <c r="F101" s="99" t="s">
        <v>387</v>
      </c>
      <c r="G101" s="99" t="s">
        <v>388</v>
      </c>
      <c r="H101" s="99" t="s">
        <v>67</v>
      </c>
      <c r="I101" s="99" t="s">
        <v>67</v>
      </c>
      <c r="J101" s="170" t="s">
        <v>389</v>
      </c>
      <c r="K101" s="171" t="s">
        <v>390</v>
      </c>
      <c r="L101" s="172" t="s">
        <v>391</v>
      </c>
      <c r="M101" s="171" t="s">
        <v>416</v>
      </c>
      <c r="N101" s="105" t="s">
        <v>92</v>
      </c>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21" t="s">
        <v>72</v>
      </c>
      <c r="AJ101" s="121" t="s">
        <v>73</v>
      </c>
      <c r="AK101" s="121" t="s">
        <v>115</v>
      </c>
      <c r="AL101" s="121" t="s">
        <v>87</v>
      </c>
      <c r="AM101" s="121">
        <v>0</v>
      </c>
      <c r="AN101" s="121" t="s">
        <v>417</v>
      </c>
      <c r="AO101" s="121" t="s">
        <v>418</v>
      </c>
      <c r="AP101" s="121">
        <v>0</v>
      </c>
      <c r="AQ101" s="121">
        <v>96</v>
      </c>
      <c r="AR101" s="121">
        <v>96</v>
      </c>
      <c r="AS101" s="121">
        <v>96</v>
      </c>
      <c r="AT101" s="121">
        <v>96</v>
      </c>
      <c r="AU101" s="121">
        <v>96</v>
      </c>
      <c r="AV101" s="121">
        <v>96</v>
      </c>
      <c r="AW101" s="115"/>
      <c r="AX101" s="115"/>
      <c r="AY101" s="163"/>
      <c r="AZ101" s="115"/>
      <c r="BA101" s="115"/>
      <c r="BB101" s="163"/>
      <c r="BC101" s="115"/>
      <c r="BD101" s="115"/>
      <c r="BE101" s="163"/>
      <c r="BF101" s="115"/>
      <c r="BG101" s="115"/>
      <c r="BH101" s="115">
        <v>96</v>
      </c>
      <c r="BI101" s="118" t="b">
        <f t="shared" si="8"/>
        <v>1</v>
      </c>
      <c r="BJ101" s="118" t="b">
        <f t="shared" si="9"/>
        <v>1</v>
      </c>
    </row>
    <row r="102" spans="1:62" s="98" customFormat="1" ht="78" customHeight="1" x14ac:dyDescent="0.25">
      <c r="A102" s="105" t="s">
        <v>61</v>
      </c>
      <c r="B102" s="99" t="s">
        <v>385</v>
      </c>
      <c r="C102" s="99" t="s">
        <v>386</v>
      </c>
      <c r="D102" s="99" t="s">
        <v>64</v>
      </c>
      <c r="E102" s="99" t="s">
        <v>387</v>
      </c>
      <c r="F102" s="99" t="s">
        <v>387</v>
      </c>
      <c r="G102" s="99" t="s">
        <v>388</v>
      </c>
      <c r="H102" s="99" t="s">
        <v>67</v>
      </c>
      <c r="I102" s="99" t="s">
        <v>67</v>
      </c>
      <c r="J102" s="170" t="s">
        <v>389</v>
      </c>
      <c r="K102" s="171" t="s">
        <v>390</v>
      </c>
      <c r="L102" s="172">
        <v>349</v>
      </c>
      <c r="M102" s="171" t="s">
        <v>419</v>
      </c>
      <c r="N102" s="105" t="s">
        <v>92</v>
      </c>
      <c r="O102" s="106"/>
      <c r="P102" s="106"/>
      <c r="Q102" s="106"/>
      <c r="R102" s="106"/>
      <c r="S102" s="106"/>
      <c r="T102" s="106"/>
      <c r="U102" s="106"/>
      <c r="V102" s="106"/>
      <c r="W102" s="106" t="s">
        <v>124</v>
      </c>
      <c r="X102" s="106"/>
      <c r="Y102" s="106"/>
      <c r="Z102" s="106"/>
      <c r="AA102" s="106"/>
      <c r="AB102" s="106"/>
      <c r="AC102" s="106"/>
      <c r="AD102" s="106"/>
      <c r="AE102" s="106"/>
      <c r="AF102" s="106"/>
      <c r="AG102" s="106"/>
      <c r="AH102" s="106"/>
      <c r="AI102" s="96" t="s">
        <v>72</v>
      </c>
      <c r="AJ102" s="96" t="s">
        <v>114</v>
      </c>
      <c r="AK102" s="96" t="s">
        <v>99</v>
      </c>
      <c r="AL102" s="96" t="s">
        <v>75</v>
      </c>
      <c r="AM102" s="96">
        <v>0</v>
      </c>
      <c r="AN102" s="96" t="s">
        <v>397</v>
      </c>
      <c r="AO102" s="96" t="s">
        <v>420</v>
      </c>
      <c r="AP102" s="121">
        <v>100</v>
      </c>
      <c r="AQ102" s="121">
        <v>100</v>
      </c>
      <c r="AR102" s="121">
        <v>100</v>
      </c>
      <c r="AS102" s="121">
        <v>100</v>
      </c>
      <c r="AT102" s="121">
        <v>100</v>
      </c>
      <c r="AU102" s="121">
        <v>100</v>
      </c>
      <c r="AV102" s="121">
        <v>100</v>
      </c>
      <c r="AW102" s="115"/>
      <c r="AX102" s="115"/>
      <c r="AY102" s="163"/>
      <c r="AZ102" s="115"/>
      <c r="BA102" s="115"/>
      <c r="BB102" s="163"/>
      <c r="BC102" s="115"/>
      <c r="BD102" s="115"/>
      <c r="BE102" s="163"/>
      <c r="BF102" s="115"/>
      <c r="BG102" s="115"/>
      <c r="BH102" s="115">
        <v>100</v>
      </c>
      <c r="BI102" s="118" t="b">
        <f t="shared" si="8"/>
        <v>1</v>
      </c>
      <c r="BJ102" s="118" t="b">
        <f t="shared" si="9"/>
        <v>1</v>
      </c>
    </row>
    <row r="103" spans="1:62" s="98" customFormat="1" ht="76.5" customHeight="1" x14ac:dyDescent="0.25">
      <c r="A103" s="105" t="s">
        <v>421</v>
      </c>
      <c r="B103" s="99" t="s">
        <v>422</v>
      </c>
      <c r="C103" s="99" t="s">
        <v>63</v>
      </c>
      <c r="D103" s="99" t="s">
        <v>337</v>
      </c>
      <c r="E103" s="99" t="s">
        <v>423</v>
      </c>
      <c r="F103" s="99" t="s">
        <v>424</v>
      </c>
      <c r="G103" s="99" t="s">
        <v>425</v>
      </c>
      <c r="H103" s="99" t="s">
        <v>426</v>
      </c>
      <c r="I103" s="99" t="s">
        <v>286</v>
      </c>
      <c r="J103" s="127" t="s">
        <v>427</v>
      </c>
      <c r="K103" s="128" t="s">
        <v>428</v>
      </c>
      <c r="L103" s="105">
        <v>158</v>
      </c>
      <c r="M103" s="101" t="s">
        <v>429</v>
      </c>
      <c r="N103" s="105" t="s">
        <v>70</v>
      </c>
      <c r="O103" s="106"/>
      <c r="P103" s="106"/>
      <c r="Q103" s="106" t="s">
        <v>124</v>
      </c>
      <c r="R103" s="106" t="s">
        <v>430</v>
      </c>
      <c r="S103" s="106" t="s">
        <v>124</v>
      </c>
      <c r="T103" s="106" t="s">
        <v>124</v>
      </c>
      <c r="U103" s="106"/>
      <c r="V103" s="106" t="s">
        <v>124</v>
      </c>
      <c r="W103" s="106"/>
      <c r="X103" s="106"/>
      <c r="Y103" s="106" t="s">
        <v>124</v>
      </c>
      <c r="Z103" s="106"/>
      <c r="AA103" s="106"/>
      <c r="AB103" s="106"/>
      <c r="AC103" s="106"/>
      <c r="AD103" s="106"/>
      <c r="AE103" s="106"/>
      <c r="AF103" s="106"/>
      <c r="AG103" s="106"/>
      <c r="AH103" s="106"/>
      <c r="AI103" s="105" t="s">
        <v>72</v>
      </c>
      <c r="AJ103" s="106" t="s">
        <v>73</v>
      </c>
      <c r="AK103" s="105" t="s">
        <v>93</v>
      </c>
      <c r="AL103" s="105" t="s">
        <v>87</v>
      </c>
      <c r="AM103" s="105">
        <v>0</v>
      </c>
      <c r="AN103" s="101" t="s">
        <v>431</v>
      </c>
      <c r="AO103" s="99" t="s">
        <v>432</v>
      </c>
      <c r="AP103" s="129">
        <v>200</v>
      </c>
      <c r="AQ103" s="129"/>
      <c r="AR103" s="129"/>
      <c r="AS103" s="129"/>
      <c r="AT103" s="129"/>
      <c r="AU103" s="129"/>
      <c r="AV103" s="129">
        <f>AQ103</f>
        <v>0</v>
      </c>
      <c r="AW103" s="115">
        <v>0</v>
      </c>
      <c r="AX103" s="115">
        <v>0</v>
      </c>
      <c r="AY103" s="115">
        <v>0</v>
      </c>
      <c r="AZ103" s="115">
        <v>0</v>
      </c>
      <c r="BA103" s="115">
        <v>0</v>
      </c>
      <c r="BB103" s="115">
        <v>0</v>
      </c>
      <c r="BC103" s="115">
        <v>0</v>
      </c>
      <c r="BD103" s="115">
        <v>0</v>
      </c>
      <c r="BE103" s="115">
        <v>0</v>
      </c>
      <c r="BF103" s="115">
        <v>0</v>
      </c>
      <c r="BG103" s="115">
        <v>0</v>
      </c>
      <c r="BH103" s="115">
        <f>AV103</f>
        <v>0</v>
      </c>
    </row>
    <row r="104" spans="1:62" s="98" customFormat="1" ht="63.75" customHeight="1" x14ac:dyDescent="0.25">
      <c r="A104" s="105" t="s">
        <v>421</v>
      </c>
      <c r="B104" s="99" t="s">
        <v>422</v>
      </c>
      <c r="C104" s="99" t="s">
        <v>63</v>
      </c>
      <c r="D104" s="99" t="s">
        <v>337</v>
      </c>
      <c r="E104" s="99" t="s">
        <v>423</v>
      </c>
      <c r="F104" s="99" t="s">
        <v>424</v>
      </c>
      <c r="G104" s="99" t="s">
        <v>425</v>
      </c>
      <c r="H104" s="99" t="s">
        <v>426</v>
      </c>
      <c r="I104" s="99" t="s">
        <v>286</v>
      </c>
      <c r="J104" s="127" t="s">
        <v>427</v>
      </c>
      <c r="K104" s="128" t="s">
        <v>428</v>
      </c>
      <c r="L104" s="105">
        <v>159</v>
      </c>
      <c r="M104" s="101" t="s">
        <v>433</v>
      </c>
      <c r="N104" s="105" t="s">
        <v>70</v>
      </c>
      <c r="O104" s="106"/>
      <c r="P104" s="106"/>
      <c r="Q104" s="106" t="s">
        <v>124</v>
      </c>
      <c r="R104" s="106" t="s">
        <v>430</v>
      </c>
      <c r="S104" s="106" t="s">
        <v>124</v>
      </c>
      <c r="T104" s="106" t="s">
        <v>124</v>
      </c>
      <c r="U104" s="106"/>
      <c r="V104" s="106" t="s">
        <v>124</v>
      </c>
      <c r="W104" s="106"/>
      <c r="X104" s="106"/>
      <c r="Y104" s="106" t="s">
        <v>124</v>
      </c>
      <c r="Z104" s="106"/>
      <c r="AA104" s="106"/>
      <c r="AB104" s="106"/>
      <c r="AC104" s="106"/>
      <c r="AD104" s="106"/>
      <c r="AE104" s="106"/>
      <c r="AF104" s="106"/>
      <c r="AG104" s="106"/>
      <c r="AH104" s="106"/>
      <c r="AI104" s="105" t="s">
        <v>72</v>
      </c>
      <c r="AJ104" s="106" t="s">
        <v>73</v>
      </c>
      <c r="AK104" s="105" t="s">
        <v>93</v>
      </c>
      <c r="AL104" s="105" t="s">
        <v>87</v>
      </c>
      <c r="AM104" s="105">
        <v>0</v>
      </c>
      <c r="AN104" s="101" t="s">
        <v>434</v>
      </c>
      <c r="AO104" s="99" t="s">
        <v>432</v>
      </c>
      <c r="AP104" s="129">
        <v>350</v>
      </c>
      <c r="AQ104" s="129"/>
      <c r="AR104" s="129"/>
      <c r="AS104" s="129"/>
      <c r="AT104" s="129"/>
      <c r="AU104" s="129"/>
      <c r="AV104" s="129">
        <f t="shared" ref="AV104:AV136" si="10">AQ104</f>
        <v>0</v>
      </c>
      <c r="AW104" s="115">
        <v>0</v>
      </c>
      <c r="AX104" s="115">
        <v>0</v>
      </c>
      <c r="AY104" s="115">
        <v>0</v>
      </c>
      <c r="AZ104" s="115">
        <v>0</v>
      </c>
      <c r="BA104" s="115">
        <v>0</v>
      </c>
      <c r="BB104" s="115">
        <v>0</v>
      </c>
      <c r="BC104" s="115">
        <v>0</v>
      </c>
      <c r="BD104" s="115">
        <v>0</v>
      </c>
      <c r="BE104" s="115">
        <v>0</v>
      </c>
      <c r="BF104" s="115">
        <v>0</v>
      </c>
      <c r="BG104" s="115">
        <v>0</v>
      </c>
      <c r="BH104" s="115">
        <f t="shared" ref="BH104:BH108" si="11">AV104</f>
        <v>0</v>
      </c>
    </row>
    <row r="105" spans="1:62" s="98" customFormat="1" ht="63.75" customHeight="1" x14ac:dyDescent="0.25">
      <c r="A105" s="105" t="s">
        <v>421</v>
      </c>
      <c r="B105" s="99" t="s">
        <v>422</v>
      </c>
      <c r="C105" s="99" t="s">
        <v>63</v>
      </c>
      <c r="D105" s="99" t="s">
        <v>337</v>
      </c>
      <c r="E105" s="99" t="s">
        <v>423</v>
      </c>
      <c r="F105" s="99" t="s">
        <v>424</v>
      </c>
      <c r="G105" s="99" t="s">
        <v>425</v>
      </c>
      <c r="H105" s="99" t="s">
        <v>435</v>
      </c>
      <c r="I105" s="99" t="s">
        <v>286</v>
      </c>
      <c r="J105" s="105" t="s">
        <v>436</v>
      </c>
      <c r="K105" s="128" t="s">
        <v>437</v>
      </c>
      <c r="L105" s="105">
        <v>160</v>
      </c>
      <c r="M105" s="101" t="s">
        <v>438</v>
      </c>
      <c r="N105" s="105" t="s">
        <v>70</v>
      </c>
      <c r="O105" s="106"/>
      <c r="P105" s="106">
        <v>3914</v>
      </c>
      <c r="Q105" s="106" t="s">
        <v>124</v>
      </c>
      <c r="R105" s="106" t="s">
        <v>430</v>
      </c>
      <c r="S105" s="106" t="s">
        <v>124</v>
      </c>
      <c r="T105" s="106" t="s">
        <v>124</v>
      </c>
      <c r="U105" s="106"/>
      <c r="V105" s="106" t="s">
        <v>124</v>
      </c>
      <c r="W105" s="106"/>
      <c r="X105" s="106"/>
      <c r="Y105" s="106" t="s">
        <v>124</v>
      </c>
      <c r="Z105" s="106"/>
      <c r="AA105" s="106"/>
      <c r="AB105" s="106"/>
      <c r="AC105" s="106"/>
      <c r="AD105" s="106"/>
      <c r="AE105" s="106"/>
      <c r="AF105" s="106"/>
      <c r="AG105" s="106"/>
      <c r="AH105" s="106"/>
      <c r="AI105" s="105" t="s">
        <v>72</v>
      </c>
      <c r="AJ105" s="106" t="s">
        <v>73</v>
      </c>
      <c r="AK105" s="105" t="s">
        <v>93</v>
      </c>
      <c r="AL105" s="105" t="s">
        <v>87</v>
      </c>
      <c r="AM105" s="105">
        <v>0</v>
      </c>
      <c r="AN105" s="101" t="s">
        <v>439</v>
      </c>
      <c r="AO105" s="99" t="s">
        <v>440</v>
      </c>
      <c r="AP105" s="129">
        <v>8000</v>
      </c>
      <c r="AQ105" s="129"/>
      <c r="AR105" s="129"/>
      <c r="AS105" s="129"/>
      <c r="AT105" s="129"/>
      <c r="AU105" s="129"/>
      <c r="AV105" s="129">
        <f t="shared" si="10"/>
        <v>0</v>
      </c>
      <c r="AW105" s="115">
        <v>0</v>
      </c>
      <c r="AX105" s="115">
        <v>0</v>
      </c>
      <c r="AY105" s="115">
        <v>0</v>
      </c>
      <c r="AZ105" s="115">
        <v>0</v>
      </c>
      <c r="BA105" s="115">
        <v>0</v>
      </c>
      <c r="BB105" s="115">
        <v>0</v>
      </c>
      <c r="BC105" s="115">
        <v>0</v>
      </c>
      <c r="BD105" s="115">
        <v>0</v>
      </c>
      <c r="BE105" s="115">
        <v>0</v>
      </c>
      <c r="BF105" s="115">
        <v>0</v>
      </c>
      <c r="BG105" s="115">
        <v>0</v>
      </c>
      <c r="BH105" s="115">
        <f t="shared" si="11"/>
        <v>0</v>
      </c>
    </row>
    <row r="106" spans="1:62" s="98" customFormat="1" ht="63.75" customHeight="1" x14ac:dyDescent="0.25">
      <c r="A106" s="105" t="s">
        <v>421</v>
      </c>
      <c r="B106" s="99" t="s">
        <v>422</v>
      </c>
      <c r="C106" s="99" t="s">
        <v>63</v>
      </c>
      <c r="D106" s="99" t="s">
        <v>337</v>
      </c>
      <c r="E106" s="99" t="s">
        <v>423</v>
      </c>
      <c r="F106" s="99" t="s">
        <v>424</v>
      </c>
      <c r="G106" s="99" t="s">
        <v>425</v>
      </c>
      <c r="H106" s="99" t="s">
        <v>435</v>
      </c>
      <c r="I106" s="99" t="s">
        <v>286</v>
      </c>
      <c r="J106" s="105" t="s">
        <v>436</v>
      </c>
      <c r="K106" s="128" t="s">
        <v>437</v>
      </c>
      <c r="L106" s="105">
        <v>161</v>
      </c>
      <c r="M106" s="101" t="s">
        <v>441</v>
      </c>
      <c r="N106" s="105" t="s">
        <v>70</v>
      </c>
      <c r="O106" s="106"/>
      <c r="P106" s="106">
        <v>3914</v>
      </c>
      <c r="Q106" s="106" t="s">
        <v>124</v>
      </c>
      <c r="R106" s="106" t="s">
        <v>430</v>
      </c>
      <c r="S106" s="106" t="s">
        <v>124</v>
      </c>
      <c r="T106" s="106" t="s">
        <v>124</v>
      </c>
      <c r="U106" s="106"/>
      <c r="V106" s="106" t="s">
        <v>124</v>
      </c>
      <c r="W106" s="106"/>
      <c r="X106" s="106"/>
      <c r="Y106" s="106" t="s">
        <v>124</v>
      </c>
      <c r="Z106" s="106"/>
      <c r="AA106" s="106"/>
      <c r="AB106" s="106"/>
      <c r="AC106" s="106"/>
      <c r="AD106" s="106"/>
      <c r="AE106" s="106"/>
      <c r="AF106" s="106"/>
      <c r="AG106" s="106"/>
      <c r="AH106" s="106"/>
      <c r="AI106" s="105" t="s">
        <v>72</v>
      </c>
      <c r="AJ106" s="106" t="s">
        <v>73</v>
      </c>
      <c r="AK106" s="105" t="s">
        <v>93</v>
      </c>
      <c r="AL106" s="105" t="s">
        <v>87</v>
      </c>
      <c r="AM106" s="105">
        <v>0</v>
      </c>
      <c r="AN106" s="101" t="s">
        <v>442</v>
      </c>
      <c r="AO106" s="99" t="s">
        <v>440</v>
      </c>
      <c r="AP106" s="129">
        <v>4000</v>
      </c>
      <c r="AQ106" s="129"/>
      <c r="AR106" s="129"/>
      <c r="AS106" s="129"/>
      <c r="AT106" s="129"/>
      <c r="AU106" s="129"/>
      <c r="AV106" s="129">
        <f t="shared" si="10"/>
        <v>0</v>
      </c>
      <c r="AW106" s="115">
        <v>0</v>
      </c>
      <c r="AX106" s="115">
        <v>0</v>
      </c>
      <c r="AY106" s="115">
        <v>0</v>
      </c>
      <c r="AZ106" s="115">
        <v>0</v>
      </c>
      <c r="BA106" s="115">
        <v>0</v>
      </c>
      <c r="BB106" s="115">
        <v>0</v>
      </c>
      <c r="BC106" s="115">
        <v>0</v>
      </c>
      <c r="BD106" s="115">
        <v>0</v>
      </c>
      <c r="BE106" s="115">
        <v>0</v>
      </c>
      <c r="BF106" s="115">
        <v>0</v>
      </c>
      <c r="BG106" s="115">
        <v>0</v>
      </c>
      <c r="BH106" s="115">
        <f t="shared" si="11"/>
        <v>0</v>
      </c>
    </row>
    <row r="107" spans="1:62" s="98" customFormat="1" ht="63.75" customHeight="1" x14ac:dyDescent="0.25">
      <c r="A107" s="105" t="s">
        <v>421</v>
      </c>
      <c r="B107" s="99" t="s">
        <v>422</v>
      </c>
      <c r="C107" s="99" t="s">
        <v>63</v>
      </c>
      <c r="D107" s="99" t="s">
        <v>337</v>
      </c>
      <c r="E107" s="99" t="s">
        <v>423</v>
      </c>
      <c r="F107" s="99" t="s">
        <v>424</v>
      </c>
      <c r="G107" s="99" t="s">
        <v>425</v>
      </c>
      <c r="H107" s="99" t="s">
        <v>435</v>
      </c>
      <c r="I107" s="99" t="s">
        <v>286</v>
      </c>
      <c r="J107" s="105"/>
      <c r="K107" s="99" t="s">
        <v>443</v>
      </c>
      <c r="L107" s="105">
        <v>261</v>
      </c>
      <c r="M107" s="101" t="s">
        <v>444</v>
      </c>
      <c r="N107" s="105" t="s">
        <v>70</v>
      </c>
      <c r="O107" s="106"/>
      <c r="P107" s="106"/>
      <c r="Q107" s="106" t="s">
        <v>71</v>
      </c>
      <c r="R107" s="99" t="s">
        <v>430</v>
      </c>
      <c r="S107" s="99" t="s">
        <v>124</v>
      </c>
      <c r="T107" s="99" t="s">
        <v>124</v>
      </c>
      <c r="U107" s="106"/>
      <c r="V107" s="99" t="s">
        <v>124</v>
      </c>
      <c r="W107" s="106"/>
      <c r="X107" s="106"/>
      <c r="Y107" s="99" t="s">
        <v>124</v>
      </c>
      <c r="Z107" s="106"/>
      <c r="AA107" s="106"/>
      <c r="AB107" s="106"/>
      <c r="AC107" s="106"/>
      <c r="AD107" s="106"/>
      <c r="AE107" s="106"/>
      <c r="AF107" s="106"/>
      <c r="AG107" s="106"/>
      <c r="AH107" s="106"/>
      <c r="AI107" s="105" t="s">
        <v>445</v>
      </c>
      <c r="AJ107" s="105" t="s">
        <v>73</v>
      </c>
      <c r="AK107" s="105" t="s">
        <v>93</v>
      </c>
      <c r="AL107" s="105" t="s">
        <v>87</v>
      </c>
      <c r="AM107" s="105">
        <v>0</v>
      </c>
      <c r="AN107" s="101" t="s">
        <v>446</v>
      </c>
      <c r="AO107" s="99" t="s">
        <v>447</v>
      </c>
      <c r="AP107" s="130">
        <v>2</v>
      </c>
      <c r="AQ107" s="130"/>
      <c r="AR107" s="130"/>
      <c r="AS107" s="130"/>
      <c r="AT107" s="130"/>
      <c r="AU107" s="130"/>
      <c r="AV107" s="130">
        <f t="shared" si="10"/>
        <v>0</v>
      </c>
      <c r="AW107" s="115">
        <v>0</v>
      </c>
      <c r="AX107" s="115">
        <v>0</v>
      </c>
      <c r="AY107" s="115">
        <v>0</v>
      </c>
      <c r="AZ107" s="115">
        <v>0</v>
      </c>
      <c r="BA107" s="115">
        <v>0</v>
      </c>
      <c r="BB107" s="115">
        <v>0</v>
      </c>
      <c r="BC107" s="115">
        <v>0</v>
      </c>
      <c r="BD107" s="115">
        <v>0</v>
      </c>
      <c r="BE107" s="115">
        <v>0</v>
      </c>
      <c r="BF107" s="115">
        <v>0</v>
      </c>
      <c r="BG107" s="115">
        <v>0</v>
      </c>
      <c r="BH107" s="115">
        <f t="shared" si="11"/>
        <v>0</v>
      </c>
    </row>
    <row r="108" spans="1:62" s="98" customFormat="1" ht="78.75" customHeight="1" x14ac:dyDescent="0.25">
      <c r="A108" s="105" t="s">
        <v>421</v>
      </c>
      <c r="B108" s="99" t="s">
        <v>422</v>
      </c>
      <c r="C108" s="99" t="s">
        <v>63</v>
      </c>
      <c r="D108" s="99" t="s">
        <v>337</v>
      </c>
      <c r="E108" s="99" t="s">
        <v>423</v>
      </c>
      <c r="F108" s="99" t="s">
        <v>424</v>
      </c>
      <c r="G108" s="99" t="s">
        <v>425</v>
      </c>
      <c r="H108" s="99" t="s">
        <v>435</v>
      </c>
      <c r="I108" s="99" t="s">
        <v>286</v>
      </c>
      <c r="J108" s="105"/>
      <c r="K108" s="99" t="s">
        <v>443</v>
      </c>
      <c r="L108" s="105">
        <v>262</v>
      </c>
      <c r="M108" s="101" t="s">
        <v>448</v>
      </c>
      <c r="N108" s="105" t="s">
        <v>70</v>
      </c>
      <c r="O108" s="106"/>
      <c r="P108" s="106"/>
      <c r="Q108" s="106"/>
      <c r="R108" s="106"/>
      <c r="S108" s="106"/>
      <c r="T108" s="99" t="s">
        <v>124</v>
      </c>
      <c r="U108" s="106"/>
      <c r="V108" s="106"/>
      <c r="W108" s="106"/>
      <c r="X108" s="106"/>
      <c r="Y108" s="106"/>
      <c r="Z108" s="106"/>
      <c r="AA108" s="106"/>
      <c r="AB108" s="106"/>
      <c r="AC108" s="106"/>
      <c r="AD108" s="106"/>
      <c r="AE108" s="106"/>
      <c r="AF108" s="106"/>
      <c r="AG108" s="106"/>
      <c r="AH108" s="106"/>
      <c r="AI108" s="105" t="s">
        <v>166</v>
      </c>
      <c r="AJ108" s="105" t="s">
        <v>73</v>
      </c>
      <c r="AK108" s="105" t="s">
        <v>115</v>
      </c>
      <c r="AL108" s="105" t="s">
        <v>75</v>
      </c>
      <c r="AM108" s="105">
        <v>0</v>
      </c>
      <c r="AN108" s="101" t="s">
        <v>449</v>
      </c>
      <c r="AO108" s="99" t="s">
        <v>450</v>
      </c>
      <c r="AP108" s="130">
        <v>100</v>
      </c>
      <c r="AQ108" s="130"/>
      <c r="AR108" s="130"/>
      <c r="AS108" s="130"/>
      <c r="AT108" s="130"/>
      <c r="AU108" s="130"/>
      <c r="AV108" s="130">
        <f t="shared" si="10"/>
        <v>0</v>
      </c>
      <c r="AW108" s="115">
        <v>0</v>
      </c>
      <c r="AX108" s="115">
        <v>0</v>
      </c>
      <c r="AY108" s="115">
        <v>0</v>
      </c>
      <c r="AZ108" s="115">
        <v>0</v>
      </c>
      <c r="BA108" s="115">
        <v>0</v>
      </c>
      <c r="BB108" s="115">
        <v>0</v>
      </c>
      <c r="BC108" s="115">
        <v>0</v>
      </c>
      <c r="BD108" s="115">
        <v>0</v>
      </c>
      <c r="BE108" s="115">
        <v>0</v>
      </c>
      <c r="BF108" s="115">
        <v>0</v>
      </c>
      <c r="BG108" s="115">
        <v>0</v>
      </c>
      <c r="BH108" s="115">
        <f t="shared" si="11"/>
        <v>0</v>
      </c>
    </row>
    <row r="109" spans="1:62" s="98" customFormat="1" ht="122.25" customHeight="1" x14ac:dyDescent="0.25">
      <c r="A109" s="105" t="s">
        <v>421</v>
      </c>
      <c r="B109" s="99" t="s">
        <v>422</v>
      </c>
      <c r="C109" s="99" t="s">
        <v>63</v>
      </c>
      <c r="D109" s="99" t="s">
        <v>337</v>
      </c>
      <c r="E109" s="99" t="s">
        <v>423</v>
      </c>
      <c r="F109" s="99" t="s">
        <v>423</v>
      </c>
      <c r="G109" s="99" t="s">
        <v>425</v>
      </c>
      <c r="H109" s="99" t="s">
        <v>426</v>
      </c>
      <c r="I109" s="99" t="s">
        <v>286</v>
      </c>
      <c r="J109" s="105"/>
      <c r="K109" s="128" t="s">
        <v>451</v>
      </c>
      <c r="L109" s="105"/>
      <c r="M109" s="101" t="s">
        <v>452</v>
      </c>
      <c r="N109" s="105" t="s">
        <v>92</v>
      </c>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5" t="s">
        <v>166</v>
      </c>
      <c r="AJ109" s="106" t="s">
        <v>453</v>
      </c>
      <c r="AK109" s="105" t="s">
        <v>93</v>
      </c>
      <c r="AL109" s="105" t="s">
        <v>75</v>
      </c>
      <c r="AM109" s="105">
        <v>0</v>
      </c>
      <c r="AN109" s="100" t="s">
        <v>454</v>
      </c>
      <c r="AO109" s="100" t="s">
        <v>455</v>
      </c>
      <c r="AP109" s="111">
        <v>0</v>
      </c>
      <c r="AQ109" s="131">
        <v>50</v>
      </c>
      <c r="AR109" s="131">
        <v>50</v>
      </c>
      <c r="AS109" s="113" t="s">
        <v>456</v>
      </c>
      <c r="AT109" s="113" t="s">
        <v>456</v>
      </c>
      <c r="AU109" s="131">
        <v>100</v>
      </c>
      <c r="AV109" s="131">
        <f t="shared" si="10"/>
        <v>50</v>
      </c>
      <c r="AW109" s="115">
        <v>0</v>
      </c>
      <c r="AX109" s="115">
        <v>0</v>
      </c>
      <c r="AY109" s="115">
        <v>0</v>
      </c>
      <c r="AZ109" s="115">
        <v>25</v>
      </c>
      <c r="BA109" s="115">
        <v>25</v>
      </c>
      <c r="BB109" s="115">
        <v>25</v>
      </c>
      <c r="BC109" s="115">
        <v>25</v>
      </c>
      <c r="BD109" s="115">
        <v>40</v>
      </c>
      <c r="BE109" s="115">
        <v>40</v>
      </c>
      <c r="BF109" s="115">
        <v>40</v>
      </c>
      <c r="BG109" s="115">
        <v>40</v>
      </c>
      <c r="BH109" s="115">
        <v>50</v>
      </c>
    </row>
    <row r="110" spans="1:62" s="98" customFormat="1" ht="82.5" customHeight="1" x14ac:dyDescent="0.25">
      <c r="A110" s="105" t="s">
        <v>421</v>
      </c>
      <c r="B110" s="99" t="s">
        <v>422</v>
      </c>
      <c r="C110" s="99" t="s">
        <v>63</v>
      </c>
      <c r="D110" s="99" t="s">
        <v>337</v>
      </c>
      <c r="E110" s="99" t="s">
        <v>423</v>
      </c>
      <c r="F110" s="99" t="s">
        <v>424</v>
      </c>
      <c r="G110" s="99" t="s">
        <v>425</v>
      </c>
      <c r="H110" s="99" t="s">
        <v>426</v>
      </c>
      <c r="I110" s="99" t="s">
        <v>286</v>
      </c>
      <c r="J110" s="105"/>
      <c r="K110" s="96" t="s">
        <v>457</v>
      </c>
      <c r="L110" s="105"/>
      <c r="M110" s="101" t="s">
        <v>458</v>
      </c>
      <c r="N110" s="105" t="s">
        <v>92</v>
      </c>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5" t="s">
        <v>445</v>
      </c>
      <c r="AJ110" s="105" t="s">
        <v>138</v>
      </c>
      <c r="AK110" s="105" t="s">
        <v>93</v>
      </c>
      <c r="AL110" s="105" t="s">
        <v>75</v>
      </c>
      <c r="AM110" s="105">
        <v>60</v>
      </c>
      <c r="AN110" s="101" t="s">
        <v>459</v>
      </c>
      <c r="AO110" s="99" t="s">
        <v>460</v>
      </c>
      <c r="AP110" s="111">
        <v>0</v>
      </c>
      <c r="AQ110" s="102">
        <v>100</v>
      </c>
      <c r="AR110" s="113" t="s">
        <v>456</v>
      </c>
      <c r="AS110" s="113" t="s">
        <v>456</v>
      </c>
      <c r="AT110" s="113" t="s">
        <v>456</v>
      </c>
      <c r="AU110" s="113" t="s">
        <v>456</v>
      </c>
      <c r="AV110" s="102">
        <v>100</v>
      </c>
      <c r="AW110" s="115">
        <v>0</v>
      </c>
      <c r="AX110" s="115">
        <v>0</v>
      </c>
      <c r="AY110" s="115">
        <v>0</v>
      </c>
      <c r="AZ110" s="115">
        <v>0</v>
      </c>
      <c r="BA110" s="115">
        <v>0</v>
      </c>
      <c r="BB110" s="115">
        <v>50</v>
      </c>
      <c r="BC110" s="115">
        <v>50</v>
      </c>
      <c r="BD110" s="115">
        <v>50</v>
      </c>
      <c r="BE110" s="115">
        <v>50</v>
      </c>
      <c r="BF110" s="115">
        <v>50</v>
      </c>
      <c r="BG110" s="115">
        <v>50</v>
      </c>
      <c r="BH110" s="115">
        <v>100</v>
      </c>
    </row>
    <row r="111" spans="1:62" s="98" customFormat="1" ht="108" customHeight="1" x14ac:dyDescent="0.25">
      <c r="A111" s="105" t="s">
        <v>421</v>
      </c>
      <c r="B111" s="99" t="s">
        <v>422</v>
      </c>
      <c r="C111" s="99" t="s">
        <v>63</v>
      </c>
      <c r="D111" s="99" t="s">
        <v>337</v>
      </c>
      <c r="E111" s="99" t="s">
        <v>423</v>
      </c>
      <c r="F111" s="99" t="s">
        <v>423</v>
      </c>
      <c r="G111" s="99" t="s">
        <v>425</v>
      </c>
      <c r="H111" s="99" t="s">
        <v>426</v>
      </c>
      <c r="I111" s="99" t="s">
        <v>286</v>
      </c>
      <c r="J111" s="105"/>
      <c r="K111" s="96" t="s">
        <v>457</v>
      </c>
      <c r="L111" s="105"/>
      <c r="M111" s="101" t="s">
        <v>461</v>
      </c>
      <c r="N111" s="105" t="s">
        <v>183</v>
      </c>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5" t="s">
        <v>445</v>
      </c>
      <c r="AJ111" s="105" t="s">
        <v>73</v>
      </c>
      <c r="AK111" s="105" t="s">
        <v>93</v>
      </c>
      <c r="AL111" s="105" t="s">
        <v>87</v>
      </c>
      <c r="AM111" s="105">
        <v>60</v>
      </c>
      <c r="AN111" s="99" t="s">
        <v>462</v>
      </c>
      <c r="AO111" s="99" t="s">
        <v>463</v>
      </c>
      <c r="AP111" s="111">
        <v>0</v>
      </c>
      <c r="AQ111" s="132">
        <v>80000</v>
      </c>
      <c r="AR111" s="132">
        <v>137000</v>
      </c>
      <c r="AS111" s="132">
        <v>140000</v>
      </c>
      <c r="AT111" s="132">
        <v>143000</v>
      </c>
      <c r="AU111" s="132">
        <v>500000</v>
      </c>
      <c r="AV111" s="132">
        <f t="shared" si="10"/>
        <v>80000</v>
      </c>
      <c r="AW111" s="115">
        <v>0</v>
      </c>
      <c r="AX111" s="115">
        <v>0</v>
      </c>
      <c r="AY111" s="115">
        <v>0</v>
      </c>
      <c r="AZ111" s="115">
        <v>0</v>
      </c>
      <c r="BA111" s="115">
        <v>0</v>
      </c>
      <c r="BB111" s="115">
        <v>0</v>
      </c>
      <c r="BC111" s="115">
        <v>0</v>
      </c>
      <c r="BD111" s="115">
        <v>0</v>
      </c>
      <c r="BE111" s="115">
        <v>0</v>
      </c>
      <c r="BF111" s="115">
        <v>0</v>
      </c>
      <c r="BG111" s="115">
        <v>0</v>
      </c>
      <c r="BH111" s="115">
        <f t="shared" ref="BH111" si="12">+AV111</f>
        <v>80000</v>
      </c>
    </row>
    <row r="112" spans="1:62" s="98" customFormat="1" ht="99" customHeight="1" x14ac:dyDescent="0.25">
      <c r="A112" s="105" t="s">
        <v>421</v>
      </c>
      <c r="B112" s="99" t="s">
        <v>422</v>
      </c>
      <c r="C112" s="99" t="s">
        <v>63</v>
      </c>
      <c r="D112" s="99" t="s">
        <v>337</v>
      </c>
      <c r="E112" s="99" t="s">
        <v>423</v>
      </c>
      <c r="F112" s="99" t="s">
        <v>424</v>
      </c>
      <c r="G112" s="99" t="s">
        <v>425</v>
      </c>
      <c r="H112" s="99" t="s">
        <v>426</v>
      </c>
      <c r="I112" s="99" t="s">
        <v>286</v>
      </c>
      <c r="J112" s="105"/>
      <c r="K112" s="128" t="s">
        <v>464</v>
      </c>
      <c r="L112" s="105"/>
      <c r="M112" s="103" t="s">
        <v>465</v>
      </c>
      <c r="N112" s="105" t="s">
        <v>92</v>
      </c>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5" t="s">
        <v>166</v>
      </c>
      <c r="AJ112" s="105" t="s">
        <v>138</v>
      </c>
      <c r="AK112" s="105" t="s">
        <v>93</v>
      </c>
      <c r="AL112" s="105" t="s">
        <v>75</v>
      </c>
      <c r="AM112" s="105">
        <v>30</v>
      </c>
      <c r="AN112" s="103" t="s">
        <v>466</v>
      </c>
      <c r="AO112" s="99" t="s">
        <v>467</v>
      </c>
      <c r="AP112" s="111">
        <v>0</v>
      </c>
      <c r="AQ112" s="102">
        <v>100</v>
      </c>
      <c r="AR112" s="113" t="s">
        <v>456</v>
      </c>
      <c r="AS112" s="113" t="s">
        <v>456</v>
      </c>
      <c r="AT112" s="113" t="s">
        <v>456</v>
      </c>
      <c r="AU112" s="113" t="s">
        <v>456</v>
      </c>
      <c r="AV112" s="102">
        <v>100</v>
      </c>
      <c r="AW112" s="115">
        <v>0</v>
      </c>
      <c r="AX112" s="115">
        <v>0</v>
      </c>
      <c r="AY112" s="115">
        <v>0</v>
      </c>
      <c r="AZ112" s="115">
        <v>0</v>
      </c>
      <c r="BA112" s="115">
        <v>0</v>
      </c>
      <c r="BB112" s="115">
        <v>50</v>
      </c>
      <c r="BC112" s="115">
        <v>50</v>
      </c>
      <c r="BD112" s="115">
        <v>50</v>
      </c>
      <c r="BE112" s="115">
        <v>50</v>
      </c>
      <c r="BF112" s="115">
        <v>50</v>
      </c>
      <c r="BG112" s="115">
        <v>50</v>
      </c>
      <c r="BH112" s="115">
        <v>100</v>
      </c>
    </row>
    <row r="113" spans="1:60" s="98" customFormat="1" ht="74.25" customHeight="1" x14ac:dyDescent="0.25">
      <c r="A113" s="105" t="s">
        <v>421</v>
      </c>
      <c r="B113" s="99" t="s">
        <v>422</v>
      </c>
      <c r="C113" s="99" t="s">
        <v>63</v>
      </c>
      <c r="D113" s="99" t="s">
        <v>337</v>
      </c>
      <c r="E113" s="99" t="s">
        <v>423</v>
      </c>
      <c r="F113" s="99" t="s">
        <v>468</v>
      </c>
      <c r="G113" s="99" t="s">
        <v>425</v>
      </c>
      <c r="H113" s="99" t="s">
        <v>469</v>
      </c>
      <c r="I113" s="99" t="s">
        <v>286</v>
      </c>
      <c r="J113" s="105"/>
      <c r="K113" s="128" t="s">
        <v>470</v>
      </c>
      <c r="L113" s="105"/>
      <c r="M113" s="101" t="s">
        <v>471</v>
      </c>
      <c r="N113" s="105" t="s">
        <v>92</v>
      </c>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5" t="s">
        <v>166</v>
      </c>
      <c r="AJ113" s="106" t="s">
        <v>138</v>
      </c>
      <c r="AK113" s="105" t="s">
        <v>93</v>
      </c>
      <c r="AL113" s="105" t="s">
        <v>75</v>
      </c>
      <c r="AM113" s="105">
        <v>0</v>
      </c>
      <c r="AN113" s="99" t="s">
        <v>472</v>
      </c>
      <c r="AO113" s="107" t="s">
        <v>473</v>
      </c>
      <c r="AP113" s="111">
        <v>0</v>
      </c>
      <c r="AQ113" s="102">
        <v>100</v>
      </c>
      <c r="AR113" s="111" t="s">
        <v>456</v>
      </c>
      <c r="AS113" s="111" t="s">
        <v>456</v>
      </c>
      <c r="AT113" s="111" t="s">
        <v>456</v>
      </c>
      <c r="AU113" s="111" t="s">
        <v>456</v>
      </c>
      <c r="AV113" s="102">
        <v>100</v>
      </c>
      <c r="AW113" s="115">
        <v>0</v>
      </c>
      <c r="AX113" s="115">
        <v>0</v>
      </c>
      <c r="AY113" s="115">
        <v>0</v>
      </c>
      <c r="AZ113" s="115">
        <v>0</v>
      </c>
      <c r="BA113" s="115">
        <v>0</v>
      </c>
      <c r="BB113" s="115">
        <v>50</v>
      </c>
      <c r="BC113" s="115">
        <v>50</v>
      </c>
      <c r="BD113" s="115">
        <v>50</v>
      </c>
      <c r="BE113" s="115">
        <v>50</v>
      </c>
      <c r="BF113" s="115">
        <v>50</v>
      </c>
      <c r="BG113" s="115">
        <v>50</v>
      </c>
      <c r="BH113" s="115">
        <v>100</v>
      </c>
    </row>
    <row r="114" spans="1:60" s="98" customFormat="1" ht="92.25" customHeight="1" x14ac:dyDescent="0.25">
      <c r="A114" s="105" t="s">
        <v>421</v>
      </c>
      <c r="B114" s="99" t="s">
        <v>422</v>
      </c>
      <c r="C114" s="99" t="s">
        <v>63</v>
      </c>
      <c r="D114" s="99" t="s">
        <v>337</v>
      </c>
      <c r="E114" s="99" t="s">
        <v>423</v>
      </c>
      <c r="F114" s="99" t="s">
        <v>423</v>
      </c>
      <c r="G114" s="99" t="s">
        <v>425</v>
      </c>
      <c r="H114" s="99" t="s">
        <v>426</v>
      </c>
      <c r="I114" s="99" t="s">
        <v>286</v>
      </c>
      <c r="J114" s="105"/>
      <c r="K114" s="128" t="s">
        <v>451</v>
      </c>
      <c r="L114" s="105"/>
      <c r="M114" s="101" t="s">
        <v>474</v>
      </c>
      <c r="N114" s="105" t="s">
        <v>92</v>
      </c>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5" t="s">
        <v>166</v>
      </c>
      <c r="AJ114" s="106" t="s">
        <v>453</v>
      </c>
      <c r="AK114" s="105" t="s">
        <v>93</v>
      </c>
      <c r="AL114" s="105" t="s">
        <v>75</v>
      </c>
      <c r="AM114" s="105">
        <v>0</v>
      </c>
      <c r="AN114" s="99" t="s">
        <v>475</v>
      </c>
      <c r="AO114" s="107" t="s">
        <v>476</v>
      </c>
      <c r="AP114" s="111">
        <v>0</v>
      </c>
      <c r="AQ114" s="102">
        <v>100</v>
      </c>
      <c r="AR114" s="113" t="s">
        <v>456</v>
      </c>
      <c r="AS114" s="113" t="s">
        <v>456</v>
      </c>
      <c r="AT114" s="113" t="s">
        <v>456</v>
      </c>
      <c r="AU114" s="113" t="s">
        <v>456</v>
      </c>
      <c r="AV114" s="102">
        <v>100</v>
      </c>
      <c r="AW114" s="115">
        <v>0</v>
      </c>
      <c r="AX114" s="115">
        <v>0</v>
      </c>
      <c r="AY114" s="115">
        <v>0</v>
      </c>
      <c r="AZ114" s="115">
        <v>33</v>
      </c>
      <c r="BA114" s="115">
        <v>33</v>
      </c>
      <c r="BB114" s="115">
        <v>33</v>
      </c>
      <c r="BC114" s="115">
        <v>33</v>
      </c>
      <c r="BD114" s="115">
        <v>66</v>
      </c>
      <c r="BE114" s="115">
        <v>66</v>
      </c>
      <c r="BF114" s="115">
        <v>66</v>
      </c>
      <c r="BG114" s="115">
        <v>66</v>
      </c>
      <c r="BH114" s="115">
        <v>100</v>
      </c>
    </row>
    <row r="115" spans="1:60" s="98" customFormat="1" ht="97.5" customHeight="1" x14ac:dyDescent="0.25">
      <c r="A115" s="105" t="s">
        <v>421</v>
      </c>
      <c r="B115" s="99" t="s">
        <v>422</v>
      </c>
      <c r="C115" s="99" t="s">
        <v>63</v>
      </c>
      <c r="D115" s="99" t="s">
        <v>337</v>
      </c>
      <c r="E115" s="99" t="s">
        <v>423</v>
      </c>
      <c r="F115" s="99" t="s">
        <v>423</v>
      </c>
      <c r="G115" s="99" t="s">
        <v>425</v>
      </c>
      <c r="H115" s="99" t="s">
        <v>426</v>
      </c>
      <c r="I115" s="99" t="s">
        <v>286</v>
      </c>
      <c r="J115" s="105"/>
      <c r="K115" s="128" t="s">
        <v>451</v>
      </c>
      <c r="L115" s="105"/>
      <c r="M115" s="104" t="s">
        <v>477</v>
      </c>
      <c r="N115" s="105" t="s">
        <v>92</v>
      </c>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5" t="s">
        <v>166</v>
      </c>
      <c r="AJ115" s="106" t="s">
        <v>453</v>
      </c>
      <c r="AK115" s="105" t="s">
        <v>93</v>
      </c>
      <c r="AL115" s="105" t="s">
        <v>75</v>
      </c>
      <c r="AM115" s="105">
        <v>0</v>
      </c>
      <c r="AN115" s="99" t="s">
        <v>478</v>
      </c>
      <c r="AO115" s="107" t="s">
        <v>479</v>
      </c>
      <c r="AP115" s="111">
        <v>0</v>
      </c>
      <c r="AQ115" s="102">
        <v>100</v>
      </c>
      <c r="AR115" s="113" t="s">
        <v>456</v>
      </c>
      <c r="AS115" s="113" t="s">
        <v>456</v>
      </c>
      <c r="AT115" s="113" t="s">
        <v>456</v>
      </c>
      <c r="AU115" s="113" t="s">
        <v>456</v>
      </c>
      <c r="AV115" s="102">
        <v>100</v>
      </c>
      <c r="AW115" s="115">
        <v>0</v>
      </c>
      <c r="AX115" s="115">
        <v>0</v>
      </c>
      <c r="AY115" s="115">
        <v>0</v>
      </c>
      <c r="AZ115" s="115">
        <v>33</v>
      </c>
      <c r="BA115" s="115">
        <v>33</v>
      </c>
      <c r="BB115" s="115">
        <v>33</v>
      </c>
      <c r="BC115" s="115">
        <v>33</v>
      </c>
      <c r="BD115" s="115">
        <v>66</v>
      </c>
      <c r="BE115" s="115">
        <v>66</v>
      </c>
      <c r="BF115" s="115">
        <v>66</v>
      </c>
      <c r="BG115" s="115">
        <v>66</v>
      </c>
      <c r="BH115" s="115">
        <v>100</v>
      </c>
    </row>
    <row r="116" spans="1:60" s="98" customFormat="1" ht="49.5" customHeight="1" x14ac:dyDescent="0.25">
      <c r="A116" s="105" t="s">
        <v>421</v>
      </c>
      <c r="B116" s="99" t="s">
        <v>422</v>
      </c>
      <c r="C116" s="99" t="s">
        <v>63</v>
      </c>
      <c r="D116" s="99" t="s">
        <v>337</v>
      </c>
      <c r="E116" s="99" t="s">
        <v>423</v>
      </c>
      <c r="F116" s="99" t="s">
        <v>424</v>
      </c>
      <c r="G116" s="99" t="s">
        <v>425</v>
      </c>
      <c r="H116" s="99" t="s">
        <v>480</v>
      </c>
      <c r="I116" s="99" t="s">
        <v>286</v>
      </c>
      <c r="J116" s="105"/>
      <c r="K116" s="128" t="s">
        <v>481</v>
      </c>
      <c r="L116" s="105"/>
      <c r="M116" s="101" t="s">
        <v>482</v>
      </c>
      <c r="N116" s="105" t="s">
        <v>92</v>
      </c>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5" t="s">
        <v>248</v>
      </c>
      <c r="AJ116" s="105" t="s">
        <v>73</v>
      </c>
      <c r="AK116" s="105" t="s">
        <v>99</v>
      </c>
      <c r="AL116" s="105" t="s">
        <v>87</v>
      </c>
      <c r="AM116" s="105">
        <v>0</v>
      </c>
      <c r="AN116" s="99" t="s">
        <v>483</v>
      </c>
      <c r="AO116" s="107" t="s">
        <v>484</v>
      </c>
      <c r="AP116" s="111">
        <v>0</v>
      </c>
      <c r="AQ116" s="102">
        <v>40</v>
      </c>
      <c r="AR116" s="102">
        <v>40</v>
      </c>
      <c r="AS116" s="102">
        <v>40</v>
      </c>
      <c r="AT116" s="102">
        <v>40</v>
      </c>
      <c r="AU116" s="102">
        <v>40</v>
      </c>
      <c r="AV116" s="102">
        <f t="shared" si="10"/>
        <v>40</v>
      </c>
      <c r="AW116" s="115">
        <v>0</v>
      </c>
      <c r="AX116" s="115">
        <v>0</v>
      </c>
      <c r="AY116" s="115">
        <v>0</v>
      </c>
      <c r="AZ116" s="115">
        <v>0</v>
      </c>
      <c r="BA116" s="115">
        <v>0</v>
      </c>
      <c r="BB116" s="115">
        <v>0</v>
      </c>
      <c r="BC116" s="115">
        <v>0</v>
      </c>
      <c r="BD116" s="115">
        <v>0</v>
      </c>
      <c r="BE116" s="115">
        <v>0</v>
      </c>
      <c r="BF116" s="115">
        <v>0</v>
      </c>
      <c r="BG116" s="115">
        <v>0</v>
      </c>
      <c r="BH116" s="115">
        <f>+AV116</f>
        <v>40</v>
      </c>
    </row>
    <row r="117" spans="1:60" s="98" customFormat="1" ht="132" customHeight="1" x14ac:dyDescent="0.25">
      <c r="A117" s="105" t="s">
        <v>421</v>
      </c>
      <c r="B117" s="99" t="s">
        <v>422</v>
      </c>
      <c r="C117" s="99" t="s">
        <v>63</v>
      </c>
      <c r="D117" s="99" t="s">
        <v>337</v>
      </c>
      <c r="E117" s="99" t="s">
        <v>423</v>
      </c>
      <c r="F117" s="99" t="s">
        <v>424</v>
      </c>
      <c r="G117" s="99" t="s">
        <v>425</v>
      </c>
      <c r="H117" s="99" t="s">
        <v>480</v>
      </c>
      <c r="I117" s="99" t="s">
        <v>286</v>
      </c>
      <c r="J117" s="105"/>
      <c r="K117" s="128" t="s">
        <v>485</v>
      </c>
      <c r="L117" s="105"/>
      <c r="M117" s="104" t="s">
        <v>486</v>
      </c>
      <c r="N117" s="105" t="s">
        <v>92</v>
      </c>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5" t="s">
        <v>166</v>
      </c>
      <c r="AJ117" s="106" t="s">
        <v>453</v>
      </c>
      <c r="AK117" s="105" t="s">
        <v>93</v>
      </c>
      <c r="AL117" s="105" t="s">
        <v>75</v>
      </c>
      <c r="AM117" s="105">
        <v>0</v>
      </c>
      <c r="AN117" s="99" t="s">
        <v>487</v>
      </c>
      <c r="AO117" s="107" t="s">
        <v>488</v>
      </c>
      <c r="AP117" s="111">
        <v>0</v>
      </c>
      <c r="AQ117" s="102">
        <v>100</v>
      </c>
      <c r="AR117" s="113" t="s">
        <v>456</v>
      </c>
      <c r="AS117" s="113" t="s">
        <v>456</v>
      </c>
      <c r="AT117" s="113" t="s">
        <v>456</v>
      </c>
      <c r="AU117" s="113" t="s">
        <v>456</v>
      </c>
      <c r="AV117" s="102">
        <f t="shared" si="10"/>
        <v>100</v>
      </c>
      <c r="AW117" s="115">
        <v>0</v>
      </c>
      <c r="AX117" s="115">
        <v>0</v>
      </c>
      <c r="AY117" s="115">
        <v>0</v>
      </c>
      <c r="AZ117" s="115">
        <v>33</v>
      </c>
      <c r="BA117" s="115">
        <v>33</v>
      </c>
      <c r="BB117" s="115">
        <v>33</v>
      </c>
      <c r="BC117" s="115">
        <v>33</v>
      </c>
      <c r="BD117" s="115">
        <v>66</v>
      </c>
      <c r="BE117" s="115">
        <v>66</v>
      </c>
      <c r="BF117" s="115">
        <v>66</v>
      </c>
      <c r="BG117" s="115">
        <v>66</v>
      </c>
      <c r="BH117" s="115">
        <v>100</v>
      </c>
    </row>
    <row r="118" spans="1:60" s="98" customFormat="1" ht="85.5" customHeight="1" x14ac:dyDescent="0.25">
      <c r="A118" s="105" t="s">
        <v>421</v>
      </c>
      <c r="B118" s="99" t="s">
        <v>422</v>
      </c>
      <c r="C118" s="99" t="s">
        <v>63</v>
      </c>
      <c r="D118" s="99" t="s">
        <v>337</v>
      </c>
      <c r="E118" s="99" t="s">
        <v>423</v>
      </c>
      <c r="F118" s="99" t="s">
        <v>468</v>
      </c>
      <c r="G118" s="99" t="s">
        <v>425</v>
      </c>
      <c r="H118" s="99" t="s">
        <v>480</v>
      </c>
      <c r="I118" s="99" t="s">
        <v>286</v>
      </c>
      <c r="J118" s="105"/>
      <c r="K118" s="128" t="s">
        <v>481</v>
      </c>
      <c r="L118" s="105"/>
      <c r="M118" s="104" t="s">
        <v>489</v>
      </c>
      <c r="N118" s="105" t="s">
        <v>92</v>
      </c>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5" t="s">
        <v>445</v>
      </c>
      <c r="AJ118" s="106" t="s">
        <v>453</v>
      </c>
      <c r="AK118" s="105" t="s">
        <v>93</v>
      </c>
      <c r="AL118" s="105" t="s">
        <v>75</v>
      </c>
      <c r="AM118" s="105">
        <v>0</v>
      </c>
      <c r="AN118" s="99" t="s">
        <v>490</v>
      </c>
      <c r="AO118" s="107" t="s">
        <v>491</v>
      </c>
      <c r="AP118" s="111">
        <v>0</v>
      </c>
      <c r="AQ118" s="102">
        <v>100</v>
      </c>
      <c r="AR118" s="113" t="s">
        <v>456</v>
      </c>
      <c r="AS118" s="113" t="s">
        <v>456</v>
      </c>
      <c r="AT118" s="113" t="s">
        <v>456</v>
      </c>
      <c r="AU118" s="113" t="s">
        <v>456</v>
      </c>
      <c r="AV118" s="102">
        <f t="shared" si="10"/>
        <v>100</v>
      </c>
      <c r="AW118" s="115">
        <v>0</v>
      </c>
      <c r="AX118" s="115">
        <v>0</v>
      </c>
      <c r="AY118" s="115">
        <v>0</v>
      </c>
      <c r="AZ118" s="115">
        <v>33</v>
      </c>
      <c r="BA118" s="115">
        <v>33</v>
      </c>
      <c r="BB118" s="115">
        <v>33</v>
      </c>
      <c r="BC118" s="115">
        <v>33</v>
      </c>
      <c r="BD118" s="115">
        <v>66</v>
      </c>
      <c r="BE118" s="115">
        <v>66</v>
      </c>
      <c r="BF118" s="115">
        <v>66</v>
      </c>
      <c r="BG118" s="115">
        <v>66</v>
      </c>
      <c r="BH118" s="115">
        <v>100</v>
      </c>
    </row>
    <row r="119" spans="1:60" s="98" customFormat="1" ht="127.5" customHeight="1" x14ac:dyDescent="0.25">
      <c r="A119" s="105" t="s">
        <v>421</v>
      </c>
      <c r="B119" s="99" t="s">
        <v>422</v>
      </c>
      <c r="C119" s="99" t="s">
        <v>63</v>
      </c>
      <c r="D119" s="99" t="s">
        <v>337</v>
      </c>
      <c r="E119" s="99" t="s">
        <v>423</v>
      </c>
      <c r="F119" s="99" t="s">
        <v>424</v>
      </c>
      <c r="G119" s="99" t="s">
        <v>492</v>
      </c>
      <c r="H119" s="99" t="s">
        <v>435</v>
      </c>
      <c r="I119" s="99" t="s">
        <v>286</v>
      </c>
      <c r="J119" s="105"/>
      <c r="K119" s="128" t="s">
        <v>437</v>
      </c>
      <c r="L119" s="105"/>
      <c r="M119" s="104" t="s">
        <v>493</v>
      </c>
      <c r="N119" s="105" t="s">
        <v>92</v>
      </c>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5" t="s">
        <v>166</v>
      </c>
      <c r="AJ119" s="106" t="s">
        <v>453</v>
      </c>
      <c r="AK119" s="105" t="s">
        <v>93</v>
      </c>
      <c r="AL119" s="105" t="s">
        <v>75</v>
      </c>
      <c r="AM119" s="105">
        <v>0</v>
      </c>
      <c r="AN119" s="99" t="s">
        <v>494</v>
      </c>
      <c r="AO119" s="99" t="s">
        <v>495</v>
      </c>
      <c r="AP119" s="111">
        <v>0</v>
      </c>
      <c r="AQ119" s="112">
        <v>100</v>
      </c>
      <c r="AR119" s="113" t="s">
        <v>456</v>
      </c>
      <c r="AS119" s="113" t="s">
        <v>456</v>
      </c>
      <c r="AT119" s="113" t="s">
        <v>456</v>
      </c>
      <c r="AU119" s="113" t="s">
        <v>456</v>
      </c>
      <c r="AV119" s="102">
        <v>100</v>
      </c>
      <c r="AW119" s="115">
        <v>0</v>
      </c>
      <c r="AX119" s="115">
        <v>0</v>
      </c>
      <c r="AY119" s="115">
        <v>0</v>
      </c>
      <c r="AZ119" s="115">
        <v>33</v>
      </c>
      <c r="BA119" s="115">
        <v>33</v>
      </c>
      <c r="BB119" s="115">
        <v>33</v>
      </c>
      <c r="BC119" s="115">
        <v>33</v>
      </c>
      <c r="BD119" s="115">
        <v>66</v>
      </c>
      <c r="BE119" s="115">
        <v>66</v>
      </c>
      <c r="BF119" s="115">
        <v>66</v>
      </c>
      <c r="BG119" s="115">
        <v>66</v>
      </c>
      <c r="BH119" s="115">
        <v>100</v>
      </c>
    </row>
    <row r="120" spans="1:60" s="98" customFormat="1" ht="63.75" customHeight="1" x14ac:dyDescent="0.25">
      <c r="A120" s="105" t="s">
        <v>421</v>
      </c>
      <c r="B120" s="99" t="s">
        <v>422</v>
      </c>
      <c r="C120" s="99" t="s">
        <v>63</v>
      </c>
      <c r="D120" s="99" t="s">
        <v>337</v>
      </c>
      <c r="E120" s="99" t="s">
        <v>423</v>
      </c>
      <c r="F120" s="99" t="s">
        <v>424</v>
      </c>
      <c r="G120" s="99" t="s">
        <v>425</v>
      </c>
      <c r="H120" s="99" t="s">
        <v>426</v>
      </c>
      <c r="I120" s="99" t="s">
        <v>286</v>
      </c>
      <c r="J120" s="105"/>
      <c r="K120" s="128" t="s">
        <v>470</v>
      </c>
      <c r="L120" s="105"/>
      <c r="M120" s="104" t="s">
        <v>496</v>
      </c>
      <c r="N120" s="105" t="s">
        <v>92</v>
      </c>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5" t="s">
        <v>445</v>
      </c>
      <c r="AJ120" s="106" t="s">
        <v>73</v>
      </c>
      <c r="AK120" s="105" t="s">
        <v>93</v>
      </c>
      <c r="AL120" s="105" t="s">
        <v>87</v>
      </c>
      <c r="AM120" s="105">
        <v>0</v>
      </c>
      <c r="AN120" s="99" t="s">
        <v>497</v>
      </c>
      <c r="AO120" s="99" t="s">
        <v>498</v>
      </c>
      <c r="AP120" s="111">
        <v>0</v>
      </c>
      <c r="AQ120" s="112">
        <v>4</v>
      </c>
      <c r="AR120" s="112">
        <v>8</v>
      </c>
      <c r="AS120" s="112">
        <v>12</v>
      </c>
      <c r="AT120" s="112">
        <v>16</v>
      </c>
      <c r="AU120" s="112">
        <v>16</v>
      </c>
      <c r="AV120" s="102">
        <f t="shared" si="10"/>
        <v>4</v>
      </c>
      <c r="AW120" s="115">
        <v>0</v>
      </c>
      <c r="AX120" s="115">
        <v>0</v>
      </c>
      <c r="AY120" s="115">
        <v>0</v>
      </c>
      <c r="AZ120" s="115">
        <v>0</v>
      </c>
      <c r="BA120" s="115">
        <v>0</v>
      </c>
      <c r="BB120" s="115">
        <v>0</v>
      </c>
      <c r="BC120" s="115">
        <v>0</v>
      </c>
      <c r="BD120" s="115">
        <v>0</v>
      </c>
      <c r="BE120" s="115">
        <v>0</v>
      </c>
      <c r="BF120" s="115">
        <v>0</v>
      </c>
      <c r="BG120" s="115">
        <v>0</v>
      </c>
      <c r="BH120" s="115">
        <f>+AV120</f>
        <v>4</v>
      </c>
    </row>
    <row r="121" spans="1:60" s="98" customFormat="1" ht="117" customHeight="1" x14ac:dyDescent="0.25">
      <c r="A121" s="105" t="s">
        <v>421</v>
      </c>
      <c r="B121" s="99" t="s">
        <v>422</v>
      </c>
      <c r="C121" s="99" t="s">
        <v>63</v>
      </c>
      <c r="D121" s="99" t="s">
        <v>337</v>
      </c>
      <c r="E121" s="99" t="s">
        <v>423</v>
      </c>
      <c r="F121" s="99" t="s">
        <v>424</v>
      </c>
      <c r="G121" s="99" t="s">
        <v>425</v>
      </c>
      <c r="H121" s="99" t="s">
        <v>435</v>
      </c>
      <c r="I121" s="99" t="s">
        <v>286</v>
      </c>
      <c r="J121" s="105"/>
      <c r="K121" s="128" t="s">
        <v>437</v>
      </c>
      <c r="L121" s="105"/>
      <c r="M121" s="104" t="s">
        <v>499</v>
      </c>
      <c r="N121" s="105" t="s">
        <v>92</v>
      </c>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5" t="s">
        <v>445</v>
      </c>
      <c r="AJ121" s="106" t="s">
        <v>453</v>
      </c>
      <c r="AK121" s="105" t="s">
        <v>93</v>
      </c>
      <c r="AL121" s="105" t="s">
        <v>75</v>
      </c>
      <c r="AM121" s="105">
        <v>0</v>
      </c>
      <c r="AN121" s="99" t="s">
        <v>500</v>
      </c>
      <c r="AO121" s="99" t="s">
        <v>501</v>
      </c>
      <c r="AP121" s="111">
        <v>0</v>
      </c>
      <c r="AQ121" s="112">
        <v>100</v>
      </c>
      <c r="AR121" s="113" t="s">
        <v>456</v>
      </c>
      <c r="AS121" s="113" t="s">
        <v>456</v>
      </c>
      <c r="AT121" s="113" t="s">
        <v>456</v>
      </c>
      <c r="AU121" s="113" t="s">
        <v>456</v>
      </c>
      <c r="AV121" s="102">
        <v>100</v>
      </c>
      <c r="AW121" s="115">
        <v>0</v>
      </c>
      <c r="AX121" s="115">
        <v>0</v>
      </c>
      <c r="AY121" s="115">
        <v>0</v>
      </c>
      <c r="AZ121" s="115">
        <v>33</v>
      </c>
      <c r="BA121" s="115">
        <v>33</v>
      </c>
      <c r="BB121" s="115">
        <v>33</v>
      </c>
      <c r="BC121" s="115">
        <v>33</v>
      </c>
      <c r="BD121" s="115">
        <v>66</v>
      </c>
      <c r="BE121" s="115">
        <v>66</v>
      </c>
      <c r="BF121" s="115">
        <v>66</v>
      </c>
      <c r="BG121" s="115">
        <v>66</v>
      </c>
      <c r="BH121" s="115">
        <v>100</v>
      </c>
    </row>
    <row r="122" spans="1:60" s="98" customFormat="1" ht="98.25" customHeight="1" x14ac:dyDescent="0.25">
      <c r="A122" s="105" t="s">
        <v>421</v>
      </c>
      <c r="B122" s="99" t="s">
        <v>422</v>
      </c>
      <c r="C122" s="99" t="s">
        <v>63</v>
      </c>
      <c r="D122" s="99" t="s">
        <v>337</v>
      </c>
      <c r="E122" s="99" t="s">
        <v>423</v>
      </c>
      <c r="F122" s="99" t="s">
        <v>424</v>
      </c>
      <c r="G122" s="99" t="s">
        <v>425</v>
      </c>
      <c r="H122" s="99" t="s">
        <v>435</v>
      </c>
      <c r="I122" s="99" t="s">
        <v>286</v>
      </c>
      <c r="J122" s="105"/>
      <c r="K122" s="128" t="s">
        <v>437</v>
      </c>
      <c r="L122" s="105"/>
      <c r="M122" s="104" t="s">
        <v>502</v>
      </c>
      <c r="N122" s="105" t="s">
        <v>92</v>
      </c>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5" t="s">
        <v>445</v>
      </c>
      <c r="AJ122" s="106" t="s">
        <v>453</v>
      </c>
      <c r="AK122" s="105" t="s">
        <v>93</v>
      </c>
      <c r="AL122" s="105" t="s">
        <v>75</v>
      </c>
      <c r="AM122" s="105">
        <v>0</v>
      </c>
      <c r="AN122" s="99" t="s">
        <v>503</v>
      </c>
      <c r="AO122" s="99" t="s">
        <v>504</v>
      </c>
      <c r="AP122" s="111">
        <v>0</v>
      </c>
      <c r="AQ122" s="112">
        <v>100</v>
      </c>
      <c r="AR122" s="113" t="s">
        <v>456</v>
      </c>
      <c r="AS122" s="113" t="s">
        <v>456</v>
      </c>
      <c r="AT122" s="113" t="s">
        <v>456</v>
      </c>
      <c r="AU122" s="113" t="s">
        <v>456</v>
      </c>
      <c r="AV122" s="102">
        <v>100</v>
      </c>
      <c r="AW122" s="115">
        <v>0</v>
      </c>
      <c r="AX122" s="115">
        <v>0</v>
      </c>
      <c r="AY122" s="115">
        <v>0</v>
      </c>
      <c r="AZ122" s="115">
        <v>33</v>
      </c>
      <c r="BA122" s="115">
        <v>33</v>
      </c>
      <c r="BB122" s="115">
        <v>33</v>
      </c>
      <c r="BC122" s="115">
        <v>33</v>
      </c>
      <c r="BD122" s="115">
        <v>66</v>
      </c>
      <c r="BE122" s="115">
        <v>66</v>
      </c>
      <c r="BF122" s="115">
        <v>66</v>
      </c>
      <c r="BG122" s="115">
        <v>66</v>
      </c>
      <c r="BH122" s="115">
        <v>100</v>
      </c>
    </row>
    <row r="123" spans="1:60" s="98" customFormat="1" ht="63.75" customHeight="1" x14ac:dyDescent="0.25">
      <c r="A123" s="105" t="s">
        <v>421</v>
      </c>
      <c r="B123" s="99" t="s">
        <v>422</v>
      </c>
      <c r="C123" s="99" t="s">
        <v>63</v>
      </c>
      <c r="D123" s="99" t="s">
        <v>337</v>
      </c>
      <c r="E123" s="99" t="s">
        <v>423</v>
      </c>
      <c r="F123" s="99" t="s">
        <v>424</v>
      </c>
      <c r="G123" s="99" t="s">
        <v>425</v>
      </c>
      <c r="H123" s="99" t="s">
        <v>505</v>
      </c>
      <c r="I123" s="99" t="s">
        <v>286</v>
      </c>
      <c r="J123" s="105"/>
      <c r="K123" s="128" t="s">
        <v>506</v>
      </c>
      <c r="L123" s="105"/>
      <c r="M123" s="104" t="s">
        <v>507</v>
      </c>
      <c r="N123" s="105" t="s">
        <v>92</v>
      </c>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5" t="s">
        <v>445</v>
      </c>
      <c r="AJ123" s="106" t="s">
        <v>138</v>
      </c>
      <c r="AK123" s="105" t="s">
        <v>93</v>
      </c>
      <c r="AL123" s="105" t="s">
        <v>87</v>
      </c>
      <c r="AM123" s="105">
        <v>0</v>
      </c>
      <c r="AN123" s="99" t="s">
        <v>508</v>
      </c>
      <c r="AO123" s="99" t="s">
        <v>509</v>
      </c>
      <c r="AP123" s="111">
        <v>0</v>
      </c>
      <c r="AQ123" s="112">
        <v>100</v>
      </c>
      <c r="AR123" s="111" t="s">
        <v>456</v>
      </c>
      <c r="AS123" s="111" t="s">
        <v>456</v>
      </c>
      <c r="AT123" s="111" t="s">
        <v>456</v>
      </c>
      <c r="AU123" s="111" t="s">
        <v>456</v>
      </c>
      <c r="AV123" s="102">
        <f t="shared" si="10"/>
        <v>100</v>
      </c>
      <c r="AW123" s="115">
        <v>0</v>
      </c>
      <c r="AX123" s="115">
        <v>0</v>
      </c>
      <c r="AY123" s="115">
        <v>0</v>
      </c>
      <c r="AZ123" s="115">
        <v>0</v>
      </c>
      <c r="BA123" s="115">
        <v>0</v>
      </c>
      <c r="BB123" s="115">
        <v>50</v>
      </c>
      <c r="BC123" s="115">
        <v>50</v>
      </c>
      <c r="BD123" s="115">
        <v>50</v>
      </c>
      <c r="BE123" s="115">
        <v>50</v>
      </c>
      <c r="BF123" s="115">
        <v>50</v>
      </c>
      <c r="BG123" s="115">
        <v>50</v>
      </c>
      <c r="BH123" s="115">
        <v>100</v>
      </c>
    </row>
    <row r="124" spans="1:60" s="98" customFormat="1" ht="63.75" customHeight="1" x14ac:dyDescent="0.25">
      <c r="A124" s="105" t="s">
        <v>421</v>
      </c>
      <c r="B124" s="99" t="s">
        <v>422</v>
      </c>
      <c r="C124" s="99" t="s">
        <v>63</v>
      </c>
      <c r="D124" s="99" t="s">
        <v>337</v>
      </c>
      <c r="E124" s="99" t="s">
        <v>423</v>
      </c>
      <c r="F124" s="99" t="s">
        <v>424</v>
      </c>
      <c r="G124" s="99" t="s">
        <v>425</v>
      </c>
      <c r="H124" s="99" t="s">
        <v>505</v>
      </c>
      <c r="I124" s="99" t="s">
        <v>286</v>
      </c>
      <c r="J124" s="105"/>
      <c r="K124" s="128" t="s">
        <v>506</v>
      </c>
      <c r="L124" s="105"/>
      <c r="M124" s="104" t="s">
        <v>510</v>
      </c>
      <c r="N124" s="105" t="s">
        <v>92</v>
      </c>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5" t="s">
        <v>445</v>
      </c>
      <c r="AJ124" s="106" t="s">
        <v>138</v>
      </c>
      <c r="AK124" s="105" t="s">
        <v>93</v>
      </c>
      <c r="AL124" s="105" t="s">
        <v>87</v>
      </c>
      <c r="AM124" s="105">
        <v>0</v>
      </c>
      <c r="AN124" s="99" t="s">
        <v>511</v>
      </c>
      <c r="AO124" s="99" t="s">
        <v>509</v>
      </c>
      <c r="AP124" s="111">
        <v>0</v>
      </c>
      <c r="AQ124" s="132">
        <v>70</v>
      </c>
      <c r="AR124" s="111" t="s">
        <v>456</v>
      </c>
      <c r="AS124" s="111" t="s">
        <v>456</v>
      </c>
      <c r="AT124" s="111" t="s">
        <v>456</v>
      </c>
      <c r="AU124" s="111" t="s">
        <v>456</v>
      </c>
      <c r="AV124" s="102">
        <f t="shared" si="10"/>
        <v>70</v>
      </c>
      <c r="AW124" s="115">
        <v>0</v>
      </c>
      <c r="AX124" s="115">
        <v>0</v>
      </c>
      <c r="AY124" s="115">
        <v>0</v>
      </c>
      <c r="AZ124" s="115">
        <v>0</v>
      </c>
      <c r="BA124" s="115">
        <v>0</v>
      </c>
      <c r="BB124" s="132">
        <v>70</v>
      </c>
      <c r="BC124" s="132">
        <v>70</v>
      </c>
      <c r="BD124" s="132">
        <v>70</v>
      </c>
      <c r="BE124" s="132">
        <v>70</v>
      </c>
      <c r="BF124" s="132">
        <v>70</v>
      </c>
      <c r="BG124" s="132">
        <v>70</v>
      </c>
      <c r="BH124" s="132">
        <v>70</v>
      </c>
    </row>
    <row r="125" spans="1:60" s="98" customFormat="1" ht="124.5" customHeight="1" x14ac:dyDescent="0.25">
      <c r="A125" s="105" t="s">
        <v>421</v>
      </c>
      <c r="B125" s="99" t="s">
        <v>422</v>
      </c>
      <c r="C125" s="99" t="s">
        <v>63</v>
      </c>
      <c r="D125" s="99" t="s">
        <v>337</v>
      </c>
      <c r="E125" s="99" t="s">
        <v>423</v>
      </c>
      <c r="F125" s="99" t="s">
        <v>424</v>
      </c>
      <c r="G125" s="99" t="s">
        <v>425</v>
      </c>
      <c r="H125" s="99" t="s">
        <v>426</v>
      </c>
      <c r="I125" s="99" t="s">
        <v>286</v>
      </c>
      <c r="J125" s="105"/>
      <c r="K125" s="128" t="s">
        <v>437</v>
      </c>
      <c r="L125" s="105"/>
      <c r="M125" s="104" t="s">
        <v>512</v>
      </c>
      <c r="N125" s="105" t="s">
        <v>92</v>
      </c>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5" t="s">
        <v>166</v>
      </c>
      <c r="AJ125" s="106" t="s">
        <v>453</v>
      </c>
      <c r="AK125" s="105" t="s">
        <v>93</v>
      </c>
      <c r="AL125" s="105" t="s">
        <v>75</v>
      </c>
      <c r="AM125" s="105">
        <v>0</v>
      </c>
      <c r="AN125" s="99" t="s">
        <v>513</v>
      </c>
      <c r="AO125" s="99" t="s">
        <v>514</v>
      </c>
      <c r="AP125" s="111">
        <v>0</v>
      </c>
      <c r="AQ125" s="112">
        <v>100</v>
      </c>
      <c r="AR125" s="113" t="s">
        <v>456</v>
      </c>
      <c r="AS125" s="113" t="s">
        <v>456</v>
      </c>
      <c r="AT125" s="113" t="s">
        <v>456</v>
      </c>
      <c r="AU125" s="113" t="s">
        <v>456</v>
      </c>
      <c r="AV125" s="102">
        <v>100</v>
      </c>
      <c r="AW125" s="115">
        <v>0</v>
      </c>
      <c r="AX125" s="115">
        <v>0</v>
      </c>
      <c r="AY125" s="115">
        <v>0</v>
      </c>
      <c r="AZ125" s="115">
        <v>33</v>
      </c>
      <c r="BA125" s="115">
        <v>33</v>
      </c>
      <c r="BB125" s="115">
        <v>33</v>
      </c>
      <c r="BC125" s="115">
        <v>33</v>
      </c>
      <c r="BD125" s="115">
        <v>66</v>
      </c>
      <c r="BE125" s="115">
        <v>66</v>
      </c>
      <c r="BF125" s="115">
        <v>66</v>
      </c>
      <c r="BG125" s="115">
        <v>66</v>
      </c>
      <c r="BH125" s="115">
        <v>100</v>
      </c>
    </row>
    <row r="126" spans="1:60" s="98" customFormat="1" ht="63.75" customHeight="1" x14ac:dyDescent="0.25">
      <c r="A126" s="105" t="s">
        <v>421</v>
      </c>
      <c r="B126" s="99" t="s">
        <v>422</v>
      </c>
      <c r="C126" s="99" t="s">
        <v>63</v>
      </c>
      <c r="D126" s="99" t="s">
        <v>337</v>
      </c>
      <c r="E126" s="99" t="s">
        <v>423</v>
      </c>
      <c r="F126" s="99" t="s">
        <v>424</v>
      </c>
      <c r="G126" s="99" t="s">
        <v>425</v>
      </c>
      <c r="H126" s="99" t="s">
        <v>515</v>
      </c>
      <c r="I126" s="99" t="s">
        <v>286</v>
      </c>
      <c r="J126" s="105"/>
      <c r="K126" s="128" t="s">
        <v>516</v>
      </c>
      <c r="L126" s="105"/>
      <c r="M126" s="104" t="s">
        <v>517</v>
      </c>
      <c r="N126" s="105" t="s">
        <v>92</v>
      </c>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5" t="s">
        <v>166</v>
      </c>
      <c r="AJ126" s="106" t="s">
        <v>453</v>
      </c>
      <c r="AK126" s="105" t="s">
        <v>93</v>
      </c>
      <c r="AL126" s="105" t="s">
        <v>75</v>
      </c>
      <c r="AM126" s="105">
        <v>0</v>
      </c>
      <c r="AN126" s="99" t="s">
        <v>518</v>
      </c>
      <c r="AO126" s="99" t="s">
        <v>519</v>
      </c>
      <c r="AP126" s="111">
        <v>0</v>
      </c>
      <c r="AQ126" s="102">
        <v>100</v>
      </c>
      <c r="AR126" s="111" t="s">
        <v>456</v>
      </c>
      <c r="AS126" s="111" t="s">
        <v>456</v>
      </c>
      <c r="AT126" s="111" t="s">
        <v>456</v>
      </c>
      <c r="AU126" s="111" t="s">
        <v>456</v>
      </c>
      <c r="AV126" s="102">
        <f t="shared" si="10"/>
        <v>100</v>
      </c>
      <c r="AW126" s="115">
        <v>0</v>
      </c>
      <c r="AX126" s="115">
        <v>0</v>
      </c>
      <c r="AY126" s="115">
        <v>0</v>
      </c>
      <c r="AZ126" s="115">
        <v>20</v>
      </c>
      <c r="BA126" s="115">
        <v>20</v>
      </c>
      <c r="BB126" s="115">
        <v>20</v>
      </c>
      <c r="BC126" s="115">
        <v>20</v>
      </c>
      <c r="BD126" s="115">
        <v>50</v>
      </c>
      <c r="BE126" s="115">
        <v>50</v>
      </c>
      <c r="BF126" s="115">
        <v>50</v>
      </c>
      <c r="BG126" s="115">
        <v>50</v>
      </c>
      <c r="BH126" s="115">
        <v>100</v>
      </c>
    </row>
    <row r="127" spans="1:60" s="98" customFormat="1" ht="63.75" customHeight="1" x14ac:dyDescent="0.25">
      <c r="A127" s="105" t="s">
        <v>421</v>
      </c>
      <c r="B127" s="99" t="s">
        <v>422</v>
      </c>
      <c r="C127" s="99" t="s">
        <v>63</v>
      </c>
      <c r="D127" s="99" t="s">
        <v>337</v>
      </c>
      <c r="E127" s="99" t="s">
        <v>423</v>
      </c>
      <c r="F127" s="99" t="s">
        <v>424</v>
      </c>
      <c r="G127" s="99" t="s">
        <v>425</v>
      </c>
      <c r="H127" s="99" t="s">
        <v>515</v>
      </c>
      <c r="I127" s="99" t="s">
        <v>286</v>
      </c>
      <c r="J127" s="105"/>
      <c r="K127" s="128" t="s">
        <v>516</v>
      </c>
      <c r="L127" s="105"/>
      <c r="M127" s="107" t="s">
        <v>520</v>
      </c>
      <c r="N127" s="105" t="s">
        <v>92</v>
      </c>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5" t="s">
        <v>445</v>
      </c>
      <c r="AJ127" s="106" t="s">
        <v>138</v>
      </c>
      <c r="AK127" s="105" t="s">
        <v>93</v>
      </c>
      <c r="AL127" s="105" t="s">
        <v>87</v>
      </c>
      <c r="AM127" s="105">
        <v>0</v>
      </c>
      <c r="AN127" s="99" t="s">
        <v>521</v>
      </c>
      <c r="AO127" s="133" t="s">
        <v>522</v>
      </c>
      <c r="AP127" s="111">
        <v>0</v>
      </c>
      <c r="AQ127" s="112">
        <v>2</v>
      </c>
      <c r="AR127" s="111" t="s">
        <v>456</v>
      </c>
      <c r="AS127" s="111" t="s">
        <v>456</v>
      </c>
      <c r="AT127" s="111" t="s">
        <v>456</v>
      </c>
      <c r="AU127" s="111" t="s">
        <v>456</v>
      </c>
      <c r="AV127" s="102">
        <f t="shared" si="10"/>
        <v>2</v>
      </c>
      <c r="AW127" s="115">
        <v>0</v>
      </c>
      <c r="AX127" s="115">
        <v>0</v>
      </c>
      <c r="AY127" s="115">
        <v>0</v>
      </c>
      <c r="AZ127" s="115">
        <v>0</v>
      </c>
      <c r="BA127" s="115">
        <v>0</v>
      </c>
      <c r="BB127" s="115">
        <v>1</v>
      </c>
      <c r="BC127" s="115">
        <v>1</v>
      </c>
      <c r="BD127" s="115">
        <v>1</v>
      </c>
      <c r="BE127" s="115">
        <v>1</v>
      </c>
      <c r="BF127" s="115">
        <v>1</v>
      </c>
      <c r="BG127" s="115">
        <v>1</v>
      </c>
      <c r="BH127" s="115">
        <v>2</v>
      </c>
    </row>
    <row r="128" spans="1:60" s="98" customFormat="1" ht="63.75" customHeight="1" x14ac:dyDescent="0.25">
      <c r="A128" s="105" t="s">
        <v>421</v>
      </c>
      <c r="B128" s="99" t="s">
        <v>422</v>
      </c>
      <c r="C128" s="99" t="s">
        <v>63</v>
      </c>
      <c r="D128" s="99" t="s">
        <v>337</v>
      </c>
      <c r="E128" s="99" t="s">
        <v>423</v>
      </c>
      <c r="F128" s="99" t="s">
        <v>424</v>
      </c>
      <c r="G128" s="99" t="s">
        <v>425</v>
      </c>
      <c r="H128" s="99" t="s">
        <v>515</v>
      </c>
      <c r="I128" s="99" t="s">
        <v>286</v>
      </c>
      <c r="J128" s="105"/>
      <c r="K128" s="128" t="s">
        <v>516</v>
      </c>
      <c r="L128" s="105"/>
      <c r="M128" s="104" t="s">
        <v>523</v>
      </c>
      <c r="N128" s="105" t="s">
        <v>92</v>
      </c>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5" t="s">
        <v>445</v>
      </c>
      <c r="AJ128" s="106" t="s">
        <v>73</v>
      </c>
      <c r="AK128" s="105" t="s">
        <v>93</v>
      </c>
      <c r="AL128" s="105" t="s">
        <v>87</v>
      </c>
      <c r="AM128" s="105">
        <v>30</v>
      </c>
      <c r="AN128" s="99" t="s">
        <v>524</v>
      </c>
      <c r="AO128" s="133" t="s">
        <v>525</v>
      </c>
      <c r="AP128" s="111">
        <v>0</v>
      </c>
      <c r="AQ128" s="132">
        <v>3</v>
      </c>
      <c r="AR128" s="132">
        <v>4</v>
      </c>
      <c r="AS128" s="132">
        <v>4</v>
      </c>
      <c r="AT128" s="132">
        <v>4</v>
      </c>
      <c r="AU128" s="132">
        <v>15</v>
      </c>
      <c r="AV128" s="102">
        <f t="shared" si="10"/>
        <v>3</v>
      </c>
      <c r="AW128" s="115">
        <v>0</v>
      </c>
      <c r="AX128" s="115">
        <v>0</v>
      </c>
      <c r="AY128" s="115">
        <v>0</v>
      </c>
      <c r="AZ128" s="115">
        <v>0</v>
      </c>
      <c r="BA128" s="115">
        <v>0</v>
      </c>
      <c r="BB128" s="115">
        <v>0</v>
      </c>
      <c r="BC128" s="115">
        <v>0</v>
      </c>
      <c r="BD128" s="115">
        <v>0</v>
      </c>
      <c r="BE128" s="115">
        <v>0</v>
      </c>
      <c r="BF128" s="115">
        <v>0</v>
      </c>
      <c r="BG128" s="115">
        <v>0</v>
      </c>
      <c r="BH128" s="115">
        <f>+AV128</f>
        <v>3</v>
      </c>
    </row>
    <row r="129" spans="1:62" s="98" customFormat="1" ht="63.75" customHeight="1" x14ac:dyDescent="0.25">
      <c r="A129" s="105" t="s">
        <v>421</v>
      </c>
      <c r="B129" s="99" t="s">
        <v>422</v>
      </c>
      <c r="C129" s="99" t="s">
        <v>63</v>
      </c>
      <c r="D129" s="99" t="s">
        <v>337</v>
      </c>
      <c r="E129" s="99" t="s">
        <v>423</v>
      </c>
      <c r="F129" s="99" t="s">
        <v>424</v>
      </c>
      <c r="G129" s="99" t="s">
        <v>425</v>
      </c>
      <c r="H129" s="99" t="s">
        <v>515</v>
      </c>
      <c r="I129" s="99" t="s">
        <v>286</v>
      </c>
      <c r="J129" s="105"/>
      <c r="K129" s="128" t="s">
        <v>516</v>
      </c>
      <c r="L129" s="105"/>
      <c r="M129" s="104" t="s">
        <v>526</v>
      </c>
      <c r="N129" s="105" t="s">
        <v>92</v>
      </c>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5" t="s">
        <v>166</v>
      </c>
      <c r="AJ129" s="106" t="s">
        <v>453</v>
      </c>
      <c r="AK129" s="105" t="s">
        <v>93</v>
      </c>
      <c r="AL129" s="105" t="s">
        <v>75</v>
      </c>
      <c r="AM129" s="105">
        <v>0</v>
      </c>
      <c r="AN129" s="99" t="s">
        <v>527</v>
      </c>
      <c r="AO129" s="133" t="s">
        <v>528</v>
      </c>
      <c r="AP129" s="111">
        <v>0</v>
      </c>
      <c r="AQ129" s="102">
        <v>100</v>
      </c>
      <c r="AR129" s="111" t="s">
        <v>456</v>
      </c>
      <c r="AS129" s="111" t="s">
        <v>456</v>
      </c>
      <c r="AT129" s="111" t="s">
        <v>456</v>
      </c>
      <c r="AU129" s="111" t="s">
        <v>456</v>
      </c>
      <c r="AV129" s="102">
        <f t="shared" si="10"/>
        <v>100</v>
      </c>
      <c r="AW129" s="115">
        <v>0</v>
      </c>
      <c r="AX129" s="115">
        <v>0</v>
      </c>
      <c r="AY129" s="115">
        <v>0</v>
      </c>
      <c r="AZ129" s="115">
        <v>0</v>
      </c>
      <c r="BA129" s="115">
        <v>0</v>
      </c>
      <c r="BB129" s="115">
        <v>20</v>
      </c>
      <c r="BC129" s="115">
        <v>20</v>
      </c>
      <c r="BD129" s="115">
        <v>50</v>
      </c>
      <c r="BE129" s="115">
        <v>50</v>
      </c>
      <c r="BF129" s="115">
        <v>50</v>
      </c>
      <c r="BG129" s="115">
        <v>50</v>
      </c>
      <c r="BH129" s="115">
        <v>100</v>
      </c>
    </row>
    <row r="130" spans="1:62" s="98" customFormat="1" ht="93" customHeight="1" x14ac:dyDescent="0.25">
      <c r="A130" s="105" t="s">
        <v>421</v>
      </c>
      <c r="B130" s="99" t="s">
        <v>422</v>
      </c>
      <c r="C130" s="99" t="s">
        <v>63</v>
      </c>
      <c r="D130" s="99" t="s">
        <v>337</v>
      </c>
      <c r="E130" s="99" t="s">
        <v>423</v>
      </c>
      <c r="F130" s="99" t="s">
        <v>468</v>
      </c>
      <c r="G130" s="99" t="s">
        <v>425</v>
      </c>
      <c r="H130" s="99" t="s">
        <v>480</v>
      </c>
      <c r="I130" s="99" t="s">
        <v>286</v>
      </c>
      <c r="J130" s="105"/>
      <c r="K130" s="128" t="s">
        <v>481</v>
      </c>
      <c r="L130" s="105"/>
      <c r="M130" s="104" t="s">
        <v>529</v>
      </c>
      <c r="N130" s="105" t="s">
        <v>92</v>
      </c>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5" t="s">
        <v>445</v>
      </c>
      <c r="AJ130" s="106" t="s">
        <v>453</v>
      </c>
      <c r="AK130" s="105" t="s">
        <v>93</v>
      </c>
      <c r="AL130" s="105" t="s">
        <v>75</v>
      </c>
      <c r="AM130" s="105">
        <v>0</v>
      </c>
      <c r="AN130" s="99" t="s">
        <v>530</v>
      </c>
      <c r="AO130" s="99" t="s">
        <v>531</v>
      </c>
      <c r="AP130" s="111">
        <v>0</v>
      </c>
      <c r="AQ130" s="102">
        <v>100</v>
      </c>
      <c r="AR130" s="113" t="s">
        <v>456</v>
      </c>
      <c r="AS130" s="113" t="s">
        <v>456</v>
      </c>
      <c r="AT130" s="113" t="s">
        <v>456</v>
      </c>
      <c r="AU130" s="113" t="s">
        <v>456</v>
      </c>
      <c r="AV130" s="102">
        <f t="shared" si="10"/>
        <v>100</v>
      </c>
      <c r="AW130" s="115">
        <v>0</v>
      </c>
      <c r="AX130" s="115">
        <v>0</v>
      </c>
      <c r="AY130" s="115">
        <v>0</v>
      </c>
      <c r="AZ130" s="115">
        <v>33</v>
      </c>
      <c r="BA130" s="115">
        <v>33</v>
      </c>
      <c r="BB130" s="115">
        <v>33</v>
      </c>
      <c r="BC130" s="115">
        <v>33</v>
      </c>
      <c r="BD130" s="115">
        <v>66</v>
      </c>
      <c r="BE130" s="115">
        <v>66</v>
      </c>
      <c r="BF130" s="115">
        <v>66</v>
      </c>
      <c r="BG130" s="115">
        <v>66</v>
      </c>
      <c r="BH130" s="115">
        <v>100</v>
      </c>
    </row>
    <row r="131" spans="1:62" s="98" customFormat="1" ht="95.25" customHeight="1" x14ac:dyDescent="0.25">
      <c r="A131" s="105" t="s">
        <v>421</v>
      </c>
      <c r="B131" s="99" t="s">
        <v>422</v>
      </c>
      <c r="C131" s="99" t="s">
        <v>63</v>
      </c>
      <c r="D131" s="99" t="s">
        <v>337</v>
      </c>
      <c r="E131" s="99" t="s">
        <v>423</v>
      </c>
      <c r="F131" s="99" t="s">
        <v>424</v>
      </c>
      <c r="G131" s="99" t="s">
        <v>425</v>
      </c>
      <c r="H131" s="99" t="s">
        <v>480</v>
      </c>
      <c r="I131" s="99" t="s">
        <v>286</v>
      </c>
      <c r="J131" s="105"/>
      <c r="K131" s="128" t="s">
        <v>481</v>
      </c>
      <c r="L131" s="105"/>
      <c r="M131" s="104" t="s">
        <v>532</v>
      </c>
      <c r="N131" s="105" t="s">
        <v>92</v>
      </c>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5" t="s">
        <v>166</v>
      </c>
      <c r="AJ131" s="106" t="s">
        <v>453</v>
      </c>
      <c r="AK131" s="105" t="s">
        <v>93</v>
      </c>
      <c r="AL131" s="105" t="s">
        <v>75</v>
      </c>
      <c r="AM131" s="105">
        <v>0</v>
      </c>
      <c r="AN131" s="99" t="s">
        <v>533</v>
      </c>
      <c r="AO131" s="99" t="s">
        <v>534</v>
      </c>
      <c r="AP131" s="111">
        <v>0</v>
      </c>
      <c r="AQ131" s="102">
        <v>100</v>
      </c>
      <c r="AR131" s="113" t="s">
        <v>456</v>
      </c>
      <c r="AS131" s="113" t="s">
        <v>456</v>
      </c>
      <c r="AT131" s="113" t="s">
        <v>456</v>
      </c>
      <c r="AU131" s="113" t="s">
        <v>456</v>
      </c>
      <c r="AV131" s="102">
        <f t="shared" si="10"/>
        <v>100</v>
      </c>
      <c r="AW131" s="115">
        <v>0</v>
      </c>
      <c r="AX131" s="115">
        <v>0</v>
      </c>
      <c r="AY131" s="115">
        <v>0</v>
      </c>
      <c r="AZ131" s="115">
        <v>33</v>
      </c>
      <c r="BA131" s="115">
        <v>33</v>
      </c>
      <c r="BB131" s="115">
        <v>33</v>
      </c>
      <c r="BC131" s="115">
        <v>33</v>
      </c>
      <c r="BD131" s="115">
        <v>66</v>
      </c>
      <c r="BE131" s="115">
        <v>66</v>
      </c>
      <c r="BF131" s="115">
        <v>66</v>
      </c>
      <c r="BG131" s="115">
        <v>66</v>
      </c>
      <c r="BH131" s="115">
        <v>100</v>
      </c>
    </row>
    <row r="132" spans="1:62" s="116" customFormat="1" ht="87" customHeight="1" x14ac:dyDescent="0.25">
      <c r="A132" s="105" t="s">
        <v>421</v>
      </c>
      <c r="B132" s="99" t="s">
        <v>422</v>
      </c>
      <c r="C132" s="99" t="s">
        <v>63</v>
      </c>
      <c r="D132" s="99" t="s">
        <v>337</v>
      </c>
      <c r="E132" s="99" t="s">
        <v>423</v>
      </c>
      <c r="F132" s="99" t="s">
        <v>468</v>
      </c>
      <c r="G132" s="99" t="s">
        <v>425</v>
      </c>
      <c r="H132" s="99" t="s">
        <v>480</v>
      </c>
      <c r="I132" s="99" t="s">
        <v>286</v>
      </c>
      <c r="J132" s="108"/>
      <c r="K132" s="128" t="s">
        <v>481</v>
      </c>
      <c r="L132" s="105"/>
      <c r="M132" s="101" t="s">
        <v>535</v>
      </c>
      <c r="N132" s="105" t="s">
        <v>92</v>
      </c>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05" t="s">
        <v>536</v>
      </c>
      <c r="AJ132" s="105" t="s">
        <v>138</v>
      </c>
      <c r="AK132" s="105" t="s">
        <v>99</v>
      </c>
      <c r="AL132" s="105" t="s">
        <v>75</v>
      </c>
      <c r="AM132" s="134">
        <v>30</v>
      </c>
      <c r="AN132" s="99" t="s">
        <v>537</v>
      </c>
      <c r="AO132" s="99" t="s">
        <v>538</v>
      </c>
      <c r="AP132" s="111">
        <v>0</v>
      </c>
      <c r="AQ132" s="102">
        <v>100</v>
      </c>
      <c r="AR132" s="109" t="s">
        <v>456</v>
      </c>
      <c r="AS132" s="109" t="s">
        <v>456</v>
      </c>
      <c r="AT132" s="109" t="s">
        <v>456</v>
      </c>
      <c r="AU132" s="109" t="s">
        <v>456</v>
      </c>
      <c r="AV132" s="102">
        <f t="shared" si="10"/>
        <v>100</v>
      </c>
      <c r="AW132" s="115">
        <v>0</v>
      </c>
      <c r="AX132" s="115">
        <v>0</v>
      </c>
      <c r="AY132" s="115">
        <v>0</v>
      </c>
      <c r="AZ132" s="115">
        <v>0</v>
      </c>
      <c r="BA132" s="115">
        <v>0</v>
      </c>
      <c r="BB132" s="115">
        <v>50</v>
      </c>
      <c r="BC132" s="115">
        <v>50</v>
      </c>
      <c r="BD132" s="115">
        <v>50</v>
      </c>
      <c r="BE132" s="115">
        <v>50</v>
      </c>
      <c r="BF132" s="115">
        <v>50</v>
      </c>
      <c r="BG132" s="115">
        <v>50</v>
      </c>
      <c r="BH132" s="115">
        <v>100</v>
      </c>
    </row>
    <row r="133" spans="1:62" s="116" customFormat="1" ht="71.25" customHeight="1" x14ac:dyDescent="0.25">
      <c r="A133" s="105" t="s">
        <v>421</v>
      </c>
      <c r="B133" s="99" t="s">
        <v>422</v>
      </c>
      <c r="C133" s="99" t="s">
        <v>63</v>
      </c>
      <c r="D133" s="99" t="s">
        <v>337</v>
      </c>
      <c r="E133" s="99" t="s">
        <v>423</v>
      </c>
      <c r="F133" s="99" t="s">
        <v>468</v>
      </c>
      <c r="G133" s="99" t="s">
        <v>425</v>
      </c>
      <c r="H133" s="99" t="s">
        <v>480</v>
      </c>
      <c r="I133" s="99" t="s">
        <v>286</v>
      </c>
      <c r="J133" s="108"/>
      <c r="K133" s="128" t="s">
        <v>481</v>
      </c>
      <c r="L133" s="109"/>
      <c r="M133" s="101" t="s">
        <v>539</v>
      </c>
      <c r="N133" s="105" t="s">
        <v>92</v>
      </c>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05" t="s">
        <v>536</v>
      </c>
      <c r="AJ133" s="105" t="s">
        <v>138</v>
      </c>
      <c r="AK133" s="105" t="s">
        <v>99</v>
      </c>
      <c r="AL133" s="105" t="s">
        <v>75</v>
      </c>
      <c r="AM133" s="134">
        <v>0</v>
      </c>
      <c r="AN133" s="99" t="s">
        <v>540</v>
      </c>
      <c r="AO133" s="99" t="s">
        <v>541</v>
      </c>
      <c r="AP133" s="111">
        <v>0</v>
      </c>
      <c r="AQ133" s="102">
        <v>100</v>
      </c>
      <c r="AR133" s="109" t="s">
        <v>456</v>
      </c>
      <c r="AS133" s="109" t="s">
        <v>456</v>
      </c>
      <c r="AT133" s="109" t="s">
        <v>456</v>
      </c>
      <c r="AU133" s="109" t="s">
        <v>456</v>
      </c>
      <c r="AV133" s="102">
        <f t="shared" si="10"/>
        <v>100</v>
      </c>
      <c r="AW133" s="115">
        <v>0</v>
      </c>
      <c r="AX133" s="115">
        <v>0</v>
      </c>
      <c r="AY133" s="115">
        <v>0</v>
      </c>
      <c r="AZ133" s="115">
        <v>0</v>
      </c>
      <c r="BA133" s="115">
        <v>0</v>
      </c>
      <c r="BB133" s="115">
        <v>50</v>
      </c>
      <c r="BC133" s="115">
        <v>50</v>
      </c>
      <c r="BD133" s="115">
        <v>50</v>
      </c>
      <c r="BE133" s="115">
        <v>50</v>
      </c>
      <c r="BF133" s="115">
        <v>50</v>
      </c>
      <c r="BG133" s="115">
        <v>50</v>
      </c>
      <c r="BH133" s="115">
        <v>100</v>
      </c>
    </row>
    <row r="134" spans="1:62" s="116" customFormat="1" ht="69.75" customHeight="1" x14ac:dyDescent="0.25">
      <c r="A134" s="105" t="s">
        <v>421</v>
      </c>
      <c r="B134" s="99" t="s">
        <v>422</v>
      </c>
      <c r="C134" s="99" t="s">
        <v>254</v>
      </c>
      <c r="D134" s="99" t="s">
        <v>337</v>
      </c>
      <c r="E134" s="99" t="s">
        <v>423</v>
      </c>
      <c r="F134" s="99" t="s">
        <v>424</v>
      </c>
      <c r="G134" s="99" t="s">
        <v>425</v>
      </c>
      <c r="H134" s="99" t="s">
        <v>426</v>
      </c>
      <c r="I134" s="99" t="s">
        <v>286</v>
      </c>
      <c r="J134" s="108"/>
      <c r="K134" s="128" t="s">
        <v>464</v>
      </c>
      <c r="L134" s="109">
        <v>136</v>
      </c>
      <c r="M134" s="101" t="s">
        <v>542</v>
      </c>
      <c r="N134" s="109" t="s">
        <v>92</v>
      </c>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05" t="s">
        <v>72</v>
      </c>
      <c r="AJ134" s="105" t="s">
        <v>138</v>
      </c>
      <c r="AK134" s="105" t="s">
        <v>115</v>
      </c>
      <c r="AL134" s="105" t="s">
        <v>87</v>
      </c>
      <c r="AM134" s="105">
        <v>30</v>
      </c>
      <c r="AN134" s="99" t="s">
        <v>543</v>
      </c>
      <c r="AO134" s="99" t="s">
        <v>544</v>
      </c>
      <c r="AP134" s="111">
        <v>0</v>
      </c>
      <c r="AQ134" s="112">
        <v>294144</v>
      </c>
      <c r="AR134" s="109" t="s">
        <v>456</v>
      </c>
      <c r="AS134" s="109" t="s">
        <v>456</v>
      </c>
      <c r="AT134" s="109" t="s">
        <v>456</v>
      </c>
      <c r="AU134" s="109" t="s">
        <v>456</v>
      </c>
      <c r="AV134" s="114">
        <f t="shared" si="10"/>
        <v>294144</v>
      </c>
      <c r="AW134" s="115">
        <v>0</v>
      </c>
      <c r="AX134" s="115">
        <v>0</v>
      </c>
      <c r="AY134" s="115">
        <v>0</v>
      </c>
      <c r="AZ134" s="115">
        <v>0</v>
      </c>
      <c r="BA134" s="115">
        <v>0</v>
      </c>
      <c r="BB134" s="115">
        <v>0</v>
      </c>
      <c r="BC134" s="114">
        <v>100000</v>
      </c>
      <c r="BD134" s="114">
        <v>100000</v>
      </c>
      <c r="BE134" s="114">
        <v>100000</v>
      </c>
      <c r="BF134" s="114">
        <v>100000</v>
      </c>
      <c r="BG134" s="114">
        <v>100000</v>
      </c>
      <c r="BH134" s="114">
        <f>194144+BC134</f>
        <v>294144</v>
      </c>
    </row>
    <row r="135" spans="1:62" s="116" customFormat="1" ht="69.75" customHeight="1" x14ac:dyDescent="0.25">
      <c r="A135" s="105" t="s">
        <v>421</v>
      </c>
      <c r="B135" s="99" t="s">
        <v>422</v>
      </c>
      <c r="C135" s="99" t="s">
        <v>254</v>
      </c>
      <c r="D135" s="99" t="s">
        <v>337</v>
      </c>
      <c r="E135" s="99" t="s">
        <v>423</v>
      </c>
      <c r="F135" s="99" t="s">
        <v>424</v>
      </c>
      <c r="G135" s="99" t="s">
        <v>425</v>
      </c>
      <c r="H135" s="99" t="s">
        <v>426</v>
      </c>
      <c r="I135" s="99" t="s">
        <v>286</v>
      </c>
      <c r="J135" s="108"/>
      <c r="K135" s="128" t="s">
        <v>464</v>
      </c>
      <c r="L135" s="109">
        <v>163</v>
      </c>
      <c r="M135" s="101" t="s">
        <v>545</v>
      </c>
      <c r="N135" s="109" t="s">
        <v>92</v>
      </c>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05" t="s">
        <v>72</v>
      </c>
      <c r="AJ135" s="105" t="s">
        <v>73</v>
      </c>
      <c r="AK135" s="105" t="s">
        <v>93</v>
      </c>
      <c r="AL135" s="105" t="s">
        <v>87</v>
      </c>
      <c r="AM135" s="105">
        <v>30</v>
      </c>
      <c r="AN135" s="99" t="s">
        <v>546</v>
      </c>
      <c r="AO135" s="99" t="s">
        <v>544</v>
      </c>
      <c r="AP135" s="111">
        <v>0</v>
      </c>
      <c r="AQ135" s="112">
        <v>5270</v>
      </c>
      <c r="AR135" s="113" t="s">
        <v>456</v>
      </c>
      <c r="AS135" s="113" t="s">
        <v>456</v>
      </c>
      <c r="AT135" s="113" t="s">
        <v>456</v>
      </c>
      <c r="AU135" s="113" t="s">
        <v>456</v>
      </c>
      <c r="AV135" s="114">
        <f t="shared" si="10"/>
        <v>5270</v>
      </c>
      <c r="AW135" s="115">
        <v>0</v>
      </c>
      <c r="AX135" s="115">
        <v>0</v>
      </c>
      <c r="AY135" s="115">
        <v>0</v>
      </c>
      <c r="AZ135" s="115">
        <v>0</v>
      </c>
      <c r="BA135" s="115">
        <v>0</v>
      </c>
      <c r="BB135" s="115">
        <v>0</v>
      </c>
      <c r="BC135" s="115">
        <v>0</v>
      </c>
      <c r="BD135" s="115">
        <v>0</v>
      </c>
      <c r="BE135" s="115">
        <v>0</v>
      </c>
      <c r="BF135" s="115">
        <v>0</v>
      </c>
      <c r="BG135" s="115">
        <v>0</v>
      </c>
      <c r="BH135" s="114">
        <f t="shared" ref="BH135:BH136" si="13">+AV135</f>
        <v>5270</v>
      </c>
    </row>
    <row r="136" spans="1:62" s="116" customFormat="1" ht="52.5" customHeight="1" x14ac:dyDescent="0.25">
      <c r="A136" s="105" t="s">
        <v>421</v>
      </c>
      <c r="B136" s="99" t="s">
        <v>422</v>
      </c>
      <c r="C136" s="99" t="s">
        <v>254</v>
      </c>
      <c r="D136" s="99" t="s">
        <v>337</v>
      </c>
      <c r="E136" s="99" t="s">
        <v>423</v>
      </c>
      <c r="F136" s="99" t="s">
        <v>424</v>
      </c>
      <c r="G136" s="99" t="s">
        <v>425</v>
      </c>
      <c r="H136" s="99" t="s">
        <v>426</v>
      </c>
      <c r="I136" s="99" t="s">
        <v>286</v>
      </c>
      <c r="J136" s="108"/>
      <c r="K136" s="128" t="s">
        <v>464</v>
      </c>
      <c r="L136" s="109">
        <v>276</v>
      </c>
      <c r="M136" s="101" t="s">
        <v>547</v>
      </c>
      <c r="N136" s="109" t="s">
        <v>92</v>
      </c>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05" t="s">
        <v>72</v>
      </c>
      <c r="AJ136" s="105" t="s">
        <v>73</v>
      </c>
      <c r="AK136" s="105" t="s">
        <v>93</v>
      </c>
      <c r="AL136" s="105" t="s">
        <v>87</v>
      </c>
      <c r="AM136" s="105">
        <v>30</v>
      </c>
      <c r="AN136" s="99" t="s">
        <v>548</v>
      </c>
      <c r="AO136" s="99" t="s">
        <v>544</v>
      </c>
      <c r="AP136" s="111">
        <v>0</v>
      </c>
      <c r="AQ136" s="112">
        <v>950</v>
      </c>
      <c r="AR136" s="113" t="s">
        <v>456</v>
      </c>
      <c r="AS136" s="113" t="s">
        <v>456</v>
      </c>
      <c r="AT136" s="113" t="s">
        <v>456</v>
      </c>
      <c r="AU136" s="113" t="s">
        <v>456</v>
      </c>
      <c r="AV136" s="114">
        <f t="shared" si="10"/>
        <v>950</v>
      </c>
      <c r="AW136" s="115">
        <v>0</v>
      </c>
      <c r="AX136" s="115">
        <v>0</v>
      </c>
      <c r="AY136" s="115">
        <v>0</v>
      </c>
      <c r="AZ136" s="115">
        <v>0</v>
      </c>
      <c r="BA136" s="115">
        <v>0</v>
      </c>
      <c r="BB136" s="115">
        <v>0</v>
      </c>
      <c r="BC136" s="115">
        <v>0</v>
      </c>
      <c r="BD136" s="115">
        <v>0</v>
      </c>
      <c r="BE136" s="115">
        <v>0</v>
      </c>
      <c r="BF136" s="115">
        <v>0</v>
      </c>
      <c r="BG136" s="115">
        <v>0</v>
      </c>
      <c r="BH136" s="114">
        <f t="shared" si="13"/>
        <v>950</v>
      </c>
    </row>
    <row r="137" spans="1:62" s="116" customFormat="1" ht="52.5" customHeight="1" x14ac:dyDescent="0.25">
      <c r="A137" s="105" t="s">
        <v>421</v>
      </c>
      <c r="B137" s="99" t="s">
        <v>422</v>
      </c>
      <c r="C137" s="99" t="s">
        <v>254</v>
      </c>
      <c r="D137" s="99" t="s">
        <v>337</v>
      </c>
      <c r="E137" s="99" t="s">
        <v>423</v>
      </c>
      <c r="F137" s="99" t="s">
        <v>423</v>
      </c>
      <c r="G137" s="99" t="s">
        <v>425</v>
      </c>
      <c r="H137" s="99" t="s">
        <v>426</v>
      </c>
      <c r="I137" s="99" t="s">
        <v>286</v>
      </c>
      <c r="J137" s="108"/>
      <c r="K137" s="128" t="s">
        <v>470</v>
      </c>
      <c r="L137" s="109">
        <v>150</v>
      </c>
      <c r="M137" s="101" t="s">
        <v>549</v>
      </c>
      <c r="N137" s="109" t="s">
        <v>183</v>
      </c>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05" t="s">
        <v>248</v>
      </c>
      <c r="AJ137" s="105" t="s">
        <v>73</v>
      </c>
      <c r="AK137" s="105" t="s">
        <v>115</v>
      </c>
      <c r="AL137" s="105" t="s">
        <v>75</v>
      </c>
      <c r="AM137" s="105">
        <v>180</v>
      </c>
      <c r="AN137" s="99" t="s">
        <v>550</v>
      </c>
      <c r="AO137" s="99" t="s">
        <v>551</v>
      </c>
      <c r="AP137" s="112">
        <v>55</v>
      </c>
      <c r="AQ137" s="112">
        <v>57</v>
      </c>
      <c r="AR137" s="112">
        <v>58</v>
      </c>
      <c r="AS137" s="112">
        <v>60</v>
      </c>
      <c r="AT137" s="112">
        <v>62</v>
      </c>
      <c r="AU137" s="112">
        <v>62</v>
      </c>
      <c r="AV137" s="112">
        <v>57</v>
      </c>
      <c r="AW137" s="115">
        <v>0</v>
      </c>
      <c r="AX137" s="115">
        <v>0</v>
      </c>
      <c r="AY137" s="115">
        <v>0</v>
      </c>
      <c r="AZ137" s="115">
        <v>0</v>
      </c>
      <c r="BA137" s="115">
        <v>0</v>
      </c>
      <c r="BB137" s="115">
        <v>0</v>
      </c>
      <c r="BC137" s="115">
        <v>0</v>
      </c>
      <c r="BD137" s="115">
        <v>0</v>
      </c>
      <c r="BE137" s="115">
        <v>0</v>
      </c>
      <c r="BF137" s="115">
        <v>0</v>
      </c>
      <c r="BG137" s="115">
        <v>0</v>
      </c>
      <c r="BH137" s="114">
        <v>57</v>
      </c>
    </row>
    <row r="138" spans="1:62" s="118" customFormat="1" ht="70.5" customHeight="1" x14ac:dyDescent="0.25">
      <c r="A138" s="105" t="s">
        <v>421</v>
      </c>
      <c r="B138" s="105" t="s">
        <v>62</v>
      </c>
      <c r="C138" s="105" t="s">
        <v>63</v>
      </c>
      <c r="D138" s="105" t="s">
        <v>552</v>
      </c>
      <c r="E138" s="105" t="s">
        <v>553</v>
      </c>
      <c r="F138" s="105" t="s">
        <v>553</v>
      </c>
      <c r="G138" s="105" t="s">
        <v>425</v>
      </c>
      <c r="H138" s="99" t="s">
        <v>67</v>
      </c>
      <c r="I138" s="105" t="s">
        <v>554</v>
      </c>
      <c r="J138" s="105"/>
      <c r="K138" s="105" t="s">
        <v>555</v>
      </c>
      <c r="L138" s="105"/>
      <c r="M138" s="173" t="s">
        <v>556</v>
      </c>
      <c r="N138" s="105" t="s">
        <v>92</v>
      </c>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73" t="s">
        <v>72</v>
      </c>
      <c r="AJ138" s="174" t="s">
        <v>138</v>
      </c>
      <c r="AK138" s="173" t="s">
        <v>93</v>
      </c>
      <c r="AL138" s="173" t="s">
        <v>87</v>
      </c>
      <c r="AM138" s="105">
        <v>0</v>
      </c>
      <c r="AN138" s="174" t="s">
        <v>557</v>
      </c>
      <c r="AO138" s="173" t="s">
        <v>558</v>
      </c>
      <c r="AP138" s="175">
        <v>0</v>
      </c>
      <c r="AQ138" s="175">
        <v>3</v>
      </c>
      <c r="AR138" s="175">
        <v>1</v>
      </c>
      <c r="AS138" s="175">
        <v>1</v>
      </c>
      <c r="AT138" s="176">
        <v>1</v>
      </c>
      <c r="AU138" s="176">
        <v>6</v>
      </c>
      <c r="AV138" s="177">
        <v>3</v>
      </c>
      <c r="AW138" s="115">
        <v>0</v>
      </c>
      <c r="AX138" s="115">
        <v>0</v>
      </c>
      <c r="AY138" s="163">
        <v>0</v>
      </c>
      <c r="AZ138" s="115">
        <v>0</v>
      </c>
      <c r="BA138" s="115">
        <v>0</v>
      </c>
      <c r="BB138" s="115">
        <v>1</v>
      </c>
      <c r="BC138" s="115">
        <v>1</v>
      </c>
      <c r="BD138" s="115">
        <v>1</v>
      </c>
      <c r="BE138" s="115">
        <v>1</v>
      </c>
      <c r="BF138" s="115">
        <v>1</v>
      </c>
      <c r="BG138" s="115">
        <v>1</v>
      </c>
      <c r="BH138" s="178">
        <v>3</v>
      </c>
      <c r="BI138" s="98" t="b">
        <f t="shared" ref="BI138:BI176" si="14">BH138=AV138</f>
        <v>1</v>
      </c>
      <c r="BJ138" s="98" t="b">
        <f t="shared" ref="BJ138:BJ191" si="15">AV138=AQ138</f>
        <v>1</v>
      </c>
    </row>
    <row r="139" spans="1:62" s="118" customFormat="1" ht="70.5" customHeight="1" x14ac:dyDescent="0.25">
      <c r="A139" s="105" t="s">
        <v>421</v>
      </c>
      <c r="B139" s="105" t="s">
        <v>62</v>
      </c>
      <c r="C139" s="105" t="s">
        <v>63</v>
      </c>
      <c r="D139" s="105" t="s">
        <v>552</v>
      </c>
      <c r="E139" s="105" t="s">
        <v>553</v>
      </c>
      <c r="F139" s="105" t="s">
        <v>553</v>
      </c>
      <c r="G139" s="105" t="s">
        <v>425</v>
      </c>
      <c r="H139" s="99" t="s">
        <v>67</v>
      </c>
      <c r="I139" s="105" t="s">
        <v>554</v>
      </c>
      <c r="J139" s="105"/>
      <c r="K139" s="105" t="s">
        <v>555</v>
      </c>
      <c r="L139" s="105"/>
      <c r="M139" s="173" t="s">
        <v>559</v>
      </c>
      <c r="N139" s="105" t="s">
        <v>92</v>
      </c>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73" t="s">
        <v>166</v>
      </c>
      <c r="AJ139" s="174" t="s">
        <v>114</v>
      </c>
      <c r="AK139" s="173" t="s">
        <v>99</v>
      </c>
      <c r="AL139" s="173" t="s">
        <v>75</v>
      </c>
      <c r="AM139" s="173">
        <v>0</v>
      </c>
      <c r="AN139" s="173" t="s">
        <v>560</v>
      </c>
      <c r="AO139" s="173" t="s">
        <v>561</v>
      </c>
      <c r="AP139" s="179">
        <v>0</v>
      </c>
      <c r="AQ139" s="175">
        <v>100</v>
      </c>
      <c r="AR139" s="175">
        <v>100</v>
      </c>
      <c r="AS139" s="175">
        <v>100</v>
      </c>
      <c r="AT139" s="175">
        <v>100</v>
      </c>
      <c r="AU139" s="176">
        <v>100</v>
      </c>
      <c r="AV139" s="177">
        <v>100</v>
      </c>
      <c r="AW139" s="115">
        <v>0</v>
      </c>
      <c r="AX139" s="115">
        <v>0</v>
      </c>
      <c r="AY139" s="115">
        <v>25</v>
      </c>
      <c r="AZ139" s="115">
        <v>25</v>
      </c>
      <c r="BA139" s="115">
        <v>25</v>
      </c>
      <c r="BB139" s="180">
        <v>50</v>
      </c>
      <c r="BC139" s="180">
        <v>50</v>
      </c>
      <c r="BD139" s="180">
        <v>50</v>
      </c>
      <c r="BE139" s="180">
        <v>75</v>
      </c>
      <c r="BF139" s="180">
        <v>75</v>
      </c>
      <c r="BG139" s="180">
        <v>75</v>
      </c>
      <c r="BH139" s="178">
        <v>100</v>
      </c>
      <c r="BI139" s="98" t="b">
        <f t="shared" si="14"/>
        <v>1</v>
      </c>
      <c r="BJ139" s="98" t="b">
        <f t="shared" si="15"/>
        <v>1</v>
      </c>
    </row>
    <row r="140" spans="1:62" s="118" customFormat="1" ht="70.5" customHeight="1" x14ac:dyDescent="0.25">
      <c r="A140" s="105" t="s">
        <v>421</v>
      </c>
      <c r="B140" s="105" t="s">
        <v>62</v>
      </c>
      <c r="C140" s="105" t="s">
        <v>63</v>
      </c>
      <c r="D140" s="105" t="s">
        <v>552</v>
      </c>
      <c r="E140" s="105" t="s">
        <v>553</v>
      </c>
      <c r="F140" s="105" t="s">
        <v>553</v>
      </c>
      <c r="G140" s="105" t="s">
        <v>425</v>
      </c>
      <c r="H140" s="99" t="s">
        <v>67</v>
      </c>
      <c r="I140" s="105" t="s">
        <v>554</v>
      </c>
      <c r="J140" s="105"/>
      <c r="K140" s="105" t="s">
        <v>555</v>
      </c>
      <c r="L140" s="105"/>
      <c r="M140" s="173" t="s">
        <v>562</v>
      </c>
      <c r="N140" s="105" t="s">
        <v>92</v>
      </c>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73" t="s">
        <v>166</v>
      </c>
      <c r="AJ140" s="174" t="s">
        <v>114</v>
      </c>
      <c r="AK140" s="173" t="s">
        <v>99</v>
      </c>
      <c r="AL140" s="173" t="s">
        <v>75</v>
      </c>
      <c r="AM140" s="105">
        <v>0</v>
      </c>
      <c r="AN140" s="105" t="s">
        <v>563</v>
      </c>
      <c r="AO140" s="105" t="s">
        <v>564</v>
      </c>
      <c r="AP140" s="175">
        <v>0</v>
      </c>
      <c r="AQ140" s="175">
        <v>100</v>
      </c>
      <c r="AR140" s="175">
        <v>100</v>
      </c>
      <c r="AS140" s="175">
        <v>100</v>
      </c>
      <c r="AT140" s="175">
        <v>100</v>
      </c>
      <c r="AU140" s="176">
        <v>100</v>
      </c>
      <c r="AV140" s="177">
        <v>100</v>
      </c>
      <c r="AW140" s="115">
        <v>0</v>
      </c>
      <c r="AX140" s="115">
        <v>0</v>
      </c>
      <c r="AY140" s="163">
        <v>25</v>
      </c>
      <c r="AZ140" s="163">
        <v>25</v>
      </c>
      <c r="BA140" s="163">
        <v>25</v>
      </c>
      <c r="BB140" s="163">
        <v>50</v>
      </c>
      <c r="BC140" s="180">
        <v>50</v>
      </c>
      <c r="BD140" s="180">
        <v>50</v>
      </c>
      <c r="BE140" s="180">
        <v>75</v>
      </c>
      <c r="BF140" s="180">
        <v>75</v>
      </c>
      <c r="BG140" s="180">
        <v>75</v>
      </c>
      <c r="BH140" s="115">
        <v>100</v>
      </c>
      <c r="BI140" s="98" t="b">
        <f t="shared" si="14"/>
        <v>1</v>
      </c>
      <c r="BJ140" s="98" t="b">
        <f t="shared" si="15"/>
        <v>1</v>
      </c>
    </row>
    <row r="141" spans="1:62" s="118" customFormat="1" ht="70.5" customHeight="1" x14ac:dyDescent="0.25">
      <c r="A141" s="105" t="s">
        <v>421</v>
      </c>
      <c r="B141" s="105" t="s">
        <v>62</v>
      </c>
      <c r="C141" s="105" t="s">
        <v>63</v>
      </c>
      <c r="D141" s="105" t="s">
        <v>552</v>
      </c>
      <c r="E141" s="105" t="s">
        <v>553</v>
      </c>
      <c r="F141" s="105" t="s">
        <v>565</v>
      </c>
      <c r="G141" s="105" t="s">
        <v>425</v>
      </c>
      <c r="H141" s="99" t="s">
        <v>67</v>
      </c>
      <c r="I141" s="105" t="s">
        <v>554</v>
      </c>
      <c r="J141" s="105"/>
      <c r="K141" s="105" t="s">
        <v>566</v>
      </c>
      <c r="L141" s="105">
        <v>142</v>
      </c>
      <c r="M141" s="173" t="s">
        <v>567</v>
      </c>
      <c r="N141" s="105" t="s">
        <v>92</v>
      </c>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73" t="s">
        <v>166</v>
      </c>
      <c r="AJ141" s="174" t="s">
        <v>114</v>
      </c>
      <c r="AK141" s="173" t="s">
        <v>99</v>
      </c>
      <c r="AL141" s="173" t="s">
        <v>75</v>
      </c>
      <c r="AM141" s="105">
        <v>0</v>
      </c>
      <c r="AN141" s="173" t="s">
        <v>568</v>
      </c>
      <c r="AO141" s="173" t="s">
        <v>569</v>
      </c>
      <c r="AP141" s="175">
        <v>0</v>
      </c>
      <c r="AQ141" s="175">
        <v>100</v>
      </c>
      <c r="AR141" s="175">
        <v>100</v>
      </c>
      <c r="AS141" s="175">
        <v>100</v>
      </c>
      <c r="AT141" s="176">
        <v>100</v>
      </c>
      <c r="AU141" s="176">
        <v>100</v>
      </c>
      <c r="AV141" s="177">
        <v>100</v>
      </c>
      <c r="AW141" s="178">
        <v>0</v>
      </c>
      <c r="AX141" s="178">
        <v>0</v>
      </c>
      <c r="AY141" s="178">
        <v>5</v>
      </c>
      <c r="AZ141" s="178">
        <v>5</v>
      </c>
      <c r="BA141" s="178">
        <v>5</v>
      </c>
      <c r="BB141" s="180">
        <v>29</v>
      </c>
      <c r="BC141" s="180">
        <v>29</v>
      </c>
      <c r="BD141" s="180">
        <v>29</v>
      </c>
      <c r="BE141" s="178">
        <v>86</v>
      </c>
      <c r="BF141" s="178">
        <v>86</v>
      </c>
      <c r="BG141" s="178">
        <v>86</v>
      </c>
      <c r="BH141" s="178">
        <v>100</v>
      </c>
      <c r="BI141" s="98" t="b">
        <f t="shared" si="14"/>
        <v>1</v>
      </c>
      <c r="BJ141" s="98" t="b">
        <f t="shared" si="15"/>
        <v>1</v>
      </c>
    </row>
    <row r="142" spans="1:62" s="118" customFormat="1" ht="80.25" customHeight="1" x14ac:dyDescent="0.25">
      <c r="A142" s="105" t="s">
        <v>421</v>
      </c>
      <c r="B142" s="105" t="s">
        <v>62</v>
      </c>
      <c r="C142" s="105" t="s">
        <v>63</v>
      </c>
      <c r="D142" s="105" t="s">
        <v>552</v>
      </c>
      <c r="E142" s="105" t="s">
        <v>553</v>
      </c>
      <c r="F142" s="105" t="s">
        <v>565</v>
      </c>
      <c r="G142" s="105" t="s">
        <v>425</v>
      </c>
      <c r="H142" s="99" t="s">
        <v>67</v>
      </c>
      <c r="I142" s="105" t="s">
        <v>554</v>
      </c>
      <c r="J142" s="105"/>
      <c r="K142" s="105" t="s">
        <v>566</v>
      </c>
      <c r="L142" s="105">
        <v>202</v>
      </c>
      <c r="M142" s="173" t="s">
        <v>570</v>
      </c>
      <c r="N142" s="105" t="s">
        <v>92</v>
      </c>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73" t="s">
        <v>166</v>
      </c>
      <c r="AJ142" s="174" t="s">
        <v>114</v>
      </c>
      <c r="AK142" s="173" t="s">
        <v>93</v>
      </c>
      <c r="AL142" s="173" t="s">
        <v>75</v>
      </c>
      <c r="AM142" s="105">
        <v>0</v>
      </c>
      <c r="AN142" s="173" t="s">
        <v>571</v>
      </c>
      <c r="AO142" s="173" t="s">
        <v>572</v>
      </c>
      <c r="AP142" s="175">
        <v>0</v>
      </c>
      <c r="AQ142" s="175">
        <v>30</v>
      </c>
      <c r="AR142" s="175">
        <v>30</v>
      </c>
      <c r="AS142" s="175">
        <v>30</v>
      </c>
      <c r="AT142" s="176">
        <v>10</v>
      </c>
      <c r="AU142" s="176">
        <v>100</v>
      </c>
      <c r="AV142" s="177">
        <v>30</v>
      </c>
      <c r="AW142" s="178">
        <v>0</v>
      </c>
      <c r="AX142" s="178">
        <v>0</v>
      </c>
      <c r="AY142" s="178">
        <v>11</v>
      </c>
      <c r="AZ142" s="178">
        <v>11</v>
      </c>
      <c r="BA142" s="178">
        <v>11</v>
      </c>
      <c r="BB142" s="180">
        <v>19</v>
      </c>
      <c r="BC142" s="180">
        <v>19</v>
      </c>
      <c r="BD142" s="180">
        <v>19</v>
      </c>
      <c r="BE142" s="178">
        <v>24</v>
      </c>
      <c r="BF142" s="178">
        <v>24</v>
      </c>
      <c r="BG142" s="178">
        <v>24</v>
      </c>
      <c r="BH142" s="178">
        <v>30</v>
      </c>
      <c r="BI142" s="98" t="b">
        <f t="shared" si="14"/>
        <v>1</v>
      </c>
      <c r="BJ142" s="98" t="b">
        <f t="shared" si="15"/>
        <v>1</v>
      </c>
    </row>
    <row r="143" spans="1:62" s="118" customFormat="1" ht="70.5" customHeight="1" x14ac:dyDescent="0.25">
      <c r="A143" s="105" t="s">
        <v>421</v>
      </c>
      <c r="B143" s="105" t="s">
        <v>62</v>
      </c>
      <c r="C143" s="105" t="s">
        <v>63</v>
      </c>
      <c r="D143" s="105" t="s">
        <v>552</v>
      </c>
      <c r="E143" s="105" t="s">
        <v>553</v>
      </c>
      <c r="F143" s="105" t="s">
        <v>565</v>
      </c>
      <c r="G143" s="105" t="s">
        <v>425</v>
      </c>
      <c r="H143" s="99" t="s">
        <v>67</v>
      </c>
      <c r="I143" s="105" t="s">
        <v>554</v>
      </c>
      <c r="J143" s="105"/>
      <c r="K143" s="105" t="s">
        <v>566</v>
      </c>
      <c r="L143" s="105"/>
      <c r="M143" s="173" t="s">
        <v>573</v>
      </c>
      <c r="N143" s="105" t="s">
        <v>92</v>
      </c>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73" t="s">
        <v>166</v>
      </c>
      <c r="AJ143" s="174" t="s">
        <v>114</v>
      </c>
      <c r="AK143" s="173" t="s">
        <v>93</v>
      </c>
      <c r="AL143" s="173" t="s">
        <v>75</v>
      </c>
      <c r="AM143" s="105">
        <v>0</v>
      </c>
      <c r="AN143" s="173" t="s">
        <v>574</v>
      </c>
      <c r="AO143" s="173" t="s">
        <v>575</v>
      </c>
      <c r="AP143" s="175">
        <v>0</v>
      </c>
      <c r="AQ143" s="175">
        <v>30</v>
      </c>
      <c r="AR143" s="175">
        <v>30</v>
      </c>
      <c r="AS143" s="175">
        <v>30</v>
      </c>
      <c r="AT143" s="176">
        <v>10</v>
      </c>
      <c r="AU143" s="176">
        <f>SUM(AQ143:AT143)</f>
        <v>100</v>
      </c>
      <c r="AV143" s="181">
        <v>30</v>
      </c>
      <c r="AW143" s="178">
        <v>0</v>
      </c>
      <c r="AX143" s="178">
        <v>0</v>
      </c>
      <c r="AY143" s="182">
        <v>21</v>
      </c>
      <c r="AZ143" s="182">
        <v>21</v>
      </c>
      <c r="BA143" s="182">
        <v>21</v>
      </c>
      <c r="BB143" s="182">
        <v>24</v>
      </c>
      <c r="BC143" s="182">
        <v>24</v>
      </c>
      <c r="BD143" s="182">
        <v>24</v>
      </c>
      <c r="BE143" s="178">
        <v>27</v>
      </c>
      <c r="BF143" s="178">
        <v>27</v>
      </c>
      <c r="BG143" s="178">
        <v>27</v>
      </c>
      <c r="BH143" s="178">
        <v>30</v>
      </c>
      <c r="BI143" s="98" t="b">
        <f t="shared" si="14"/>
        <v>1</v>
      </c>
      <c r="BJ143" s="98" t="b">
        <f t="shared" si="15"/>
        <v>1</v>
      </c>
    </row>
    <row r="144" spans="1:62" s="118" customFormat="1" ht="70.5" customHeight="1" x14ac:dyDescent="0.25">
      <c r="A144" s="105" t="s">
        <v>421</v>
      </c>
      <c r="B144" s="105" t="s">
        <v>62</v>
      </c>
      <c r="C144" s="105" t="s">
        <v>63</v>
      </c>
      <c r="D144" s="105" t="s">
        <v>552</v>
      </c>
      <c r="E144" s="105" t="s">
        <v>553</v>
      </c>
      <c r="F144" s="105" t="s">
        <v>565</v>
      </c>
      <c r="G144" s="105" t="s">
        <v>425</v>
      </c>
      <c r="H144" s="99" t="s">
        <v>67</v>
      </c>
      <c r="I144" s="105" t="s">
        <v>554</v>
      </c>
      <c r="J144" s="105"/>
      <c r="K144" s="105" t="s">
        <v>566</v>
      </c>
      <c r="L144" s="105">
        <v>164</v>
      </c>
      <c r="M144" s="173" t="s">
        <v>576</v>
      </c>
      <c r="N144" s="105" t="s">
        <v>92</v>
      </c>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73" t="s">
        <v>166</v>
      </c>
      <c r="AJ144" s="174" t="s">
        <v>114</v>
      </c>
      <c r="AK144" s="173" t="s">
        <v>99</v>
      </c>
      <c r="AL144" s="173" t="s">
        <v>75</v>
      </c>
      <c r="AM144" s="105">
        <v>0</v>
      </c>
      <c r="AN144" s="173" t="s">
        <v>577</v>
      </c>
      <c r="AO144" s="173" t="s">
        <v>578</v>
      </c>
      <c r="AP144" s="175">
        <v>50</v>
      </c>
      <c r="AQ144" s="175">
        <v>50</v>
      </c>
      <c r="AR144" s="175">
        <v>50</v>
      </c>
      <c r="AS144" s="175">
        <v>50</v>
      </c>
      <c r="AT144" s="175">
        <v>50</v>
      </c>
      <c r="AU144" s="175">
        <v>50</v>
      </c>
      <c r="AV144" s="177">
        <v>50</v>
      </c>
      <c r="AW144" s="178">
        <v>0</v>
      </c>
      <c r="AX144" s="178">
        <v>0</v>
      </c>
      <c r="AY144" s="178">
        <v>5</v>
      </c>
      <c r="AZ144" s="178">
        <v>5</v>
      </c>
      <c r="BA144" s="178">
        <v>5</v>
      </c>
      <c r="BB144" s="180">
        <v>25</v>
      </c>
      <c r="BC144" s="178">
        <v>25</v>
      </c>
      <c r="BD144" s="178">
        <v>25</v>
      </c>
      <c r="BE144" s="178">
        <v>40</v>
      </c>
      <c r="BF144" s="178">
        <v>40</v>
      </c>
      <c r="BG144" s="178">
        <v>40</v>
      </c>
      <c r="BH144" s="178">
        <v>50</v>
      </c>
      <c r="BI144" s="98" t="b">
        <f t="shared" si="14"/>
        <v>1</v>
      </c>
      <c r="BJ144" s="98" t="b">
        <f t="shared" si="15"/>
        <v>1</v>
      </c>
    </row>
    <row r="145" spans="1:62" s="135" customFormat="1" ht="70.5" customHeight="1" x14ac:dyDescent="0.25">
      <c r="A145" s="105" t="s">
        <v>421</v>
      </c>
      <c r="B145" s="105" t="s">
        <v>62</v>
      </c>
      <c r="C145" s="105" t="s">
        <v>63</v>
      </c>
      <c r="D145" s="105" t="s">
        <v>552</v>
      </c>
      <c r="E145" s="105" t="s">
        <v>553</v>
      </c>
      <c r="F145" s="105" t="s">
        <v>565</v>
      </c>
      <c r="G145" s="105" t="s">
        <v>425</v>
      </c>
      <c r="H145" s="99" t="s">
        <v>67</v>
      </c>
      <c r="I145" s="105" t="s">
        <v>554</v>
      </c>
      <c r="J145" s="105"/>
      <c r="K145" s="105" t="s">
        <v>566</v>
      </c>
      <c r="L145" s="105"/>
      <c r="M145" s="105" t="s">
        <v>579</v>
      </c>
      <c r="N145" s="105" t="s">
        <v>92</v>
      </c>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5" t="s">
        <v>166</v>
      </c>
      <c r="AJ145" s="106" t="s">
        <v>114</v>
      </c>
      <c r="AK145" s="105" t="s">
        <v>93</v>
      </c>
      <c r="AL145" s="105" t="s">
        <v>75</v>
      </c>
      <c r="AM145" s="105">
        <v>0</v>
      </c>
      <c r="AN145" s="173" t="s">
        <v>580</v>
      </c>
      <c r="AO145" s="173" t="s">
        <v>581</v>
      </c>
      <c r="AP145" s="179">
        <v>0</v>
      </c>
      <c r="AQ145" s="175">
        <v>30</v>
      </c>
      <c r="AR145" s="175">
        <v>30</v>
      </c>
      <c r="AS145" s="175">
        <v>30</v>
      </c>
      <c r="AT145" s="176">
        <v>10</v>
      </c>
      <c r="AU145" s="176">
        <f>SUM(AQ145:AT145)</f>
        <v>100</v>
      </c>
      <c r="AV145" s="177">
        <v>30</v>
      </c>
      <c r="AW145" s="115">
        <v>0</v>
      </c>
      <c r="AX145" s="115">
        <v>0</v>
      </c>
      <c r="AY145" s="163">
        <v>6</v>
      </c>
      <c r="AZ145" s="163">
        <v>6</v>
      </c>
      <c r="BA145" s="163">
        <v>6</v>
      </c>
      <c r="BB145" s="163">
        <v>18</v>
      </c>
      <c r="BC145" s="163">
        <v>18</v>
      </c>
      <c r="BD145" s="163">
        <v>18</v>
      </c>
      <c r="BE145" s="163">
        <v>24</v>
      </c>
      <c r="BF145" s="163">
        <v>24</v>
      </c>
      <c r="BG145" s="163">
        <v>24</v>
      </c>
      <c r="BH145" s="115">
        <v>30</v>
      </c>
      <c r="BI145" s="98" t="b">
        <f t="shared" si="14"/>
        <v>1</v>
      </c>
      <c r="BJ145" s="98" t="b">
        <f t="shared" si="15"/>
        <v>1</v>
      </c>
    </row>
    <row r="146" spans="1:62" s="135" customFormat="1" ht="70.5" customHeight="1" x14ac:dyDescent="0.25">
      <c r="A146" s="105" t="s">
        <v>421</v>
      </c>
      <c r="B146" s="105" t="s">
        <v>62</v>
      </c>
      <c r="C146" s="105" t="s">
        <v>63</v>
      </c>
      <c r="D146" s="105" t="s">
        <v>552</v>
      </c>
      <c r="E146" s="105" t="s">
        <v>553</v>
      </c>
      <c r="F146" s="105" t="s">
        <v>582</v>
      </c>
      <c r="G146" s="105" t="s">
        <v>425</v>
      </c>
      <c r="H146" s="99" t="s">
        <v>67</v>
      </c>
      <c r="I146" s="105" t="s">
        <v>554</v>
      </c>
      <c r="J146" s="105"/>
      <c r="K146" s="105" t="s">
        <v>583</v>
      </c>
      <c r="L146" s="105">
        <v>165</v>
      </c>
      <c r="M146" s="173" t="s">
        <v>584</v>
      </c>
      <c r="N146" s="105" t="s">
        <v>92</v>
      </c>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73" t="s">
        <v>536</v>
      </c>
      <c r="AJ146" s="173" t="s">
        <v>114</v>
      </c>
      <c r="AK146" s="173" t="s">
        <v>99</v>
      </c>
      <c r="AL146" s="173" t="s">
        <v>75</v>
      </c>
      <c r="AM146" s="105">
        <v>0</v>
      </c>
      <c r="AN146" s="173" t="s">
        <v>585</v>
      </c>
      <c r="AO146" s="173" t="s">
        <v>586</v>
      </c>
      <c r="AP146" s="175">
        <v>100</v>
      </c>
      <c r="AQ146" s="175">
        <v>100</v>
      </c>
      <c r="AR146" s="175">
        <v>100</v>
      </c>
      <c r="AS146" s="175">
        <v>100</v>
      </c>
      <c r="AT146" s="176">
        <v>100</v>
      </c>
      <c r="AU146" s="176">
        <v>100</v>
      </c>
      <c r="AV146" s="176">
        <v>100</v>
      </c>
      <c r="AW146" s="115">
        <v>0</v>
      </c>
      <c r="AX146" s="115">
        <v>0</v>
      </c>
      <c r="AY146" s="115">
        <v>25</v>
      </c>
      <c r="AZ146" s="115">
        <v>25</v>
      </c>
      <c r="BA146" s="115">
        <v>25</v>
      </c>
      <c r="BB146" s="163">
        <v>50</v>
      </c>
      <c r="BC146" s="163">
        <v>50</v>
      </c>
      <c r="BD146" s="163">
        <v>50</v>
      </c>
      <c r="BE146" s="163">
        <v>75</v>
      </c>
      <c r="BF146" s="163">
        <v>75</v>
      </c>
      <c r="BG146" s="163">
        <v>75</v>
      </c>
      <c r="BH146" s="115">
        <v>100</v>
      </c>
      <c r="BI146" s="98" t="b">
        <f t="shared" si="14"/>
        <v>1</v>
      </c>
      <c r="BJ146" s="98" t="b">
        <f t="shared" si="15"/>
        <v>1</v>
      </c>
    </row>
    <row r="147" spans="1:62" s="135" customFormat="1" ht="70.5" customHeight="1" x14ac:dyDescent="0.25">
      <c r="A147" s="105" t="s">
        <v>421</v>
      </c>
      <c r="B147" s="105" t="s">
        <v>62</v>
      </c>
      <c r="C147" s="105" t="s">
        <v>63</v>
      </c>
      <c r="D147" s="105" t="s">
        <v>552</v>
      </c>
      <c r="E147" s="105" t="s">
        <v>553</v>
      </c>
      <c r="F147" s="105" t="s">
        <v>582</v>
      </c>
      <c r="G147" s="105" t="s">
        <v>425</v>
      </c>
      <c r="H147" s="99" t="s">
        <v>67</v>
      </c>
      <c r="I147" s="105" t="s">
        <v>554</v>
      </c>
      <c r="J147" s="105"/>
      <c r="K147" s="105" t="s">
        <v>583</v>
      </c>
      <c r="L147" s="105"/>
      <c r="M147" s="173" t="s">
        <v>587</v>
      </c>
      <c r="N147" s="105" t="s">
        <v>92</v>
      </c>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73" t="s">
        <v>536</v>
      </c>
      <c r="AJ147" s="173" t="s">
        <v>114</v>
      </c>
      <c r="AK147" s="173" t="s">
        <v>99</v>
      </c>
      <c r="AL147" s="173" t="s">
        <v>75</v>
      </c>
      <c r="AM147" s="105">
        <v>0</v>
      </c>
      <c r="AN147" s="173" t="s">
        <v>585</v>
      </c>
      <c r="AO147" s="173" t="s">
        <v>586</v>
      </c>
      <c r="AP147" s="175">
        <v>100</v>
      </c>
      <c r="AQ147" s="175">
        <v>100</v>
      </c>
      <c r="AR147" s="175">
        <v>100</v>
      </c>
      <c r="AS147" s="175">
        <v>100</v>
      </c>
      <c r="AT147" s="176">
        <v>100</v>
      </c>
      <c r="AU147" s="176">
        <v>100</v>
      </c>
      <c r="AV147" s="176">
        <v>100</v>
      </c>
      <c r="AW147" s="115">
        <v>0</v>
      </c>
      <c r="AX147" s="115">
        <v>0</v>
      </c>
      <c r="AY147" s="115">
        <v>25</v>
      </c>
      <c r="AZ147" s="115">
        <v>25</v>
      </c>
      <c r="BA147" s="115">
        <v>25</v>
      </c>
      <c r="BB147" s="163">
        <v>50</v>
      </c>
      <c r="BC147" s="163">
        <v>50</v>
      </c>
      <c r="BD147" s="163">
        <v>50</v>
      </c>
      <c r="BE147" s="163">
        <v>75</v>
      </c>
      <c r="BF147" s="163">
        <v>75</v>
      </c>
      <c r="BG147" s="163">
        <v>75</v>
      </c>
      <c r="BH147" s="115">
        <v>100</v>
      </c>
      <c r="BI147" s="98" t="b">
        <f t="shared" si="14"/>
        <v>1</v>
      </c>
      <c r="BJ147" s="98" t="b">
        <f t="shared" si="15"/>
        <v>1</v>
      </c>
    </row>
    <row r="148" spans="1:62" s="135" customFormat="1" ht="70.5" customHeight="1" x14ac:dyDescent="0.25">
      <c r="A148" s="105" t="s">
        <v>421</v>
      </c>
      <c r="B148" s="105" t="s">
        <v>62</v>
      </c>
      <c r="C148" s="105" t="s">
        <v>63</v>
      </c>
      <c r="D148" s="105" t="s">
        <v>552</v>
      </c>
      <c r="E148" s="105" t="s">
        <v>553</v>
      </c>
      <c r="F148" s="105" t="s">
        <v>582</v>
      </c>
      <c r="G148" s="105" t="s">
        <v>425</v>
      </c>
      <c r="H148" s="99" t="s">
        <v>67</v>
      </c>
      <c r="I148" s="105" t="s">
        <v>554</v>
      </c>
      <c r="J148" s="105"/>
      <c r="K148" s="105" t="s">
        <v>583</v>
      </c>
      <c r="L148" s="105"/>
      <c r="M148" s="173" t="s">
        <v>588</v>
      </c>
      <c r="N148" s="105" t="s">
        <v>92</v>
      </c>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73" t="s">
        <v>536</v>
      </c>
      <c r="AJ148" s="173" t="s">
        <v>114</v>
      </c>
      <c r="AK148" s="173" t="s">
        <v>99</v>
      </c>
      <c r="AL148" s="173" t="s">
        <v>75</v>
      </c>
      <c r="AM148" s="105">
        <v>0</v>
      </c>
      <c r="AN148" s="173" t="s">
        <v>585</v>
      </c>
      <c r="AO148" s="173" t="s">
        <v>586</v>
      </c>
      <c r="AP148" s="175">
        <v>100</v>
      </c>
      <c r="AQ148" s="175">
        <v>100</v>
      </c>
      <c r="AR148" s="175">
        <v>100</v>
      </c>
      <c r="AS148" s="175">
        <v>100</v>
      </c>
      <c r="AT148" s="176">
        <v>100</v>
      </c>
      <c r="AU148" s="176">
        <v>100</v>
      </c>
      <c r="AV148" s="176">
        <v>100</v>
      </c>
      <c r="AW148" s="115">
        <v>0</v>
      </c>
      <c r="AX148" s="115">
        <v>0</v>
      </c>
      <c r="AY148" s="115">
        <v>25</v>
      </c>
      <c r="AZ148" s="115">
        <v>25</v>
      </c>
      <c r="BA148" s="115">
        <v>25</v>
      </c>
      <c r="BB148" s="163">
        <v>50</v>
      </c>
      <c r="BC148" s="163">
        <v>50</v>
      </c>
      <c r="BD148" s="163">
        <v>50</v>
      </c>
      <c r="BE148" s="163">
        <v>75</v>
      </c>
      <c r="BF148" s="163">
        <v>75</v>
      </c>
      <c r="BG148" s="163">
        <v>75</v>
      </c>
      <c r="BH148" s="115">
        <v>100</v>
      </c>
      <c r="BI148" s="98" t="b">
        <f t="shared" si="14"/>
        <v>1</v>
      </c>
      <c r="BJ148" s="98" t="b">
        <f t="shared" si="15"/>
        <v>1</v>
      </c>
    </row>
    <row r="149" spans="1:62" s="135" customFormat="1" ht="70.5" customHeight="1" x14ac:dyDescent="0.25">
      <c r="A149" s="105" t="s">
        <v>421</v>
      </c>
      <c r="B149" s="105" t="s">
        <v>62</v>
      </c>
      <c r="C149" s="105" t="s">
        <v>63</v>
      </c>
      <c r="D149" s="105" t="s">
        <v>552</v>
      </c>
      <c r="E149" s="105" t="s">
        <v>553</v>
      </c>
      <c r="F149" s="105" t="s">
        <v>582</v>
      </c>
      <c r="G149" s="105" t="s">
        <v>425</v>
      </c>
      <c r="H149" s="99" t="s">
        <v>67</v>
      </c>
      <c r="I149" s="105" t="s">
        <v>554</v>
      </c>
      <c r="J149" s="105"/>
      <c r="K149" s="105" t="s">
        <v>555</v>
      </c>
      <c r="L149" s="105"/>
      <c r="M149" s="105" t="s">
        <v>589</v>
      </c>
      <c r="N149" s="105" t="s">
        <v>92</v>
      </c>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5" t="s">
        <v>166</v>
      </c>
      <c r="AJ149" s="106" t="s">
        <v>114</v>
      </c>
      <c r="AK149" s="105" t="s">
        <v>115</v>
      </c>
      <c r="AL149" s="173" t="s">
        <v>75</v>
      </c>
      <c r="AM149" s="105">
        <v>0</v>
      </c>
      <c r="AN149" s="105" t="s">
        <v>590</v>
      </c>
      <c r="AO149" s="105" t="s">
        <v>586</v>
      </c>
      <c r="AP149" s="179">
        <v>0</v>
      </c>
      <c r="AQ149" s="175">
        <v>100</v>
      </c>
      <c r="AR149" s="179">
        <v>0</v>
      </c>
      <c r="AS149" s="179">
        <v>0</v>
      </c>
      <c r="AT149" s="179">
        <v>0</v>
      </c>
      <c r="AU149" s="175">
        <v>100</v>
      </c>
      <c r="AV149" s="175">
        <v>100</v>
      </c>
      <c r="AW149" s="115">
        <v>0</v>
      </c>
      <c r="AX149" s="179">
        <v>0</v>
      </c>
      <c r="AY149" s="179">
        <v>25</v>
      </c>
      <c r="AZ149" s="179">
        <v>25</v>
      </c>
      <c r="BA149" s="179">
        <v>25</v>
      </c>
      <c r="BB149" s="179">
        <v>50</v>
      </c>
      <c r="BC149" s="179">
        <v>50</v>
      </c>
      <c r="BD149" s="179">
        <v>50</v>
      </c>
      <c r="BE149" s="179">
        <v>75</v>
      </c>
      <c r="BF149" s="179">
        <v>75</v>
      </c>
      <c r="BG149" s="179">
        <v>75</v>
      </c>
      <c r="BH149" s="179">
        <v>100</v>
      </c>
      <c r="BI149" s="98" t="b">
        <f t="shared" si="14"/>
        <v>1</v>
      </c>
      <c r="BJ149" s="98" t="b">
        <f t="shared" si="15"/>
        <v>1</v>
      </c>
    </row>
    <row r="150" spans="1:62" s="135" customFormat="1" ht="70.5" customHeight="1" x14ac:dyDescent="0.25">
      <c r="A150" s="105" t="s">
        <v>421</v>
      </c>
      <c r="B150" s="105" t="s">
        <v>62</v>
      </c>
      <c r="C150" s="105" t="s">
        <v>63</v>
      </c>
      <c r="D150" s="105" t="s">
        <v>552</v>
      </c>
      <c r="E150" s="105" t="s">
        <v>553</v>
      </c>
      <c r="F150" s="105" t="s">
        <v>582</v>
      </c>
      <c r="G150" s="105" t="s">
        <v>425</v>
      </c>
      <c r="H150" s="99" t="s">
        <v>67</v>
      </c>
      <c r="I150" s="105" t="s">
        <v>554</v>
      </c>
      <c r="J150" s="105"/>
      <c r="K150" s="105" t="s">
        <v>555</v>
      </c>
      <c r="L150" s="105"/>
      <c r="M150" s="105" t="s">
        <v>591</v>
      </c>
      <c r="N150" s="105" t="s">
        <v>92</v>
      </c>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5" t="s">
        <v>166</v>
      </c>
      <c r="AJ150" s="106" t="s">
        <v>114</v>
      </c>
      <c r="AK150" s="105" t="s">
        <v>115</v>
      </c>
      <c r="AL150" s="173" t="s">
        <v>75</v>
      </c>
      <c r="AM150" s="105">
        <v>0</v>
      </c>
      <c r="AN150" s="105" t="s">
        <v>590</v>
      </c>
      <c r="AO150" s="105" t="s">
        <v>586</v>
      </c>
      <c r="AP150" s="179">
        <v>0</v>
      </c>
      <c r="AQ150" s="175">
        <v>100</v>
      </c>
      <c r="AR150" s="179">
        <v>0</v>
      </c>
      <c r="AS150" s="179">
        <v>0</v>
      </c>
      <c r="AT150" s="179">
        <v>0</v>
      </c>
      <c r="AU150" s="175">
        <v>100</v>
      </c>
      <c r="AV150" s="175">
        <v>100</v>
      </c>
      <c r="AW150" s="115">
        <v>0</v>
      </c>
      <c r="AX150" s="179">
        <v>0</v>
      </c>
      <c r="AY150" s="179">
        <v>25</v>
      </c>
      <c r="AZ150" s="179">
        <v>25</v>
      </c>
      <c r="BA150" s="179">
        <v>25</v>
      </c>
      <c r="BB150" s="179">
        <v>50</v>
      </c>
      <c r="BC150" s="179">
        <v>50</v>
      </c>
      <c r="BD150" s="179">
        <v>50</v>
      </c>
      <c r="BE150" s="179">
        <v>75</v>
      </c>
      <c r="BF150" s="179">
        <v>75</v>
      </c>
      <c r="BG150" s="179">
        <v>75</v>
      </c>
      <c r="BH150" s="179">
        <v>100</v>
      </c>
      <c r="BI150" s="98" t="b">
        <f t="shared" si="14"/>
        <v>1</v>
      </c>
      <c r="BJ150" s="98" t="b">
        <f t="shared" si="15"/>
        <v>1</v>
      </c>
    </row>
    <row r="151" spans="1:62" s="135" customFormat="1" ht="70.5" customHeight="1" x14ac:dyDescent="0.25">
      <c r="A151" s="105" t="s">
        <v>421</v>
      </c>
      <c r="B151" s="105" t="s">
        <v>62</v>
      </c>
      <c r="C151" s="105" t="s">
        <v>63</v>
      </c>
      <c r="D151" s="105" t="s">
        <v>552</v>
      </c>
      <c r="E151" s="105" t="s">
        <v>553</v>
      </c>
      <c r="F151" s="105" t="s">
        <v>582</v>
      </c>
      <c r="G151" s="105" t="s">
        <v>425</v>
      </c>
      <c r="H151" s="99" t="s">
        <v>67</v>
      </c>
      <c r="I151" s="105" t="s">
        <v>554</v>
      </c>
      <c r="J151" s="105"/>
      <c r="K151" s="105" t="s">
        <v>555</v>
      </c>
      <c r="L151" s="105">
        <v>149</v>
      </c>
      <c r="M151" s="105" t="s">
        <v>592</v>
      </c>
      <c r="N151" s="105" t="s">
        <v>92</v>
      </c>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9" t="s">
        <v>445</v>
      </c>
      <c r="AJ151" s="109" t="s">
        <v>202</v>
      </c>
      <c r="AK151" s="109" t="s">
        <v>99</v>
      </c>
      <c r="AL151" s="173" t="s">
        <v>75</v>
      </c>
      <c r="AM151" s="105">
        <v>0</v>
      </c>
      <c r="AN151" s="105" t="s">
        <v>593</v>
      </c>
      <c r="AO151" s="105" t="s">
        <v>594</v>
      </c>
      <c r="AP151" s="179">
        <v>13</v>
      </c>
      <c r="AQ151" s="179">
        <v>13</v>
      </c>
      <c r="AR151" s="179">
        <v>0</v>
      </c>
      <c r="AS151" s="179">
        <v>0</v>
      </c>
      <c r="AT151" s="179">
        <v>0</v>
      </c>
      <c r="AU151" s="179">
        <v>13</v>
      </c>
      <c r="AV151" s="179">
        <v>13</v>
      </c>
      <c r="AW151" s="179">
        <v>13</v>
      </c>
      <c r="AX151" s="179">
        <v>13</v>
      </c>
      <c r="AY151" s="179">
        <v>13</v>
      </c>
      <c r="AZ151" s="179">
        <v>13</v>
      </c>
      <c r="BA151" s="179">
        <v>13</v>
      </c>
      <c r="BB151" s="179">
        <v>13</v>
      </c>
      <c r="BC151" s="179">
        <v>13</v>
      </c>
      <c r="BD151" s="179">
        <v>13</v>
      </c>
      <c r="BE151" s="179">
        <v>13</v>
      </c>
      <c r="BF151" s="179">
        <v>13</v>
      </c>
      <c r="BG151" s="179">
        <v>13</v>
      </c>
      <c r="BH151" s="179">
        <v>13</v>
      </c>
      <c r="BI151" s="98" t="b">
        <f t="shared" si="14"/>
        <v>1</v>
      </c>
      <c r="BJ151" s="98" t="b">
        <f t="shared" si="15"/>
        <v>1</v>
      </c>
    </row>
    <row r="152" spans="1:62" s="135" customFormat="1" ht="70.5" customHeight="1" x14ac:dyDescent="0.25">
      <c r="A152" s="105" t="s">
        <v>421</v>
      </c>
      <c r="B152" s="105" t="s">
        <v>62</v>
      </c>
      <c r="C152" s="105" t="s">
        <v>63</v>
      </c>
      <c r="D152" s="105" t="s">
        <v>552</v>
      </c>
      <c r="E152" s="105" t="s">
        <v>553</v>
      </c>
      <c r="F152" s="105" t="s">
        <v>582</v>
      </c>
      <c r="G152" s="105" t="s">
        <v>425</v>
      </c>
      <c r="H152" s="99" t="s">
        <v>67</v>
      </c>
      <c r="I152" s="105" t="s">
        <v>554</v>
      </c>
      <c r="J152" s="105"/>
      <c r="K152" s="105" t="s">
        <v>555</v>
      </c>
      <c r="L152" s="105">
        <v>174</v>
      </c>
      <c r="M152" s="105" t="s">
        <v>595</v>
      </c>
      <c r="N152" s="105" t="s">
        <v>92</v>
      </c>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9" t="s">
        <v>248</v>
      </c>
      <c r="AJ152" s="109" t="s">
        <v>202</v>
      </c>
      <c r="AK152" s="109" t="s">
        <v>99</v>
      </c>
      <c r="AL152" s="173" t="s">
        <v>75</v>
      </c>
      <c r="AM152" s="105">
        <v>0</v>
      </c>
      <c r="AN152" s="105" t="s">
        <v>596</v>
      </c>
      <c r="AO152" s="105" t="s">
        <v>597</v>
      </c>
      <c r="AP152" s="179">
        <v>24</v>
      </c>
      <c r="AQ152" s="179">
        <v>24</v>
      </c>
      <c r="AR152" s="179">
        <v>0</v>
      </c>
      <c r="AS152" s="179">
        <v>0</v>
      </c>
      <c r="AT152" s="179">
        <v>0</v>
      </c>
      <c r="AU152" s="179">
        <v>24</v>
      </c>
      <c r="AV152" s="179">
        <v>24</v>
      </c>
      <c r="AW152" s="179">
        <v>24</v>
      </c>
      <c r="AX152" s="179">
        <v>24</v>
      </c>
      <c r="AY152" s="179">
        <v>24</v>
      </c>
      <c r="AZ152" s="179">
        <v>24</v>
      </c>
      <c r="BA152" s="179">
        <v>24</v>
      </c>
      <c r="BB152" s="179">
        <v>24</v>
      </c>
      <c r="BC152" s="179">
        <v>24</v>
      </c>
      <c r="BD152" s="179">
        <v>24</v>
      </c>
      <c r="BE152" s="179">
        <v>24</v>
      </c>
      <c r="BF152" s="179">
        <v>24</v>
      </c>
      <c r="BG152" s="179">
        <v>24</v>
      </c>
      <c r="BH152" s="179">
        <v>24</v>
      </c>
      <c r="BI152" s="98" t="b">
        <f t="shared" si="14"/>
        <v>1</v>
      </c>
      <c r="BJ152" s="98" t="b">
        <f t="shared" si="15"/>
        <v>1</v>
      </c>
    </row>
    <row r="153" spans="1:62" s="135" customFormat="1" ht="70.5" customHeight="1" x14ac:dyDescent="0.25">
      <c r="A153" s="105" t="s">
        <v>421</v>
      </c>
      <c r="B153" s="105" t="s">
        <v>62</v>
      </c>
      <c r="C153" s="105" t="s">
        <v>63</v>
      </c>
      <c r="D153" s="105" t="s">
        <v>552</v>
      </c>
      <c r="E153" s="105" t="s">
        <v>553</v>
      </c>
      <c r="F153" s="105" t="s">
        <v>582</v>
      </c>
      <c r="G153" s="105" t="s">
        <v>425</v>
      </c>
      <c r="H153" s="99" t="s">
        <v>67</v>
      </c>
      <c r="I153" s="105" t="s">
        <v>554</v>
      </c>
      <c r="J153" s="105"/>
      <c r="K153" s="105" t="s">
        <v>555</v>
      </c>
      <c r="L153" s="105">
        <v>105</v>
      </c>
      <c r="M153" s="105" t="s">
        <v>598</v>
      </c>
      <c r="N153" s="105" t="s">
        <v>92</v>
      </c>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5" t="s">
        <v>72</v>
      </c>
      <c r="AJ153" s="105" t="s">
        <v>202</v>
      </c>
      <c r="AK153" s="105" t="s">
        <v>99</v>
      </c>
      <c r="AL153" s="105" t="s">
        <v>75</v>
      </c>
      <c r="AM153" s="105">
        <v>0</v>
      </c>
      <c r="AN153" s="105" t="s">
        <v>599</v>
      </c>
      <c r="AO153" s="105" t="s">
        <v>600</v>
      </c>
      <c r="AP153" s="130">
        <v>95</v>
      </c>
      <c r="AQ153" s="183">
        <v>96</v>
      </c>
      <c r="AR153" s="183">
        <v>96</v>
      </c>
      <c r="AS153" s="183">
        <v>97</v>
      </c>
      <c r="AT153" s="183">
        <v>97</v>
      </c>
      <c r="AU153" s="183">
        <v>97</v>
      </c>
      <c r="AV153" s="183">
        <v>96</v>
      </c>
      <c r="AW153" s="183">
        <v>96</v>
      </c>
      <c r="AX153" s="183">
        <v>96</v>
      </c>
      <c r="AY153" s="183">
        <v>96</v>
      </c>
      <c r="AZ153" s="183">
        <v>96</v>
      </c>
      <c r="BA153" s="183">
        <v>96</v>
      </c>
      <c r="BB153" s="183">
        <v>96</v>
      </c>
      <c r="BC153" s="183">
        <v>96</v>
      </c>
      <c r="BD153" s="183">
        <v>96</v>
      </c>
      <c r="BE153" s="183">
        <v>96</v>
      </c>
      <c r="BF153" s="183">
        <v>96</v>
      </c>
      <c r="BG153" s="183">
        <v>96</v>
      </c>
      <c r="BH153" s="183">
        <v>96</v>
      </c>
      <c r="BI153" s="98" t="b">
        <f t="shared" si="14"/>
        <v>1</v>
      </c>
      <c r="BJ153" s="98" t="b">
        <f t="shared" si="15"/>
        <v>1</v>
      </c>
    </row>
    <row r="154" spans="1:62" s="135" customFormat="1" ht="70.5" customHeight="1" x14ac:dyDescent="0.25">
      <c r="A154" s="105" t="s">
        <v>421</v>
      </c>
      <c r="B154" s="105" t="s">
        <v>62</v>
      </c>
      <c r="C154" s="105" t="s">
        <v>63</v>
      </c>
      <c r="D154" s="105" t="s">
        <v>552</v>
      </c>
      <c r="E154" s="105" t="s">
        <v>553</v>
      </c>
      <c r="F154" s="105" t="s">
        <v>582</v>
      </c>
      <c r="G154" s="105" t="s">
        <v>425</v>
      </c>
      <c r="H154" s="99" t="s">
        <v>67</v>
      </c>
      <c r="I154" s="105" t="s">
        <v>554</v>
      </c>
      <c r="J154" s="105"/>
      <c r="K154" s="105" t="s">
        <v>555</v>
      </c>
      <c r="L154" s="105">
        <v>173</v>
      </c>
      <c r="M154" s="105" t="s">
        <v>601</v>
      </c>
      <c r="N154" s="105" t="s">
        <v>92</v>
      </c>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5" t="s">
        <v>248</v>
      </c>
      <c r="AJ154" s="105" t="s">
        <v>114</v>
      </c>
      <c r="AK154" s="105" t="s">
        <v>99</v>
      </c>
      <c r="AL154" s="105" t="s">
        <v>75</v>
      </c>
      <c r="AM154" s="105">
        <v>0</v>
      </c>
      <c r="AN154" s="105" t="s">
        <v>602</v>
      </c>
      <c r="AO154" s="105" t="s">
        <v>603</v>
      </c>
      <c r="AP154" s="130">
        <v>95</v>
      </c>
      <c r="AQ154" s="183">
        <v>97</v>
      </c>
      <c r="AR154" s="183">
        <v>98</v>
      </c>
      <c r="AS154" s="183">
        <v>99</v>
      </c>
      <c r="AT154" s="183">
        <v>100</v>
      </c>
      <c r="AU154" s="183">
        <v>100</v>
      </c>
      <c r="AV154" s="183">
        <v>97</v>
      </c>
      <c r="AW154" s="115">
        <v>0</v>
      </c>
      <c r="AX154" s="115">
        <v>0</v>
      </c>
      <c r="AY154" s="183">
        <v>97</v>
      </c>
      <c r="AZ154" s="183">
        <v>97</v>
      </c>
      <c r="BA154" s="183">
        <v>97</v>
      </c>
      <c r="BB154" s="183">
        <v>97</v>
      </c>
      <c r="BC154" s="183">
        <v>97</v>
      </c>
      <c r="BD154" s="183">
        <v>97</v>
      </c>
      <c r="BE154" s="183">
        <v>97</v>
      </c>
      <c r="BF154" s="183">
        <v>97</v>
      </c>
      <c r="BG154" s="183">
        <v>97</v>
      </c>
      <c r="BH154" s="183">
        <v>97</v>
      </c>
      <c r="BI154" s="98" t="b">
        <f t="shared" si="14"/>
        <v>1</v>
      </c>
      <c r="BJ154" s="98" t="b">
        <f t="shared" si="15"/>
        <v>1</v>
      </c>
    </row>
    <row r="155" spans="1:62" s="135" customFormat="1" ht="70.5" customHeight="1" x14ac:dyDescent="0.25">
      <c r="A155" s="105" t="s">
        <v>421</v>
      </c>
      <c r="B155" s="105" t="s">
        <v>62</v>
      </c>
      <c r="C155" s="105" t="s">
        <v>63</v>
      </c>
      <c r="D155" s="105" t="s">
        <v>552</v>
      </c>
      <c r="E155" s="105" t="s">
        <v>553</v>
      </c>
      <c r="F155" s="105" t="s">
        <v>582</v>
      </c>
      <c r="G155" s="105" t="s">
        <v>425</v>
      </c>
      <c r="H155" s="99" t="s">
        <v>67</v>
      </c>
      <c r="I155" s="105" t="s">
        <v>554</v>
      </c>
      <c r="J155" s="105"/>
      <c r="K155" s="105" t="s">
        <v>555</v>
      </c>
      <c r="L155" s="105">
        <v>354</v>
      </c>
      <c r="M155" s="105" t="s">
        <v>604</v>
      </c>
      <c r="N155" s="105" t="s">
        <v>92</v>
      </c>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5" t="s">
        <v>166</v>
      </c>
      <c r="AJ155" s="105" t="s">
        <v>202</v>
      </c>
      <c r="AK155" s="105" t="s">
        <v>99</v>
      </c>
      <c r="AL155" s="105" t="s">
        <v>75</v>
      </c>
      <c r="AM155" s="105">
        <v>0</v>
      </c>
      <c r="AN155" s="105" t="s">
        <v>605</v>
      </c>
      <c r="AO155" s="105" t="s">
        <v>606</v>
      </c>
      <c r="AP155" s="130">
        <v>90</v>
      </c>
      <c r="AQ155" s="183">
        <v>93</v>
      </c>
      <c r="AR155" s="183">
        <v>93</v>
      </c>
      <c r="AS155" s="183">
        <v>93</v>
      </c>
      <c r="AT155" s="183">
        <v>93</v>
      </c>
      <c r="AU155" s="183">
        <v>93</v>
      </c>
      <c r="AV155" s="183">
        <v>93</v>
      </c>
      <c r="AW155" s="183">
        <v>93</v>
      </c>
      <c r="AX155" s="183">
        <v>93</v>
      </c>
      <c r="AY155" s="183">
        <v>93</v>
      </c>
      <c r="AZ155" s="183">
        <v>93</v>
      </c>
      <c r="BA155" s="183">
        <v>93</v>
      </c>
      <c r="BB155" s="183">
        <v>93</v>
      </c>
      <c r="BC155" s="183">
        <v>93</v>
      </c>
      <c r="BD155" s="183">
        <v>93</v>
      </c>
      <c r="BE155" s="183">
        <v>93</v>
      </c>
      <c r="BF155" s="183">
        <v>93</v>
      </c>
      <c r="BG155" s="183">
        <v>93</v>
      </c>
      <c r="BH155" s="183">
        <v>93</v>
      </c>
      <c r="BI155" s="98" t="b">
        <f t="shared" si="14"/>
        <v>1</v>
      </c>
      <c r="BJ155" s="98" t="b">
        <f t="shared" si="15"/>
        <v>1</v>
      </c>
    </row>
    <row r="156" spans="1:62" s="135" customFormat="1" ht="70.5" customHeight="1" x14ac:dyDescent="0.25">
      <c r="A156" s="105" t="s">
        <v>421</v>
      </c>
      <c r="B156" s="105" t="s">
        <v>62</v>
      </c>
      <c r="C156" s="105" t="s">
        <v>63</v>
      </c>
      <c r="D156" s="105" t="s">
        <v>552</v>
      </c>
      <c r="E156" s="105" t="s">
        <v>553</v>
      </c>
      <c r="F156" s="105" t="s">
        <v>582</v>
      </c>
      <c r="G156" s="105" t="s">
        <v>425</v>
      </c>
      <c r="H156" s="99" t="s">
        <v>67</v>
      </c>
      <c r="I156" s="105" t="s">
        <v>554</v>
      </c>
      <c r="J156" s="105"/>
      <c r="K156" s="105" t="s">
        <v>555</v>
      </c>
      <c r="L156" s="105"/>
      <c r="M156" s="105" t="s">
        <v>607</v>
      </c>
      <c r="N156" s="105" t="s">
        <v>92</v>
      </c>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5" t="s">
        <v>166</v>
      </c>
      <c r="AJ156" s="109" t="s">
        <v>114</v>
      </c>
      <c r="AK156" s="105" t="s">
        <v>99</v>
      </c>
      <c r="AL156" s="109" t="s">
        <v>75</v>
      </c>
      <c r="AM156" s="105">
        <v>0</v>
      </c>
      <c r="AN156" s="105" t="s">
        <v>608</v>
      </c>
      <c r="AO156" s="105" t="s">
        <v>609</v>
      </c>
      <c r="AP156" s="179">
        <v>0</v>
      </c>
      <c r="AQ156" s="175">
        <v>100</v>
      </c>
      <c r="AR156" s="175">
        <v>100</v>
      </c>
      <c r="AS156" s="175">
        <v>100</v>
      </c>
      <c r="AT156" s="175">
        <v>100</v>
      </c>
      <c r="AU156" s="175">
        <v>100</v>
      </c>
      <c r="AV156" s="175">
        <v>100</v>
      </c>
      <c r="AW156" s="115">
        <v>0</v>
      </c>
      <c r="AX156" s="115">
        <v>0</v>
      </c>
      <c r="AY156" s="183">
        <v>20</v>
      </c>
      <c r="AZ156" s="183">
        <v>20</v>
      </c>
      <c r="BA156" s="183">
        <v>20</v>
      </c>
      <c r="BB156" s="183">
        <v>50</v>
      </c>
      <c r="BC156" s="183">
        <v>50</v>
      </c>
      <c r="BD156" s="183">
        <v>50</v>
      </c>
      <c r="BE156" s="183">
        <v>70</v>
      </c>
      <c r="BF156" s="183">
        <v>70</v>
      </c>
      <c r="BG156" s="183">
        <v>70</v>
      </c>
      <c r="BH156" s="183">
        <v>100</v>
      </c>
      <c r="BI156" s="98" t="b">
        <f t="shared" si="14"/>
        <v>1</v>
      </c>
      <c r="BJ156" s="98" t="b">
        <f t="shared" si="15"/>
        <v>1</v>
      </c>
    </row>
    <row r="157" spans="1:62" s="135" customFormat="1" ht="70.5" customHeight="1" x14ac:dyDescent="0.25">
      <c r="A157" s="105" t="s">
        <v>421</v>
      </c>
      <c r="B157" s="105" t="s">
        <v>62</v>
      </c>
      <c r="C157" s="105" t="s">
        <v>63</v>
      </c>
      <c r="D157" s="105" t="s">
        <v>552</v>
      </c>
      <c r="E157" s="105" t="s">
        <v>553</v>
      </c>
      <c r="F157" s="105" t="s">
        <v>582</v>
      </c>
      <c r="G157" s="105" t="s">
        <v>425</v>
      </c>
      <c r="H157" s="99" t="s">
        <v>67</v>
      </c>
      <c r="I157" s="105" t="s">
        <v>554</v>
      </c>
      <c r="J157" s="105"/>
      <c r="K157" s="105" t="s">
        <v>555</v>
      </c>
      <c r="L157" s="105"/>
      <c r="M157" s="105" t="s">
        <v>610</v>
      </c>
      <c r="N157" s="105" t="s">
        <v>92</v>
      </c>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5" t="s">
        <v>166</v>
      </c>
      <c r="AJ157" s="109" t="s">
        <v>114</v>
      </c>
      <c r="AK157" s="109" t="s">
        <v>93</v>
      </c>
      <c r="AL157" s="109" t="s">
        <v>75</v>
      </c>
      <c r="AM157" s="105">
        <v>0</v>
      </c>
      <c r="AN157" s="105" t="s">
        <v>611</v>
      </c>
      <c r="AO157" s="105" t="s">
        <v>612</v>
      </c>
      <c r="AP157" s="179">
        <v>0</v>
      </c>
      <c r="AQ157" s="175">
        <v>30</v>
      </c>
      <c r="AR157" s="175">
        <v>30</v>
      </c>
      <c r="AS157" s="175">
        <v>25</v>
      </c>
      <c r="AT157" s="175">
        <v>15</v>
      </c>
      <c r="AU157" s="175">
        <v>100</v>
      </c>
      <c r="AV157" s="175">
        <v>30</v>
      </c>
      <c r="AW157" s="115">
        <v>0</v>
      </c>
      <c r="AX157" s="115">
        <v>0</v>
      </c>
      <c r="AY157" s="183">
        <v>6</v>
      </c>
      <c r="AZ157" s="183">
        <v>6</v>
      </c>
      <c r="BA157" s="183">
        <v>6</v>
      </c>
      <c r="BB157" s="183">
        <v>14</v>
      </c>
      <c r="BC157" s="183">
        <v>14</v>
      </c>
      <c r="BD157" s="183">
        <v>14</v>
      </c>
      <c r="BE157" s="183">
        <v>23.5</v>
      </c>
      <c r="BF157" s="183">
        <v>23.5</v>
      </c>
      <c r="BG157" s="183">
        <v>23.5</v>
      </c>
      <c r="BH157" s="183">
        <v>30</v>
      </c>
      <c r="BI157" s="98" t="b">
        <f t="shared" si="14"/>
        <v>1</v>
      </c>
      <c r="BJ157" s="98" t="b">
        <f t="shared" si="15"/>
        <v>1</v>
      </c>
    </row>
    <row r="158" spans="1:62" s="98" customFormat="1" ht="63.75" customHeight="1" x14ac:dyDescent="0.25">
      <c r="A158" s="105" t="s">
        <v>613</v>
      </c>
      <c r="B158" s="105" t="s">
        <v>614</v>
      </c>
      <c r="C158" s="105" t="s">
        <v>254</v>
      </c>
      <c r="D158" s="105" t="s">
        <v>615</v>
      </c>
      <c r="E158" s="105" t="s">
        <v>616</v>
      </c>
      <c r="F158" s="105" t="s">
        <v>616</v>
      </c>
      <c r="G158" s="99" t="s">
        <v>388</v>
      </c>
      <c r="H158" s="99" t="s">
        <v>67</v>
      </c>
      <c r="I158" s="99" t="s">
        <v>67</v>
      </c>
      <c r="J158" s="127" t="s">
        <v>617</v>
      </c>
      <c r="K158" s="99" t="s">
        <v>616</v>
      </c>
      <c r="L158" s="127">
        <v>427</v>
      </c>
      <c r="M158" s="96" t="s">
        <v>618</v>
      </c>
      <c r="N158" s="105" t="s">
        <v>92</v>
      </c>
      <c r="O158" s="106"/>
      <c r="P158" s="106"/>
      <c r="Q158" s="106"/>
      <c r="R158" s="106"/>
      <c r="S158" s="106"/>
      <c r="T158" s="106"/>
      <c r="U158" s="106"/>
      <c r="V158" s="106"/>
      <c r="W158" s="106"/>
      <c r="X158" s="106"/>
      <c r="Y158" s="106"/>
      <c r="Z158" s="106"/>
      <c r="AA158" s="106"/>
      <c r="AB158" s="106"/>
      <c r="AC158" s="106"/>
      <c r="AD158" s="106"/>
      <c r="AE158" s="106"/>
      <c r="AF158" s="106"/>
      <c r="AG158" s="106"/>
      <c r="AH158" s="106"/>
      <c r="AI158" s="96" t="s">
        <v>536</v>
      </c>
      <c r="AJ158" s="106" t="s">
        <v>202</v>
      </c>
      <c r="AK158" s="105" t="s">
        <v>115</v>
      </c>
      <c r="AL158" s="96" t="s">
        <v>87</v>
      </c>
      <c r="AM158" s="105">
        <v>0</v>
      </c>
      <c r="AN158" s="96" t="s">
        <v>619</v>
      </c>
      <c r="AO158" s="96" t="s">
        <v>620</v>
      </c>
      <c r="AP158" s="121">
        <v>0</v>
      </c>
      <c r="AQ158" s="184">
        <v>17200000</v>
      </c>
      <c r="AR158" s="184"/>
      <c r="AS158" s="184"/>
      <c r="AT158" s="185"/>
      <c r="AU158" s="185"/>
      <c r="AV158" s="184">
        <v>17200000</v>
      </c>
      <c r="AW158" s="163">
        <v>1400000</v>
      </c>
      <c r="AX158" s="186">
        <f>+AW158+1400000</f>
        <v>2800000</v>
      </c>
      <c r="AY158" s="186">
        <f>+AX158+1400000</f>
        <v>4200000</v>
      </c>
      <c r="AZ158" s="186">
        <f>+AY158+1400000</f>
        <v>5600000</v>
      </c>
      <c r="BA158" s="163">
        <f>+AZ158+1500000</f>
        <v>7100000</v>
      </c>
      <c r="BB158" s="163">
        <f>+BA158+1400000</f>
        <v>8500000</v>
      </c>
      <c r="BC158" s="163">
        <f>+BB158+1400000</f>
        <v>9900000</v>
      </c>
      <c r="BD158" s="163">
        <f>+BC158+1500000</f>
        <v>11400000</v>
      </c>
      <c r="BE158" s="163">
        <f>+BD158+1500000</f>
        <v>12900000</v>
      </c>
      <c r="BF158" s="163">
        <f>+BE158+1500000</f>
        <v>14400000</v>
      </c>
      <c r="BG158" s="163">
        <f>+BF158+1400000</f>
        <v>15800000</v>
      </c>
      <c r="BH158" s="115">
        <f>+BG158+1400000</f>
        <v>17200000</v>
      </c>
      <c r="BI158" s="98" t="b">
        <f t="shared" si="14"/>
        <v>1</v>
      </c>
      <c r="BJ158" s="98" t="b">
        <f t="shared" si="15"/>
        <v>1</v>
      </c>
    </row>
    <row r="159" spans="1:62" s="98" customFormat="1" ht="87.75" customHeight="1" x14ac:dyDescent="0.25">
      <c r="A159" s="105" t="s">
        <v>613</v>
      </c>
      <c r="B159" s="105" t="s">
        <v>614</v>
      </c>
      <c r="C159" s="105" t="s">
        <v>254</v>
      </c>
      <c r="D159" s="105" t="s">
        <v>615</v>
      </c>
      <c r="E159" s="105" t="s">
        <v>616</v>
      </c>
      <c r="F159" s="105" t="s">
        <v>616</v>
      </c>
      <c r="G159" s="99" t="s">
        <v>388</v>
      </c>
      <c r="H159" s="99" t="s">
        <v>67</v>
      </c>
      <c r="I159" s="99" t="s">
        <v>67</v>
      </c>
      <c r="J159" s="127" t="s">
        <v>617</v>
      </c>
      <c r="K159" s="99" t="s">
        <v>616</v>
      </c>
      <c r="L159" s="127">
        <v>428</v>
      </c>
      <c r="M159" s="96" t="s">
        <v>621</v>
      </c>
      <c r="N159" s="105" t="s">
        <v>92</v>
      </c>
      <c r="O159" s="106"/>
      <c r="P159" s="106"/>
      <c r="Q159" s="106"/>
      <c r="R159" s="106"/>
      <c r="S159" s="106"/>
      <c r="T159" s="106"/>
      <c r="U159" s="106"/>
      <c r="V159" s="106"/>
      <c r="W159" s="106"/>
      <c r="X159" s="106"/>
      <c r="Y159" s="106"/>
      <c r="Z159" s="106"/>
      <c r="AA159" s="106"/>
      <c r="AB159" s="106"/>
      <c r="AC159" s="106"/>
      <c r="AD159" s="106"/>
      <c r="AE159" s="106"/>
      <c r="AF159" s="106"/>
      <c r="AG159" s="106"/>
      <c r="AH159" s="106"/>
      <c r="AI159" s="96" t="s">
        <v>536</v>
      </c>
      <c r="AJ159" s="106" t="s">
        <v>202</v>
      </c>
      <c r="AK159" s="105" t="s">
        <v>115</v>
      </c>
      <c r="AL159" s="96" t="s">
        <v>87</v>
      </c>
      <c r="AM159" s="105">
        <v>0</v>
      </c>
      <c r="AN159" s="96" t="s">
        <v>622</v>
      </c>
      <c r="AO159" s="96" t="s">
        <v>623</v>
      </c>
      <c r="AP159" s="121">
        <v>0</v>
      </c>
      <c r="AQ159" s="187">
        <v>75000000</v>
      </c>
      <c r="AR159" s="187"/>
      <c r="AS159" s="187"/>
      <c r="AT159" s="185"/>
      <c r="AU159" s="185"/>
      <c r="AV159" s="187">
        <v>75000000</v>
      </c>
      <c r="AW159" s="163">
        <v>6500000</v>
      </c>
      <c r="AX159" s="186">
        <v>13000000</v>
      </c>
      <c r="AY159" s="186">
        <v>19500000</v>
      </c>
      <c r="AZ159" s="186">
        <v>26000000</v>
      </c>
      <c r="BA159" s="163">
        <v>32500000</v>
      </c>
      <c r="BB159" s="163">
        <v>39000000</v>
      </c>
      <c r="BC159" s="163">
        <v>45000000</v>
      </c>
      <c r="BD159" s="163">
        <v>51000000</v>
      </c>
      <c r="BE159" s="163">
        <v>57000000</v>
      </c>
      <c r="BF159" s="163">
        <v>63000000</v>
      </c>
      <c r="BG159" s="163">
        <v>69000000</v>
      </c>
      <c r="BH159" s="115">
        <v>75000000</v>
      </c>
      <c r="BI159" s="98" t="b">
        <f t="shared" si="14"/>
        <v>1</v>
      </c>
      <c r="BJ159" s="98" t="b">
        <f t="shared" si="15"/>
        <v>1</v>
      </c>
    </row>
    <row r="160" spans="1:62" s="98" customFormat="1" ht="63.75" customHeight="1" x14ac:dyDescent="0.25">
      <c r="A160" s="105" t="s">
        <v>613</v>
      </c>
      <c r="B160" s="105" t="s">
        <v>614</v>
      </c>
      <c r="C160" s="105" t="s">
        <v>254</v>
      </c>
      <c r="D160" s="105" t="s">
        <v>615</v>
      </c>
      <c r="E160" s="105" t="s">
        <v>616</v>
      </c>
      <c r="F160" s="105" t="s">
        <v>616</v>
      </c>
      <c r="G160" s="99" t="s">
        <v>388</v>
      </c>
      <c r="H160" s="99" t="s">
        <v>67</v>
      </c>
      <c r="I160" s="99" t="s">
        <v>67</v>
      </c>
      <c r="J160" s="127" t="s">
        <v>617</v>
      </c>
      <c r="K160" s="99" t="s">
        <v>616</v>
      </c>
      <c r="L160" s="127">
        <v>429</v>
      </c>
      <c r="M160" s="96" t="s">
        <v>624</v>
      </c>
      <c r="N160" s="105" t="s">
        <v>92</v>
      </c>
      <c r="O160" s="106"/>
      <c r="P160" s="106"/>
      <c r="Q160" s="106"/>
      <c r="R160" s="106"/>
      <c r="S160" s="106"/>
      <c r="T160" s="106"/>
      <c r="U160" s="106"/>
      <c r="V160" s="106"/>
      <c r="W160" s="106"/>
      <c r="X160" s="106"/>
      <c r="Y160" s="106"/>
      <c r="Z160" s="106"/>
      <c r="AA160" s="106"/>
      <c r="AB160" s="106"/>
      <c r="AC160" s="106"/>
      <c r="AD160" s="106"/>
      <c r="AE160" s="106"/>
      <c r="AF160" s="106"/>
      <c r="AG160" s="106"/>
      <c r="AH160" s="106"/>
      <c r="AI160" s="96" t="s">
        <v>72</v>
      </c>
      <c r="AJ160" s="106" t="s">
        <v>202</v>
      </c>
      <c r="AK160" s="105" t="s">
        <v>115</v>
      </c>
      <c r="AL160" s="96" t="s">
        <v>87</v>
      </c>
      <c r="AM160" s="105">
        <v>0</v>
      </c>
      <c r="AN160" s="96" t="s">
        <v>625</v>
      </c>
      <c r="AO160" s="96" t="s">
        <v>626</v>
      </c>
      <c r="AP160" s="121">
        <v>0</v>
      </c>
      <c r="AQ160" s="187">
        <v>3000</v>
      </c>
      <c r="AR160" s="187"/>
      <c r="AS160" s="187"/>
      <c r="AT160" s="185"/>
      <c r="AU160" s="185"/>
      <c r="AV160" s="111">
        <v>3000</v>
      </c>
      <c r="AW160" s="163">
        <v>180</v>
      </c>
      <c r="AX160" s="186">
        <v>425</v>
      </c>
      <c r="AY160" s="186">
        <v>685</v>
      </c>
      <c r="AZ160" s="186">
        <v>940</v>
      </c>
      <c r="BA160" s="163">
        <v>1200</v>
      </c>
      <c r="BB160" s="163">
        <v>1465</v>
      </c>
      <c r="BC160" s="163">
        <v>1730</v>
      </c>
      <c r="BD160" s="163">
        <v>1990</v>
      </c>
      <c r="BE160" s="163">
        <v>2255</v>
      </c>
      <c r="BF160" s="163">
        <v>2520</v>
      </c>
      <c r="BG160" s="163">
        <v>2770</v>
      </c>
      <c r="BH160" s="115">
        <v>3000</v>
      </c>
      <c r="BI160" s="98" t="b">
        <f t="shared" si="14"/>
        <v>1</v>
      </c>
      <c r="BJ160" s="98" t="b">
        <f t="shared" si="15"/>
        <v>1</v>
      </c>
    </row>
    <row r="161" spans="1:62" s="98" customFormat="1" ht="63.75" customHeight="1" x14ac:dyDescent="0.25">
      <c r="A161" s="105" t="s">
        <v>613</v>
      </c>
      <c r="B161" s="105" t="s">
        <v>614</v>
      </c>
      <c r="C161" s="105" t="s">
        <v>254</v>
      </c>
      <c r="D161" s="105" t="s">
        <v>615</v>
      </c>
      <c r="E161" s="105" t="s">
        <v>616</v>
      </c>
      <c r="F161" s="105" t="s">
        <v>616</v>
      </c>
      <c r="G161" s="99" t="s">
        <v>388</v>
      </c>
      <c r="H161" s="99" t="s">
        <v>67</v>
      </c>
      <c r="I161" s="99" t="s">
        <v>67</v>
      </c>
      <c r="J161" s="127" t="s">
        <v>617</v>
      </c>
      <c r="K161" s="99" t="s">
        <v>616</v>
      </c>
      <c r="L161" s="127">
        <v>432</v>
      </c>
      <c r="M161" s="96" t="s">
        <v>627</v>
      </c>
      <c r="N161" s="105" t="s">
        <v>92</v>
      </c>
      <c r="O161" s="106"/>
      <c r="P161" s="106"/>
      <c r="Q161" s="106"/>
      <c r="R161" s="106"/>
      <c r="S161" s="106"/>
      <c r="T161" s="106"/>
      <c r="U161" s="106"/>
      <c r="V161" s="106"/>
      <c r="W161" s="106"/>
      <c r="X161" s="106"/>
      <c r="Y161" s="106"/>
      <c r="Z161" s="106"/>
      <c r="AA161" s="106"/>
      <c r="AB161" s="106"/>
      <c r="AC161" s="106"/>
      <c r="AD161" s="106"/>
      <c r="AE161" s="106"/>
      <c r="AF161" s="106"/>
      <c r="AG161" s="106"/>
      <c r="AH161" s="106"/>
      <c r="AI161" s="96" t="s">
        <v>72</v>
      </c>
      <c r="AJ161" s="106" t="s">
        <v>202</v>
      </c>
      <c r="AK161" s="105" t="s">
        <v>115</v>
      </c>
      <c r="AL161" s="96" t="s">
        <v>87</v>
      </c>
      <c r="AM161" s="105">
        <v>0</v>
      </c>
      <c r="AN161" s="96" t="s">
        <v>628</v>
      </c>
      <c r="AO161" s="96" t="s">
        <v>629</v>
      </c>
      <c r="AP161" s="121">
        <v>0</v>
      </c>
      <c r="AQ161" s="187">
        <v>3000</v>
      </c>
      <c r="AR161" s="187"/>
      <c r="AS161" s="187"/>
      <c r="AT161" s="185"/>
      <c r="AU161" s="185"/>
      <c r="AV161" s="111">
        <v>3000</v>
      </c>
      <c r="AW161" s="111">
        <v>220</v>
      </c>
      <c r="AX161" s="163">
        <v>450</v>
      </c>
      <c r="AY161" s="186">
        <v>710</v>
      </c>
      <c r="AZ161" s="186">
        <v>960</v>
      </c>
      <c r="BA161" s="186">
        <v>1240</v>
      </c>
      <c r="BB161" s="163">
        <v>1480</v>
      </c>
      <c r="BC161" s="163">
        <v>1730</v>
      </c>
      <c r="BD161" s="163">
        <v>1990</v>
      </c>
      <c r="BE161" s="163">
        <v>2240</v>
      </c>
      <c r="BF161" s="163">
        <v>2520</v>
      </c>
      <c r="BG161" s="163">
        <v>2780</v>
      </c>
      <c r="BH161" s="115">
        <v>3000</v>
      </c>
      <c r="BI161" s="98" t="b">
        <f t="shared" si="14"/>
        <v>1</v>
      </c>
      <c r="BJ161" s="98" t="b">
        <f t="shared" si="15"/>
        <v>1</v>
      </c>
    </row>
    <row r="162" spans="1:62" s="136" customFormat="1" ht="63.75" customHeight="1" x14ac:dyDescent="0.25">
      <c r="A162" s="105" t="s">
        <v>613</v>
      </c>
      <c r="B162" s="105" t="s">
        <v>630</v>
      </c>
      <c r="C162" s="105" t="s">
        <v>631</v>
      </c>
      <c r="D162" s="105" t="s">
        <v>632</v>
      </c>
      <c r="E162" s="105" t="s">
        <v>633</v>
      </c>
      <c r="F162" s="105" t="s">
        <v>633</v>
      </c>
      <c r="G162" s="99" t="s">
        <v>388</v>
      </c>
      <c r="H162" s="99" t="s">
        <v>67</v>
      </c>
      <c r="I162" s="99" t="s">
        <v>67</v>
      </c>
      <c r="J162" s="105" t="s">
        <v>634</v>
      </c>
      <c r="K162" s="99" t="s">
        <v>633</v>
      </c>
      <c r="L162" s="105">
        <v>126</v>
      </c>
      <c r="M162" s="99" t="s">
        <v>635</v>
      </c>
      <c r="N162" s="105" t="s">
        <v>92</v>
      </c>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5" t="s">
        <v>536</v>
      </c>
      <c r="AJ162" s="105" t="s">
        <v>202</v>
      </c>
      <c r="AK162" s="105" t="s">
        <v>93</v>
      </c>
      <c r="AL162" s="105" t="s">
        <v>87</v>
      </c>
      <c r="AM162" s="105">
        <v>0</v>
      </c>
      <c r="AN162" s="99" t="s">
        <v>636</v>
      </c>
      <c r="AO162" s="99" t="s">
        <v>637</v>
      </c>
      <c r="AP162" s="130">
        <v>0</v>
      </c>
      <c r="AQ162" s="130"/>
      <c r="AR162" s="130"/>
      <c r="AS162" s="130"/>
      <c r="AT162" s="143"/>
      <c r="AU162" s="143"/>
      <c r="AV162" s="129"/>
      <c r="AW162" s="163"/>
      <c r="AX162" s="163"/>
      <c r="AY162" s="163"/>
      <c r="AZ162" s="163"/>
      <c r="BA162" s="163"/>
      <c r="BB162" s="163"/>
      <c r="BC162" s="163"/>
      <c r="BD162" s="163"/>
      <c r="BE162" s="163"/>
      <c r="BF162" s="163"/>
      <c r="BG162" s="163"/>
      <c r="BH162" s="115"/>
      <c r="BI162" s="98" t="b">
        <f t="shared" si="14"/>
        <v>1</v>
      </c>
      <c r="BJ162" s="98" t="b">
        <f t="shared" si="15"/>
        <v>1</v>
      </c>
    </row>
    <row r="163" spans="1:62" s="136" customFormat="1" ht="63.75" customHeight="1" x14ac:dyDescent="0.25">
      <c r="A163" s="105" t="s">
        <v>613</v>
      </c>
      <c r="B163" s="105" t="s">
        <v>630</v>
      </c>
      <c r="C163" s="105" t="s">
        <v>631</v>
      </c>
      <c r="D163" s="105" t="s">
        <v>632</v>
      </c>
      <c r="E163" s="105" t="s">
        <v>633</v>
      </c>
      <c r="F163" s="105" t="s">
        <v>633</v>
      </c>
      <c r="G163" s="99" t="s">
        <v>388</v>
      </c>
      <c r="H163" s="99" t="s">
        <v>67</v>
      </c>
      <c r="I163" s="99" t="s">
        <v>67</v>
      </c>
      <c r="J163" s="105" t="s">
        <v>634</v>
      </c>
      <c r="K163" s="99" t="s">
        <v>633</v>
      </c>
      <c r="L163" s="105">
        <v>204</v>
      </c>
      <c r="M163" s="99" t="s">
        <v>638</v>
      </c>
      <c r="N163" s="105" t="s">
        <v>92</v>
      </c>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5"/>
      <c r="AJ163" s="105" t="s">
        <v>73</v>
      </c>
      <c r="AK163" s="105" t="s">
        <v>74</v>
      </c>
      <c r="AL163" s="105" t="s">
        <v>87</v>
      </c>
      <c r="AM163" s="105">
        <v>0</v>
      </c>
      <c r="AN163" s="99" t="s">
        <v>638</v>
      </c>
      <c r="AO163" s="99" t="s">
        <v>639</v>
      </c>
      <c r="AP163" s="137">
        <v>0</v>
      </c>
      <c r="AQ163" s="137"/>
      <c r="AR163" s="137"/>
      <c r="AS163" s="137"/>
      <c r="AT163" s="143"/>
      <c r="AU163" s="143"/>
      <c r="AV163" s="111"/>
      <c r="AW163" s="163"/>
      <c r="AX163" s="163"/>
      <c r="AY163" s="163"/>
      <c r="AZ163" s="163"/>
      <c r="BA163" s="163"/>
      <c r="BB163" s="163"/>
      <c r="BC163" s="163"/>
      <c r="BD163" s="163"/>
      <c r="BE163" s="163"/>
      <c r="BF163" s="163"/>
      <c r="BG163" s="163"/>
      <c r="BH163" s="115"/>
      <c r="BI163" s="98" t="b">
        <f t="shared" si="14"/>
        <v>1</v>
      </c>
      <c r="BJ163" s="98" t="b">
        <f t="shared" si="15"/>
        <v>1</v>
      </c>
    </row>
    <row r="164" spans="1:62" s="136" customFormat="1" ht="63.75" customHeight="1" x14ac:dyDescent="0.25">
      <c r="A164" s="105" t="s">
        <v>613</v>
      </c>
      <c r="B164" s="105" t="s">
        <v>630</v>
      </c>
      <c r="C164" s="105" t="s">
        <v>631</v>
      </c>
      <c r="D164" s="105" t="s">
        <v>632</v>
      </c>
      <c r="E164" s="105" t="s">
        <v>633</v>
      </c>
      <c r="F164" s="105" t="s">
        <v>633</v>
      </c>
      <c r="G164" s="99" t="s">
        <v>388</v>
      </c>
      <c r="H164" s="99" t="s">
        <v>67</v>
      </c>
      <c r="I164" s="99" t="s">
        <v>67</v>
      </c>
      <c r="J164" s="105" t="s">
        <v>634</v>
      </c>
      <c r="K164" s="99" t="s">
        <v>633</v>
      </c>
      <c r="L164" s="105">
        <v>205</v>
      </c>
      <c r="M164" s="99" t="s">
        <v>640</v>
      </c>
      <c r="N164" s="105" t="s">
        <v>92</v>
      </c>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5"/>
      <c r="AJ164" s="105" t="s">
        <v>73</v>
      </c>
      <c r="AK164" s="105" t="s">
        <v>93</v>
      </c>
      <c r="AL164" s="105" t="s">
        <v>87</v>
      </c>
      <c r="AM164" s="105">
        <v>0</v>
      </c>
      <c r="AN164" s="99" t="s">
        <v>640</v>
      </c>
      <c r="AO164" s="99" t="s">
        <v>641</v>
      </c>
      <c r="AP164" s="137">
        <v>0</v>
      </c>
      <c r="AQ164" s="137"/>
      <c r="AR164" s="137"/>
      <c r="AS164" s="137"/>
      <c r="AT164" s="143"/>
      <c r="AU164" s="143"/>
      <c r="AV164" s="111"/>
      <c r="AW164" s="163"/>
      <c r="AX164" s="163"/>
      <c r="AY164" s="163"/>
      <c r="AZ164" s="163"/>
      <c r="BA164" s="163"/>
      <c r="BB164" s="163"/>
      <c r="BC164" s="163"/>
      <c r="BD164" s="163"/>
      <c r="BE164" s="163"/>
      <c r="BF164" s="163"/>
      <c r="BG164" s="163"/>
      <c r="BH164" s="115"/>
      <c r="BI164" s="98" t="b">
        <f t="shared" si="14"/>
        <v>1</v>
      </c>
      <c r="BJ164" s="98" t="b">
        <f t="shared" si="15"/>
        <v>1</v>
      </c>
    </row>
    <row r="165" spans="1:62" s="136" customFormat="1" ht="63.75" customHeight="1" x14ac:dyDescent="0.25">
      <c r="A165" s="105" t="s">
        <v>613</v>
      </c>
      <c r="B165" s="105" t="s">
        <v>630</v>
      </c>
      <c r="C165" s="105" t="s">
        <v>631</v>
      </c>
      <c r="D165" s="105" t="s">
        <v>632</v>
      </c>
      <c r="E165" s="105" t="s">
        <v>633</v>
      </c>
      <c r="F165" s="105" t="s">
        <v>633</v>
      </c>
      <c r="G165" s="99" t="s">
        <v>388</v>
      </c>
      <c r="H165" s="99" t="s">
        <v>67</v>
      </c>
      <c r="I165" s="99" t="s">
        <v>67</v>
      </c>
      <c r="J165" s="105" t="s">
        <v>634</v>
      </c>
      <c r="K165" s="99" t="s">
        <v>633</v>
      </c>
      <c r="L165" s="105">
        <v>206</v>
      </c>
      <c r="M165" s="99" t="s">
        <v>642</v>
      </c>
      <c r="N165" s="105" t="s">
        <v>92</v>
      </c>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5"/>
      <c r="AJ165" s="105" t="s">
        <v>73</v>
      </c>
      <c r="AK165" s="105" t="s">
        <v>74</v>
      </c>
      <c r="AL165" s="105" t="s">
        <v>87</v>
      </c>
      <c r="AM165" s="105">
        <v>0</v>
      </c>
      <c r="AN165" s="99" t="s">
        <v>638</v>
      </c>
      <c r="AO165" s="99" t="s">
        <v>639</v>
      </c>
      <c r="AP165" s="137">
        <v>0</v>
      </c>
      <c r="AQ165" s="137"/>
      <c r="AR165" s="137"/>
      <c r="AS165" s="137"/>
      <c r="AT165" s="143"/>
      <c r="AU165" s="143"/>
      <c r="AV165" s="111"/>
      <c r="AW165" s="163"/>
      <c r="AX165" s="163"/>
      <c r="AY165" s="163"/>
      <c r="AZ165" s="163"/>
      <c r="BA165" s="163"/>
      <c r="BB165" s="163"/>
      <c r="BC165" s="163"/>
      <c r="BD165" s="163"/>
      <c r="BE165" s="163"/>
      <c r="BF165" s="163"/>
      <c r="BG165" s="163"/>
      <c r="BH165" s="115"/>
      <c r="BI165" s="98" t="b">
        <f t="shared" si="14"/>
        <v>1</v>
      </c>
      <c r="BJ165" s="98" t="b">
        <f t="shared" si="15"/>
        <v>1</v>
      </c>
    </row>
    <row r="166" spans="1:62" s="136" customFormat="1" ht="63.75" customHeight="1" x14ac:dyDescent="0.25">
      <c r="A166" s="105" t="s">
        <v>613</v>
      </c>
      <c r="B166" s="105" t="s">
        <v>630</v>
      </c>
      <c r="C166" s="105" t="s">
        <v>631</v>
      </c>
      <c r="D166" s="105" t="s">
        <v>632</v>
      </c>
      <c r="E166" s="105" t="s">
        <v>633</v>
      </c>
      <c r="F166" s="105" t="s">
        <v>633</v>
      </c>
      <c r="G166" s="99" t="s">
        <v>388</v>
      </c>
      <c r="H166" s="99" t="s">
        <v>67</v>
      </c>
      <c r="I166" s="99" t="s">
        <v>67</v>
      </c>
      <c r="J166" s="105" t="s">
        <v>634</v>
      </c>
      <c r="K166" s="99" t="s">
        <v>633</v>
      </c>
      <c r="L166" s="105">
        <v>446</v>
      </c>
      <c r="M166" s="99" t="s">
        <v>643</v>
      </c>
      <c r="N166" s="105" t="s">
        <v>92</v>
      </c>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5" t="s">
        <v>536</v>
      </c>
      <c r="AJ166" s="105" t="s">
        <v>114</v>
      </c>
      <c r="AK166" s="105" t="s">
        <v>115</v>
      </c>
      <c r="AL166" s="105" t="s">
        <v>75</v>
      </c>
      <c r="AM166" s="105">
        <v>0</v>
      </c>
      <c r="AN166" s="99" t="s">
        <v>644</v>
      </c>
      <c r="AO166" s="99" t="s">
        <v>645</v>
      </c>
      <c r="AP166" s="137">
        <v>0</v>
      </c>
      <c r="AQ166" s="137"/>
      <c r="AR166" s="137"/>
      <c r="AS166" s="137"/>
      <c r="AT166" s="143"/>
      <c r="AU166" s="143"/>
      <c r="AV166" s="111"/>
      <c r="AW166" s="163"/>
      <c r="AX166" s="163"/>
      <c r="AY166" s="163"/>
      <c r="AZ166" s="163"/>
      <c r="BA166" s="163"/>
      <c r="BB166" s="163"/>
      <c r="BC166" s="163"/>
      <c r="BD166" s="163"/>
      <c r="BE166" s="163"/>
      <c r="BF166" s="163"/>
      <c r="BG166" s="163"/>
      <c r="BH166" s="115"/>
      <c r="BI166" s="98" t="b">
        <f t="shared" si="14"/>
        <v>1</v>
      </c>
      <c r="BJ166" s="98" t="b">
        <f t="shared" si="15"/>
        <v>1</v>
      </c>
    </row>
    <row r="167" spans="1:62" s="136" customFormat="1" ht="63.75" customHeight="1" x14ac:dyDescent="0.25">
      <c r="A167" s="105" t="s">
        <v>613</v>
      </c>
      <c r="B167" s="105" t="s">
        <v>630</v>
      </c>
      <c r="C167" s="105" t="s">
        <v>631</v>
      </c>
      <c r="D167" s="105" t="s">
        <v>632</v>
      </c>
      <c r="E167" s="105" t="s">
        <v>633</v>
      </c>
      <c r="F167" s="105" t="s">
        <v>633</v>
      </c>
      <c r="G167" s="99" t="s">
        <v>388</v>
      </c>
      <c r="H167" s="99" t="s">
        <v>67</v>
      </c>
      <c r="I167" s="99" t="s">
        <v>67</v>
      </c>
      <c r="J167" s="105" t="s">
        <v>634</v>
      </c>
      <c r="K167" s="99" t="s">
        <v>633</v>
      </c>
      <c r="L167" s="105">
        <v>449</v>
      </c>
      <c r="M167" s="99" t="s">
        <v>646</v>
      </c>
      <c r="N167" s="105" t="s">
        <v>92</v>
      </c>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5" t="s">
        <v>536</v>
      </c>
      <c r="AJ167" s="105" t="s">
        <v>73</v>
      </c>
      <c r="AK167" s="105" t="s">
        <v>93</v>
      </c>
      <c r="AL167" s="105" t="s">
        <v>87</v>
      </c>
      <c r="AM167" s="105">
        <v>0</v>
      </c>
      <c r="AN167" s="99" t="s">
        <v>647</v>
      </c>
      <c r="AO167" s="99" t="s">
        <v>648</v>
      </c>
      <c r="AP167" s="137">
        <v>0</v>
      </c>
      <c r="AQ167" s="137"/>
      <c r="AR167" s="137"/>
      <c r="AS167" s="137"/>
      <c r="AT167" s="143"/>
      <c r="AU167" s="143"/>
      <c r="AV167" s="111"/>
      <c r="AW167" s="163"/>
      <c r="AX167" s="163"/>
      <c r="AY167" s="163"/>
      <c r="AZ167" s="163"/>
      <c r="BA167" s="163"/>
      <c r="BB167" s="163"/>
      <c r="BC167" s="163"/>
      <c r="BD167" s="163"/>
      <c r="BE167" s="163"/>
      <c r="BF167" s="163"/>
      <c r="BG167" s="163"/>
      <c r="BH167" s="115"/>
      <c r="BI167" s="98" t="b">
        <f t="shared" si="14"/>
        <v>1</v>
      </c>
      <c r="BJ167" s="98" t="b">
        <f t="shared" si="15"/>
        <v>1</v>
      </c>
    </row>
    <row r="168" spans="1:62" s="136" customFormat="1" ht="63.75" customHeight="1" x14ac:dyDescent="0.25">
      <c r="A168" s="105" t="s">
        <v>613</v>
      </c>
      <c r="B168" s="105" t="s">
        <v>630</v>
      </c>
      <c r="C168" s="105" t="s">
        <v>631</v>
      </c>
      <c r="D168" s="105" t="s">
        <v>632</v>
      </c>
      <c r="E168" s="105" t="s">
        <v>633</v>
      </c>
      <c r="F168" s="105" t="s">
        <v>633</v>
      </c>
      <c r="G168" s="99" t="s">
        <v>388</v>
      </c>
      <c r="H168" s="99" t="s">
        <v>67</v>
      </c>
      <c r="I168" s="99" t="s">
        <v>67</v>
      </c>
      <c r="J168" s="105" t="s">
        <v>634</v>
      </c>
      <c r="K168" s="99" t="s">
        <v>633</v>
      </c>
      <c r="L168" s="105">
        <v>450</v>
      </c>
      <c r="M168" s="99" t="s">
        <v>649</v>
      </c>
      <c r="N168" s="105" t="s">
        <v>92</v>
      </c>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5" t="s">
        <v>536</v>
      </c>
      <c r="AJ168" s="105" t="s">
        <v>114</v>
      </c>
      <c r="AK168" s="105" t="s">
        <v>93</v>
      </c>
      <c r="AL168" s="105" t="s">
        <v>87</v>
      </c>
      <c r="AM168" s="105">
        <v>0</v>
      </c>
      <c r="AN168" s="99" t="s">
        <v>650</v>
      </c>
      <c r="AO168" s="99" t="s">
        <v>651</v>
      </c>
      <c r="AP168" s="137">
        <v>0</v>
      </c>
      <c r="AQ168" s="137"/>
      <c r="AR168" s="137"/>
      <c r="AS168" s="137"/>
      <c r="AT168" s="143"/>
      <c r="AU168" s="143"/>
      <c r="AV168" s="111"/>
      <c r="AW168" s="163"/>
      <c r="AX168" s="163"/>
      <c r="AY168" s="163"/>
      <c r="AZ168" s="163"/>
      <c r="BA168" s="163"/>
      <c r="BB168" s="163"/>
      <c r="BC168" s="163"/>
      <c r="BD168" s="163"/>
      <c r="BE168" s="163"/>
      <c r="BF168" s="163"/>
      <c r="BG168" s="163"/>
      <c r="BH168" s="115"/>
      <c r="BI168" s="98" t="b">
        <f t="shared" si="14"/>
        <v>1</v>
      </c>
      <c r="BJ168" s="98" t="b">
        <f t="shared" si="15"/>
        <v>1</v>
      </c>
    </row>
    <row r="169" spans="1:62" s="136" customFormat="1" ht="63.75" customHeight="1" x14ac:dyDescent="0.25">
      <c r="A169" s="105" t="s">
        <v>613</v>
      </c>
      <c r="B169" s="105" t="s">
        <v>630</v>
      </c>
      <c r="C169" s="105" t="s">
        <v>631</v>
      </c>
      <c r="D169" s="105" t="s">
        <v>632</v>
      </c>
      <c r="E169" s="105" t="s">
        <v>633</v>
      </c>
      <c r="F169" s="105" t="s">
        <v>633</v>
      </c>
      <c r="G169" s="99" t="s">
        <v>388</v>
      </c>
      <c r="H169" s="99" t="s">
        <v>67</v>
      </c>
      <c r="I169" s="99" t="s">
        <v>67</v>
      </c>
      <c r="J169" s="105" t="s">
        <v>634</v>
      </c>
      <c r="K169" s="99" t="s">
        <v>633</v>
      </c>
      <c r="L169" s="105">
        <v>459</v>
      </c>
      <c r="M169" s="99" t="s">
        <v>652</v>
      </c>
      <c r="N169" s="105" t="s">
        <v>92</v>
      </c>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5" t="s">
        <v>536</v>
      </c>
      <c r="AJ169" s="105" t="s">
        <v>202</v>
      </c>
      <c r="AK169" s="105" t="s">
        <v>93</v>
      </c>
      <c r="AL169" s="105" t="s">
        <v>87</v>
      </c>
      <c r="AM169" s="105">
        <v>0</v>
      </c>
      <c r="AN169" s="99" t="s">
        <v>653</v>
      </c>
      <c r="AO169" s="99" t="s">
        <v>654</v>
      </c>
      <c r="AP169" s="184">
        <v>3300000000000</v>
      </c>
      <c r="AQ169" s="137"/>
      <c r="AR169" s="137"/>
      <c r="AS169" s="137"/>
      <c r="AT169" s="143"/>
      <c r="AU169" s="143"/>
      <c r="AV169" s="111"/>
      <c r="AW169" s="163"/>
      <c r="AX169" s="163"/>
      <c r="AY169" s="163"/>
      <c r="AZ169" s="163"/>
      <c r="BA169" s="163"/>
      <c r="BB169" s="163"/>
      <c r="BC169" s="163"/>
      <c r="BD169" s="163"/>
      <c r="BE169" s="163"/>
      <c r="BF169" s="163"/>
      <c r="BG169" s="163"/>
      <c r="BH169" s="115"/>
      <c r="BI169" s="98" t="b">
        <f t="shared" si="14"/>
        <v>1</v>
      </c>
      <c r="BJ169" s="98" t="b">
        <f t="shared" si="15"/>
        <v>1</v>
      </c>
    </row>
    <row r="170" spans="1:62" s="136" customFormat="1" ht="63.75" customHeight="1" x14ac:dyDescent="0.25">
      <c r="A170" s="105" t="s">
        <v>613</v>
      </c>
      <c r="B170" s="105" t="s">
        <v>630</v>
      </c>
      <c r="C170" s="105" t="s">
        <v>631</v>
      </c>
      <c r="D170" s="105" t="s">
        <v>632</v>
      </c>
      <c r="E170" s="105" t="s">
        <v>633</v>
      </c>
      <c r="F170" s="105" t="s">
        <v>633</v>
      </c>
      <c r="G170" s="99" t="s">
        <v>388</v>
      </c>
      <c r="H170" s="99" t="s">
        <v>67</v>
      </c>
      <c r="I170" s="99" t="s">
        <v>67</v>
      </c>
      <c r="J170" s="105" t="s">
        <v>634</v>
      </c>
      <c r="K170" s="99" t="s">
        <v>633</v>
      </c>
      <c r="L170" s="105">
        <v>273</v>
      </c>
      <c r="M170" s="99" t="s">
        <v>655</v>
      </c>
      <c r="N170" s="105" t="s">
        <v>92</v>
      </c>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5" t="s">
        <v>536</v>
      </c>
      <c r="AJ170" s="105" t="s">
        <v>202</v>
      </c>
      <c r="AK170" s="105" t="s">
        <v>93</v>
      </c>
      <c r="AL170" s="105" t="s">
        <v>87</v>
      </c>
      <c r="AM170" s="105">
        <v>0</v>
      </c>
      <c r="AN170" s="99" t="s">
        <v>636</v>
      </c>
      <c r="AO170" s="99" t="s">
        <v>637</v>
      </c>
      <c r="AP170" s="137">
        <v>12</v>
      </c>
      <c r="AQ170" s="137"/>
      <c r="AR170" s="137"/>
      <c r="AS170" s="137"/>
      <c r="AT170" s="143"/>
      <c r="AU170" s="143"/>
      <c r="AV170" s="111"/>
      <c r="AW170" s="163"/>
      <c r="AX170" s="163"/>
      <c r="AY170" s="163"/>
      <c r="AZ170" s="163"/>
      <c r="BA170" s="163"/>
      <c r="BB170" s="163"/>
      <c r="BC170" s="163"/>
      <c r="BD170" s="163"/>
      <c r="BE170" s="163"/>
      <c r="BF170" s="163"/>
      <c r="BG170" s="163"/>
      <c r="BH170" s="115"/>
      <c r="BI170" s="98" t="b">
        <f t="shared" si="14"/>
        <v>1</v>
      </c>
      <c r="BJ170" s="98" t="b">
        <f t="shared" si="15"/>
        <v>1</v>
      </c>
    </row>
    <row r="171" spans="1:62" s="136" customFormat="1" ht="69" customHeight="1" x14ac:dyDescent="0.25">
      <c r="A171" s="105" t="s">
        <v>613</v>
      </c>
      <c r="B171" s="105" t="s">
        <v>630</v>
      </c>
      <c r="C171" s="105" t="s">
        <v>631</v>
      </c>
      <c r="D171" s="105" t="s">
        <v>632</v>
      </c>
      <c r="E171" s="105" t="s">
        <v>633</v>
      </c>
      <c r="F171" s="105" t="s">
        <v>633</v>
      </c>
      <c r="G171" s="99" t="s">
        <v>388</v>
      </c>
      <c r="H171" s="99" t="s">
        <v>67</v>
      </c>
      <c r="I171" s="99" t="s">
        <v>67</v>
      </c>
      <c r="J171" s="105" t="s">
        <v>634</v>
      </c>
      <c r="K171" s="99" t="s">
        <v>633</v>
      </c>
      <c r="L171" s="105">
        <v>277</v>
      </c>
      <c r="M171" s="99" t="s">
        <v>656</v>
      </c>
      <c r="N171" s="105" t="s">
        <v>92</v>
      </c>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5" t="s">
        <v>536</v>
      </c>
      <c r="AJ171" s="105" t="s">
        <v>114</v>
      </c>
      <c r="AK171" s="105" t="s">
        <v>99</v>
      </c>
      <c r="AL171" s="105" t="s">
        <v>75</v>
      </c>
      <c r="AM171" s="105">
        <v>0</v>
      </c>
      <c r="AN171" s="99" t="s">
        <v>657</v>
      </c>
      <c r="AO171" s="99" t="s">
        <v>658</v>
      </c>
      <c r="AP171" s="137">
        <v>0</v>
      </c>
      <c r="AQ171" s="137"/>
      <c r="AR171" s="137"/>
      <c r="AS171" s="137"/>
      <c r="AT171" s="143"/>
      <c r="AU171" s="143"/>
      <c r="AV171" s="111"/>
      <c r="AW171" s="163"/>
      <c r="AX171" s="163"/>
      <c r="AY171" s="163"/>
      <c r="AZ171" s="163"/>
      <c r="BA171" s="163"/>
      <c r="BB171" s="163"/>
      <c r="BC171" s="163"/>
      <c r="BD171" s="163"/>
      <c r="BE171" s="163"/>
      <c r="BF171" s="163"/>
      <c r="BG171" s="163"/>
      <c r="BH171" s="115"/>
      <c r="BI171" s="98" t="b">
        <f t="shared" si="14"/>
        <v>1</v>
      </c>
      <c r="BJ171" s="98" t="b">
        <f t="shared" si="15"/>
        <v>1</v>
      </c>
    </row>
    <row r="172" spans="1:62" s="116" customFormat="1" ht="90" x14ac:dyDescent="0.25">
      <c r="A172" s="105" t="s">
        <v>613</v>
      </c>
      <c r="B172" s="105" t="s">
        <v>630</v>
      </c>
      <c r="C172" s="105" t="s">
        <v>631</v>
      </c>
      <c r="D172" s="105" t="s">
        <v>632</v>
      </c>
      <c r="E172" s="105" t="s">
        <v>633</v>
      </c>
      <c r="F172" s="105" t="s">
        <v>633</v>
      </c>
      <c r="G172" s="99" t="s">
        <v>388</v>
      </c>
      <c r="H172" s="99" t="s">
        <v>67</v>
      </c>
      <c r="I172" s="99" t="s">
        <v>67</v>
      </c>
      <c r="J172" s="105" t="s">
        <v>634</v>
      </c>
      <c r="K172" s="99" t="s">
        <v>633</v>
      </c>
      <c r="L172" s="105">
        <v>361</v>
      </c>
      <c r="M172" s="99" t="s">
        <v>659</v>
      </c>
      <c r="N172" s="105" t="s">
        <v>92</v>
      </c>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05" t="s">
        <v>536</v>
      </c>
      <c r="AJ172" s="105" t="s">
        <v>114</v>
      </c>
      <c r="AK172" s="105" t="s">
        <v>93</v>
      </c>
      <c r="AL172" s="105" t="s">
        <v>87</v>
      </c>
      <c r="AM172" s="105">
        <v>0</v>
      </c>
      <c r="AN172" s="99" t="s">
        <v>660</v>
      </c>
      <c r="AO172" s="99" t="s">
        <v>661</v>
      </c>
      <c r="AP172" s="137">
        <v>0</v>
      </c>
      <c r="AQ172" s="109"/>
      <c r="AR172" s="109"/>
      <c r="AS172" s="109"/>
      <c r="AT172" s="122"/>
      <c r="AU172" s="122"/>
      <c r="AV172" s="134"/>
      <c r="AW172" s="108"/>
      <c r="AX172" s="154"/>
      <c r="AY172" s="108"/>
      <c r="AZ172" s="154"/>
      <c r="BA172" s="108"/>
      <c r="BB172" s="154"/>
      <c r="BC172" s="108"/>
      <c r="BD172" s="154"/>
      <c r="BE172" s="108"/>
      <c r="BF172" s="154"/>
      <c r="BG172" s="108"/>
      <c r="BH172" s="134"/>
      <c r="BI172" s="98" t="b">
        <f t="shared" si="14"/>
        <v>1</v>
      </c>
      <c r="BJ172" s="98" t="b">
        <f t="shared" si="15"/>
        <v>1</v>
      </c>
    </row>
    <row r="173" spans="1:62" s="136" customFormat="1" ht="71.099999999999994" customHeight="1" x14ac:dyDescent="0.25">
      <c r="A173" s="105" t="s">
        <v>613</v>
      </c>
      <c r="B173" s="105" t="s">
        <v>662</v>
      </c>
      <c r="C173" s="105" t="s">
        <v>386</v>
      </c>
      <c r="D173" s="105" t="s">
        <v>663</v>
      </c>
      <c r="E173" s="105" t="s">
        <v>664</v>
      </c>
      <c r="F173" s="105" t="s">
        <v>664</v>
      </c>
      <c r="G173" s="99" t="s">
        <v>388</v>
      </c>
      <c r="H173" s="99" t="s">
        <v>67</v>
      </c>
      <c r="I173" s="99" t="s">
        <v>67</v>
      </c>
      <c r="J173" s="105">
        <v>34</v>
      </c>
      <c r="K173" s="99" t="s">
        <v>665</v>
      </c>
      <c r="L173" s="105">
        <v>155</v>
      </c>
      <c r="M173" s="101" t="s">
        <v>666</v>
      </c>
      <c r="N173" s="105" t="s">
        <v>92</v>
      </c>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5" t="s">
        <v>72</v>
      </c>
      <c r="AJ173" s="105" t="s">
        <v>273</v>
      </c>
      <c r="AK173" s="105" t="s">
        <v>115</v>
      </c>
      <c r="AL173" s="105" t="s">
        <v>87</v>
      </c>
      <c r="AM173" s="105">
        <v>0</v>
      </c>
      <c r="AN173" s="99" t="s">
        <v>667</v>
      </c>
      <c r="AO173" s="99" t="s">
        <v>668</v>
      </c>
      <c r="AP173" s="109">
        <v>1207200000</v>
      </c>
      <c r="AQ173" s="138">
        <f>1207200000*0.7</f>
        <v>845040000</v>
      </c>
      <c r="AR173" s="188"/>
      <c r="AS173" s="188"/>
      <c r="AT173" s="143"/>
      <c r="AU173" s="168"/>
      <c r="AV173" s="138">
        <f>1207200000*0.7</f>
        <v>845040000</v>
      </c>
      <c r="AW173" s="115">
        <v>0</v>
      </c>
      <c r="AX173" s="163">
        <f>+AQ173*0.05</f>
        <v>42252000</v>
      </c>
      <c r="AY173" s="163">
        <v>42252000</v>
      </c>
      <c r="AZ173" s="163">
        <f>+AQ173*0.25</f>
        <v>211260000</v>
      </c>
      <c r="BA173" s="115">
        <v>211260000</v>
      </c>
      <c r="BB173" s="163">
        <f>+AQ173*0.4</f>
        <v>338016000</v>
      </c>
      <c r="BC173" s="115">
        <v>338016000</v>
      </c>
      <c r="BD173" s="163">
        <f>+AQ173*0.6</f>
        <v>507024000</v>
      </c>
      <c r="BE173" s="115">
        <v>507024000</v>
      </c>
      <c r="BF173" s="163">
        <f>+AQ173*0.8</f>
        <v>676032000</v>
      </c>
      <c r="BG173" s="163">
        <v>676032000</v>
      </c>
      <c r="BH173" s="115">
        <f>+AQ173*1</f>
        <v>845040000</v>
      </c>
      <c r="BI173" s="98" t="b">
        <f t="shared" si="14"/>
        <v>1</v>
      </c>
      <c r="BJ173" s="98" t="b">
        <f t="shared" si="15"/>
        <v>1</v>
      </c>
    </row>
    <row r="174" spans="1:62" s="136" customFormat="1" ht="74.099999999999994" customHeight="1" x14ac:dyDescent="0.25">
      <c r="A174" s="105" t="s">
        <v>613</v>
      </c>
      <c r="B174" s="105" t="s">
        <v>662</v>
      </c>
      <c r="C174" s="105" t="s">
        <v>386</v>
      </c>
      <c r="D174" s="105" t="s">
        <v>663</v>
      </c>
      <c r="E174" s="105" t="s">
        <v>664</v>
      </c>
      <c r="F174" s="105" t="s">
        <v>664</v>
      </c>
      <c r="G174" s="99" t="s">
        <v>388</v>
      </c>
      <c r="H174" s="99" t="s">
        <v>67</v>
      </c>
      <c r="I174" s="99" t="s">
        <v>67</v>
      </c>
      <c r="J174" s="105">
        <v>34</v>
      </c>
      <c r="K174" s="99" t="s">
        <v>665</v>
      </c>
      <c r="L174" s="105">
        <v>157</v>
      </c>
      <c r="M174" s="101" t="s">
        <v>669</v>
      </c>
      <c r="N174" s="105" t="s">
        <v>92</v>
      </c>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5" t="s">
        <v>166</v>
      </c>
      <c r="AJ174" s="105" t="s">
        <v>273</v>
      </c>
      <c r="AK174" s="105" t="s">
        <v>99</v>
      </c>
      <c r="AL174" s="105" t="s">
        <v>75</v>
      </c>
      <c r="AM174" s="105">
        <v>0</v>
      </c>
      <c r="AN174" s="99" t="s">
        <v>670</v>
      </c>
      <c r="AO174" s="99" t="s">
        <v>671</v>
      </c>
      <c r="AP174" s="130">
        <v>100</v>
      </c>
      <c r="AQ174" s="130">
        <v>100</v>
      </c>
      <c r="AR174" s="189"/>
      <c r="AS174" s="189"/>
      <c r="AT174" s="143"/>
      <c r="AU174" s="168"/>
      <c r="AV174" s="130">
        <v>100</v>
      </c>
      <c r="AW174" s="115">
        <v>0</v>
      </c>
      <c r="AX174" s="163">
        <v>100</v>
      </c>
      <c r="AY174" s="163">
        <v>100</v>
      </c>
      <c r="AZ174" s="163">
        <v>100</v>
      </c>
      <c r="BA174" s="163">
        <v>100</v>
      </c>
      <c r="BB174" s="163">
        <v>100</v>
      </c>
      <c r="BC174" s="163">
        <v>100</v>
      </c>
      <c r="BD174" s="163">
        <v>100</v>
      </c>
      <c r="BE174" s="163">
        <v>100</v>
      </c>
      <c r="BF174" s="163">
        <v>100</v>
      </c>
      <c r="BG174" s="163">
        <v>100</v>
      </c>
      <c r="BH174" s="115">
        <v>100</v>
      </c>
      <c r="BI174" s="98" t="b">
        <f t="shared" si="14"/>
        <v>1</v>
      </c>
      <c r="BJ174" s="98" t="b">
        <f t="shared" si="15"/>
        <v>1</v>
      </c>
    </row>
    <row r="175" spans="1:62" s="136" customFormat="1" ht="63.75" customHeight="1" x14ac:dyDescent="0.25">
      <c r="A175" s="105" t="s">
        <v>613</v>
      </c>
      <c r="B175" s="105" t="s">
        <v>662</v>
      </c>
      <c r="C175" s="105" t="s">
        <v>386</v>
      </c>
      <c r="D175" s="105" t="s">
        <v>663</v>
      </c>
      <c r="E175" s="105" t="s">
        <v>664</v>
      </c>
      <c r="F175" s="105" t="s">
        <v>664</v>
      </c>
      <c r="G175" s="99" t="s">
        <v>388</v>
      </c>
      <c r="H175" s="99" t="s">
        <v>67</v>
      </c>
      <c r="I175" s="99" t="s">
        <v>67</v>
      </c>
      <c r="J175" s="105">
        <v>34</v>
      </c>
      <c r="K175" s="99" t="s">
        <v>665</v>
      </c>
      <c r="L175" s="105">
        <v>356</v>
      </c>
      <c r="M175" s="101" t="s">
        <v>672</v>
      </c>
      <c r="N175" s="105" t="s">
        <v>92</v>
      </c>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5" t="s">
        <v>166</v>
      </c>
      <c r="AJ175" s="105" t="s">
        <v>202</v>
      </c>
      <c r="AK175" s="105" t="s">
        <v>99</v>
      </c>
      <c r="AL175" s="105" t="s">
        <v>75</v>
      </c>
      <c r="AM175" s="105">
        <v>15</v>
      </c>
      <c r="AN175" s="99" t="s">
        <v>673</v>
      </c>
      <c r="AO175" s="99" t="s">
        <v>674</v>
      </c>
      <c r="AP175" s="130">
        <v>100</v>
      </c>
      <c r="AQ175" s="130">
        <v>100</v>
      </c>
      <c r="AR175" s="189"/>
      <c r="AS175" s="189"/>
      <c r="AT175" s="143"/>
      <c r="AU175" s="168"/>
      <c r="AV175" s="130">
        <v>100</v>
      </c>
      <c r="AW175" s="115">
        <v>100</v>
      </c>
      <c r="AX175" s="163">
        <v>100</v>
      </c>
      <c r="AY175" s="115">
        <v>100</v>
      </c>
      <c r="AZ175" s="163">
        <v>100</v>
      </c>
      <c r="BA175" s="115">
        <v>100</v>
      </c>
      <c r="BB175" s="163">
        <v>100</v>
      </c>
      <c r="BC175" s="115">
        <v>100</v>
      </c>
      <c r="BD175" s="163">
        <v>100</v>
      </c>
      <c r="BE175" s="115">
        <v>100</v>
      </c>
      <c r="BF175" s="163">
        <v>100</v>
      </c>
      <c r="BG175" s="115">
        <v>100</v>
      </c>
      <c r="BH175" s="115">
        <v>100</v>
      </c>
      <c r="BI175" s="98" t="b">
        <f t="shared" si="14"/>
        <v>1</v>
      </c>
      <c r="BJ175" s="98" t="b">
        <f t="shared" si="15"/>
        <v>1</v>
      </c>
    </row>
    <row r="176" spans="1:62" s="98" customFormat="1" ht="85.5" customHeight="1" x14ac:dyDescent="0.25">
      <c r="A176" s="105" t="s">
        <v>613</v>
      </c>
      <c r="B176" s="105" t="s">
        <v>662</v>
      </c>
      <c r="C176" s="105" t="s">
        <v>386</v>
      </c>
      <c r="D176" s="105" t="s">
        <v>663</v>
      </c>
      <c r="E176" s="105" t="s">
        <v>664</v>
      </c>
      <c r="F176" s="105" t="s">
        <v>664</v>
      </c>
      <c r="G176" s="99" t="s">
        <v>388</v>
      </c>
      <c r="H176" s="99" t="s">
        <v>67</v>
      </c>
      <c r="I176" s="99" t="s">
        <v>67</v>
      </c>
      <c r="J176" s="105">
        <v>34</v>
      </c>
      <c r="K176" s="99" t="s">
        <v>665</v>
      </c>
      <c r="L176" s="105"/>
      <c r="M176" s="101" t="s">
        <v>675</v>
      </c>
      <c r="N176" s="105" t="s">
        <v>92</v>
      </c>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5" t="s">
        <v>72</v>
      </c>
      <c r="AJ176" s="105" t="s">
        <v>273</v>
      </c>
      <c r="AK176" s="105" t="s">
        <v>115</v>
      </c>
      <c r="AL176" s="105" t="s">
        <v>87</v>
      </c>
      <c r="AM176" s="105">
        <v>0</v>
      </c>
      <c r="AN176" s="99" t="s">
        <v>676</v>
      </c>
      <c r="AO176" s="99" t="s">
        <v>677</v>
      </c>
      <c r="AP176" s="137">
        <v>0</v>
      </c>
      <c r="AQ176" s="138">
        <v>6041939966</v>
      </c>
      <c r="AR176" s="189"/>
      <c r="AS176" s="189"/>
      <c r="AT176" s="143"/>
      <c r="AU176" s="168"/>
      <c r="AV176" s="138">
        <v>6041939966</v>
      </c>
      <c r="AW176" s="115">
        <v>0</v>
      </c>
      <c r="AX176" s="163">
        <f>+AQ176*0.05</f>
        <v>302096998.30000001</v>
      </c>
      <c r="AY176" s="115">
        <v>302096998.30000001</v>
      </c>
      <c r="AZ176" s="163">
        <f>+AQ176*0.25</f>
        <v>1510484991.5</v>
      </c>
      <c r="BA176" s="163">
        <v>1510484991.5</v>
      </c>
      <c r="BB176" s="163">
        <f>+AQ176*0.4</f>
        <v>2416775986.4000001</v>
      </c>
      <c r="BC176" s="115">
        <v>2416775986.4000001</v>
      </c>
      <c r="BD176" s="163">
        <f>+AQ176*0.6</f>
        <v>3625163979.5999999</v>
      </c>
      <c r="BE176" s="163">
        <v>3625163979.5999999</v>
      </c>
      <c r="BF176" s="163">
        <f>+AQ176*0.8</f>
        <v>4833551972.8000002</v>
      </c>
      <c r="BG176" s="115">
        <v>4833551972.8000002</v>
      </c>
      <c r="BH176" s="115">
        <f>+AQ176*1</f>
        <v>6041939966</v>
      </c>
      <c r="BI176" s="98" t="b">
        <f t="shared" si="14"/>
        <v>1</v>
      </c>
      <c r="BJ176" s="98" t="b">
        <f t="shared" si="15"/>
        <v>1</v>
      </c>
    </row>
    <row r="177" spans="1:62" s="116" customFormat="1" ht="90" x14ac:dyDescent="0.25">
      <c r="A177" s="105" t="s">
        <v>613</v>
      </c>
      <c r="B177" s="105" t="s">
        <v>662</v>
      </c>
      <c r="C177" s="105" t="s">
        <v>386</v>
      </c>
      <c r="D177" s="105" t="s">
        <v>663</v>
      </c>
      <c r="E177" s="105" t="s">
        <v>664</v>
      </c>
      <c r="F177" s="105" t="s">
        <v>664</v>
      </c>
      <c r="G177" s="99" t="s">
        <v>388</v>
      </c>
      <c r="H177" s="99" t="s">
        <v>67</v>
      </c>
      <c r="I177" s="99" t="s">
        <v>67</v>
      </c>
      <c r="J177" s="105">
        <v>34</v>
      </c>
      <c r="K177" s="99" t="s">
        <v>665</v>
      </c>
      <c r="L177" s="109"/>
      <c r="M177" s="139" t="s">
        <v>678</v>
      </c>
      <c r="N177" s="105" t="s">
        <v>92</v>
      </c>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05" t="s">
        <v>72</v>
      </c>
      <c r="AJ177" s="105" t="s">
        <v>138</v>
      </c>
      <c r="AK177" s="105" t="s">
        <v>115</v>
      </c>
      <c r="AL177" s="105" t="s">
        <v>75</v>
      </c>
      <c r="AM177" s="109">
        <v>0</v>
      </c>
      <c r="AN177" s="146" t="s">
        <v>679</v>
      </c>
      <c r="AO177" s="146" t="s">
        <v>680</v>
      </c>
      <c r="AP177" s="109">
        <v>0</v>
      </c>
      <c r="AQ177" s="109">
        <v>100</v>
      </c>
      <c r="AR177" s="109"/>
      <c r="AS177" s="109"/>
      <c r="AT177" s="122"/>
      <c r="AU177" s="122"/>
      <c r="AV177" s="109">
        <v>100</v>
      </c>
      <c r="AW177" s="109">
        <v>0</v>
      </c>
      <c r="AX177" s="109">
        <v>0</v>
      </c>
      <c r="AY177" s="109">
        <v>0</v>
      </c>
      <c r="AZ177" s="109">
        <v>0</v>
      </c>
      <c r="BA177" s="109">
        <v>0</v>
      </c>
      <c r="BB177" s="109">
        <v>50</v>
      </c>
      <c r="BC177" s="109">
        <v>50</v>
      </c>
      <c r="BD177" s="109">
        <v>50</v>
      </c>
      <c r="BE177" s="109">
        <v>50</v>
      </c>
      <c r="BF177" s="109">
        <v>50</v>
      </c>
      <c r="BG177" s="109">
        <v>50</v>
      </c>
      <c r="BH177" s="109">
        <v>100</v>
      </c>
      <c r="BI177" s="98" t="b">
        <f>BH177=AV177</f>
        <v>1</v>
      </c>
      <c r="BJ177" s="98" t="b">
        <f t="shared" si="15"/>
        <v>1</v>
      </c>
    </row>
    <row r="178" spans="1:62" s="98" customFormat="1" ht="63.75" customHeight="1" x14ac:dyDescent="0.25">
      <c r="A178" s="105" t="s">
        <v>613</v>
      </c>
      <c r="B178" s="105" t="s">
        <v>681</v>
      </c>
      <c r="C178" s="105" t="s">
        <v>682</v>
      </c>
      <c r="D178" s="105" t="s">
        <v>683</v>
      </c>
      <c r="E178" s="105" t="s">
        <v>684</v>
      </c>
      <c r="F178" s="105" t="s">
        <v>684</v>
      </c>
      <c r="G178" s="99" t="s">
        <v>388</v>
      </c>
      <c r="H178" s="99" t="s">
        <v>67</v>
      </c>
      <c r="I178" s="99" t="s">
        <v>685</v>
      </c>
      <c r="J178" s="105">
        <v>35</v>
      </c>
      <c r="K178" s="99" t="s">
        <v>684</v>
      </c>
      <c r="L178" s="105">
        <v>413</v>
      </c>
      <c r="M178" s="101" t="s">
        <v>686</v>
      </c>
      <c r="N178" s="105" t="s">
        <v>92</v>
      </c>
      <c r="O178" s="105"/>
      <c r="P178" s="106"/>
      <c r="Q178" s="106"/>
      <c r="R178" s="106"/>
      <c r="S178" s="106"/>
      <c r="T178" s="106"/>
      <c r="U178" s="106"/>
      <c r="V178" s="106"/>
      <c r="W178" s="106"/>
      <c r="X178" s="106"/>
      <c r="Y178" s="106"/>
      <c r="Z178" s="106"/>
      <c r="AA178" s="106"/>
      <c r="AB178" s="106"/>
      <c r="AC178" s="106"/>
      <c r="AD178" s="106"/>
      <c r="AE178" s="106"/>
      <c r="AF178" s="106"/>
      <c r="AG178" s="106"/>
      <c r="AH178" s="106"/>
      <c r="AI178" s="105" t="s">
        <v>72</v>
      </c>
      <c r="AJ178" s="105" t="s">
        <v>138</v>
      </c>
      <c r="AK178" s="105" t="s">
        <v>93</v>
      </c>
      <c r="AL178" s="105" t="s">
        <v>87</v>
      </c>
      <c r="AM178" s="105">
        <v>0</v>
      </c>
      <c r="AN178" s="99" t="s">
        <v>687</v>
      </c>
      <c r="AO178" s="99" t="s">
        <v>688</v>
      </c>
      <c r="AP178" s="130">
        <v>2</v>
      </c>
      <c r="AQ178" s="130">
        <v>2</v>
      </c>
      <c r="AR178" s="130">
        <v>2</v>
      </c>
      <c r="AS178" s="130">
        <v>2</v>
      </c>
      <c r="AT178" s="143">
        <v>2</v>
      </c>
      <c r="AU178" s="143">
        <v>10</v>
      </c>
      <c r="AV178" s="129">
        <v>2</v>
      </c>
      <c r="AW178" s="115">
        <v>0</v>
      </c>
      <c r="AX178" s="115">
        <v>0</v>
      </c>
      <c r="AY178" s="115">
        <v>0</v>
      </c>
      <c r="AZ178" s="115">
        <v>0</v>
      </c>
      <c r="BA178" s="115">
        <v>0</v>
      </c>
      <c r="BB178" s="163">
        <v>1</v>
      </c>
      <c r="BC178" s="115">
        <v>1</v>
      </c>
      <c r="BD178" s="115">
        <v>1</v>
      </c>
      <c r="BE178" s="115">
        <v>1</v>
      </c>
      <c r="BF178" s="115">
        <v>1</v>
      </c>
      <c r="BG178" s="115">
        <v>1</v>
      </c>
      <c r="BH178" s="115">
        <v>2</v>
      </c>
      <c r="BI178" s="98" t="b">
        <f t="shared" ref="BI178:BI182" si="16">BH178=AV178</f>
        <v>1</v>
      </c>
      <c r="BJ178" s="98" t="b">
        <f t="shared" si="15"/>
        <v>1</v>
      </c>
    </row>
    <row r="179" spans="1:62" s="98" customFormat="1" ht="63.75" customHeight="1" x14ac:dyDescent="0.25">
      <c r="A179" s="105" t="s">
        <v>613</v>
      </c>
      <c r="B179" s="105" t="s">
        <v>681</v>
      </c>
      <c r="C179" s="105" t="s">
        <v>682</v>
      </c>
      <c r="D179" s="105" t="s">
        <v>683</v>
      </c>
      <c r="E179" s="105" t="s">
        <v>684</v>
      </c>
      <c r="F179" s="105" t="s">
        <v>684</v>
      </c>
      <c r="G179" s="99" t="s">
        <v>388</v>
      </c>
      <c r="H179" s="99" t="s">
        <v>67</v>
      </c>
      <c r="I179" s="99" t="s">
        <v>685</v>
      </c>
      <c r="J179" s="105">
        <v>35</v>
      </c>
      <c r="K179" s="99" t="s">
        <v>684</v>
      </c>
      <c r="L179" s="105">
        <v>415</v>
      </c>
      <c r="M179" s="99" t="s">
        <v>689</v>
      </c>
      <c r="N179" s="105" t="s">
        <v>92</v>
      </c>
      <c r="O179" s="105"/>
      <c r="P179" s="106"/>
      <c r="Q179" s="106"/>
      <c r="R179" s="106"/>
      <c r="S179" s="106"/>
      <c r="T179" s="106"/>
      <c r="U179" s="106"/>
      <c r="V179" s="106"/>
      <c r="W179" s="106"/>
      <c r="X179" s="106"/>
      <c r="Y179" s="106"/>
      <c r="Z179" s="106"/>
      <c r="AA179" s="106"/>
      <c r="AB179" s="106"/>
      <c r="AC179" s="106"/>
      <c r="AD179" s="106"/>
      <c r="AE179" s="106"/>
      <c r="AF179" s="106"/>
      <c r="AG179" s="106"/>
      <c r="AH179" s="106"/>
      <c r="AI179" s="105" t="s">
        <v>72</v>
      </c>
      <c r="AJ179" s="105" t="s">
        <v>73</v>
      </c>
      <c r="AK179" s="105" t="s">
        <v>115</v>
      </c>
      <c r="AL179" s="105" t="s">
        <v>87</v>
      </c>
      <c r="AM179" s="105">
        <v>0</v>
      </c>
      <c r="AN179" s="99" t="s">
        <v>690</v>
      </c>
      <c r="AO179" s="99" t="s">
        <v>691</v>
      </c>
      <c r="AP179" s="137">
        <v>1</v>
      </c>
      <c r="AQ179" s="137">
        <v>1</v>
      </c>
      <c r="AR179" s="137">
        <v>1</v>
      </c>
      <c r="AS179" s="137">
        <v>1</v>
      </c>
      <c r="AT179" s="143">
        <v>1</v>
      </c>
      <c r="AU179" s="143">
        <v>5</v>
      </c>
      <c r="AV179" s="111">
        <v>1</v>
      </c>
      <c r="AW179" s="115">
        <v>0</v>
      </c>
      <c r="AX179" s="115">
        <v>0</v>
      </c>
      <c r="AY179" s="115">
        <v>0</v>
      </c>
      <c r="AZ179" s="115">
        <v>0</v>
      </c>
      <c r="BA179" s="115">
        <v>0</v>
      </c>
      <c r="BB179" s="163">
        <v>0</v>
      </c>
      <c r="BC179" s="115">
        <v>0</v>
      </c>
      <c r="BD179" s="115">
        <v>0</v>
      </c>
      <c r="BE179" s="115">
        <v>0</v>
      </c>
      <c r="BF179" s="115">
        <v>0</v>
      </c>
      <c r="BG179" s="115">
        <v>0</v>
      </c>
      <c r="BH179" s="115">
        <v>1</v>
      </c>
      <c r="BI179" s="98" t="b">
        <f t="shared" si="16"/>
        <v>1</v>
      </c>
      <c r="BJ179" s="98" t="b">
        <f t="shared" si="15"/>
        <v>1</v>
      </c>
    </row>
    <row r="180" spans="1:62" s="98" customFormat="1" ht="63.75" customHeight="1" x14ac:dyDescent="0.25">
      <c r="A180" s="105" t="s">
        <v>613</v>
      </c>
      <c r="B180" s="105" t="s">
        <v>681</v>
      </c>
      <c r="C180" s="105" t="s">
        <v>682</v>
      </c>
      <c r="D180" s="105" t="s">
        <v>683</v>
      </c>
      <c r="E180" s="105" t="s">
        <v>684</v>
      </c>
      <c r="F180" s="105" t="s">
        <v>684</v>
      </c>
      <c r="G180" s="99" t="s">
        <v>388</v>
      </c>
      <c r="H180" s="99" t="s">
        <v>67</v>
      </c>
      <c r="I180" s="99" t="s">
        <v>685</v>
      </c>
      <c r="J180" s="105">
        <v>35</v>
      </c>
      <c r="K180" s="99" t="s">
        <v>684</v>
      </c>
      <c r="L180" s="105">
        <v>416</v>
      </c>
      <c r="M180" s="99" t="s">
        <v>692</v>
      </c>
      <c r="N180" s="105" t="s">
        <v>92</v>
      </c>
      <c r="O180" s="105"/>
      <c r="P180" s="106"/>
      <c r="Q180" s="106"/>
      <c r="R180" s="106"/>
      <c r="S180" s="106"/>
      <c r="T180" s="106"/>
      <c r="U180" s="106"/>
      <c r="V180" s="106"/>
      <c r="W180" s="106"/>
      <c r="X180" s="106"/>
      <c r="Y180" s="106"/>
      <c r="Z180" s="106"/>
      <c r="AA180" s="106"/>
      <c r="AB180" s="106"/>
      <c r="AC180" s="106"/>
      <c r="AD180" s="106"/>
      <c r="AE180" s="106"/>
      <c r="AF180" s="106"/>
      <c r="AG180" s="106"/>
      <c r="AH180" s="106"/>
      <c r="AI180" s="105" t="s">
        <v>166</v>
      </c>
      <c r="AJ180" s="105" t="s">
        <v>202</v>
      </c>
      <c r="AK180" s="105" t="s">
        <v>99</v>
      </c>
      <c r="AL180" s="105" t="s">
        <v>75</v>
      </c>
      <c r="AM180" s="105">
        <v>0</v>
      </c>
      <c r="AN180" s="99" t="s">
        <v>693</v>
      </c>
      <c r="AO180" s="99" t="s">
        <v>694</v>
      </c>
      <c r="AP180" s="137">
        <v>100</v>
      </c>
      <c r="AQ180" s="137">
        <v>100</v>
      </c>
      <c r="AR180" s="137">
        <v>100</v>
      </c>
      <c r="AS180" s="137">
        <v>100</v>
      </c>
      <c r="AT180" s="143">
        <v>100</v>
      </c>
      <c r="AU180" s="143">
        <v>100</v>
      </c>
      <c r="AV180" s="111">
        <v>100</v>
      </c>
      <c r="AW180" s="115">
        <v>100</v>
      </c>
      <c r="AX180" s="115">
        <v>100</v>
      </c>
      <c r="AY180" s="115">
        <v>100</v>
      </c>
      <c r="AZ180" s="115">
        <v>100</v>
      </c>
      <c r="BA180" s="115">
        <v>100</v>
      </c>
      <c r="BB180" s="163">
        <v>100</v>
      </c>
      <c r="BC180" s="115">
        <v>100</v>
      </c>
      <c r="BD180" s="115">
        <v>100</v>
      </c>
      <c r="BE180" s="115">
        <v>100</v>
      </c>
      <c r="BF180" s="115">
        <v>100</v>
      </c>
      <c r="BG180" s="115">
        <v>100</v>
      </c>
      <c r="BH180" s="115">
        <v>100</v>
      </c>
      <c r="BI180" s="98" t="b">
        <f t="shared" si="16"/>
        <v>1</v>
      </c>
      <c r="BJ180" s="98" t="b">
        <f t="shared" si="15"/>
        <v>1</v>
      </c>
    </row>
    <row r="181" spans="1:62" s="98" customFormat="1" ht="63.75" customHeight="1" x14ac:dyDescent="0.25">
      <c r="A181" s="105" t="s">
        <v>613</v>
      </c>
      <c r="B181" s="105" t="s">
        <v>681</v>
      </c>
      <c r="C181" s="105" t="s">
        <v>682</v>
      </c>
      <c r="D181" s="105" t="s">
        <v>683</v>
      </c>
      <c r="E181" s="105" t="s">
        <v>684</v>
      </c>
      <c r="F181" s="105" t="s">
        <v>684</v>
      </c>
      <c r="G181" s="99" t="s">
        <v>388</v>
      </c>
      <c r="H181" s="99" t="s">
        <v>67</v>
      </c>
      <c r="I181" s="99" t="s">
        <v>685</v>
      </c>
      <c r="J181" s="105">
        <v>35</v>
      </c>
      <c r="K181" s="99" t="s">
        <v>684</v>
      </c>
      <c r="L181" s="105">
        <v>417</v>
      </c>
      <c r="M181" s="99" t="s">
        <v>695</v>
      </c>
      <c r="N181" s="105" t="s">
        <v>92</v>
      </c>
      <c r="O181" s="105"/>
      <c r="P181" s="106"/>
      <c r="Q181" s="106"/>
      <c r="R181" s="106"/>
      <c r="S181" s="106"/>
      <c r="T181" s="106"/>
      <c r="U181" s="106"/>
      <c r="V181" s="106"/>
      <c r="W181" s="106"/>
      <c r="X181" s="106"/>
      <c r="Y181" s="106"/>
      <c r="Z181" s="106"/>
      <c r="AA181" s="106"/>
      <c r="AB181" s="106"/>
      <c r="AC181" s="106"/>
      <c r="AD181" s="106"/>
      <c r="AE181" s="106"/>
      <c r="AF181" s="106"/>
      <c r="AG181" s="106"/>
      <c r="AH181" s="106"/>
      <c r="AI181" s="105" t="s">
        <v>166</v>
      </c>
      <c r="AJ181" s="105" t="s">
        <v>114</v>
      </c>
      <c r="AK181" s="105" t="s">
        <v>99</v>
      </c>
      <c r="AL181" s="105" t="s">
        <v>75</v>
      </c>
      <c r="AM181" s="105">
        <v>0</v>
      </c>
      <c r="AN181" s="99" t="s">
        <v>696</v>
      </c>
      <c r="AO181" s="99" t="s">
        <v>697</v>
      </c>
      <c r="AP181" s="137">
        <v>100</v>
      </c>
      <c r="AQ181" s="137">
        <v>100</v>
      </c>
      <c r="AR181" s="137">
        <v>100</v>
      </c>
      <c r="AS181" s="137">
        <v>100</v>
      </c>
      <c r="AT181" s="143">
        <v>100</v>
      </c>
      <c r="AU181" s="143">
        <v>100</v>
      </c>
      <c r="AV181" s="111">
        <v>100</v>
      </c>
      <c r="AW181" s="115">
        <v>0</v>
      </c>
      <c r="AX181" s="115">
        <v>0</v>
      </c>
      <c r="AY181" s="115">
        <v>25</v>
      </c>
      <c r="AZ181" s="115">
        <v>25</v>
      </c>
      <c r="BA181" s="115">
        <v>25</v>
      </c>
      <c r="BB181" s="163">
        <v>50</v>
      </c>
      <c r="BC181" s="115">
        <v>50</v>
      </c>
      <c r="BD181" s="115">
        <v>50</v>
      </c>
      <c r="BE181" s="115">
        <v>75</v>
      </c>
      <c r="BF181" s="115">
        <v>75</v>
      </c>
      <c r="BG181" s="115">
        <v>75</v>
      </c>
      <c r="BH181" s="115">
        <v>100</v>
      </c>
      <c r="BI181" s="98" t="b">
        <f t="shared" si="16"/>
        <v>1</v>
      </c>
      <c r="BJ181" s="98" t="b">
        <f t="shared" si="15"/>
        <v>1</v>
      </c>
    </row>
    <row r="182" spans="1:62" s="98" customFormat="1" ht="63.75" customHeight="1" x14ac:dyDescent="0.25">
      <c r="A182" s="105" t="s">
        <v>613</v>
      </c>
      <c r="B182" s="105" t="s">
        <v>681</v>
      </c>
      <c r="C182" s="105" t="s">
        <v>682</v>
      </c>
      <c r="D182" s="105" t="s">
        <v>683</v>
      </c>
      <c r="E182" s="105" t="s">
        <v>684</v>
      </c>
      <c r="F182" s="105" t="s">
        <v>684</v>
      </c>
      <c r="G182" s="99" t="s">
        <v>388</v>
      </c>
      <c r="H182" s="99" t="s">
        <v>67</v>
      </c>
      <c r="I182" s="99" t="s">
        <v>685</v>
      </c>
      <c r="J182" s="105">
        <v>35</v>
      </c>
      <c r="K182" s="99" t="s">
        <v>684</v>
      </c>
      <c r="L182" s="105">
        <v>418</v>
      </c>
      <c r="M182" s="99" t="s">
        <v>698</v>
      </c>
      <c r="N182" s="105" t="s">
        <v>92</v>
      </c>
      <c r="O182" s="105"/>
      <c r="P182" s="106"/>
      <c r="Q182" s="106"/>
      <c r="R182" s="106"/>
      <c r="S182" s="106"/>
      <c r="T182" s="106"/>
      <c r="U182" s="106"/>
      <c r="V182" s="106"/>
      <c r="W182" s="106"/>
      <c r="X182" s="106"/>
      <c r="Y182" s="106"/>
      <c r="Z182" s="106"/>
      <c r="AA182" s="106"/>
      <c r="AB182" s="106"/>
      <c r="AC182" s="106"/>
      <c r="AD182" s="106"/>
      <c r="AE182" s="106"/>
      <c r="AF182" s="106"/>
      <c r="AG182" s="106"/>
      <c r="AH182" s="106"/>
      <c r="AI182" s="105" t="s">
        <v>166</v>
      </c>
      <c r="AJ182" s="105" t="s">
        <v>138</v>
      </c>
      <c r="AK182" s="105" t="s">
        <v>99</v>
      </c>
      <c r="AL182" s="105" t="s">
        <v>75</v>
      </c>
      <c r="AM182" s="105">
        <v>0</v>
      </c>
      <c r="AN182" s="99" t="s">
        <v>699</v>
      </c>
      <c r="AO182" s="99" t="s">
        <v>700</v>
      </c>
      <c r="AP182" s="137">
        <v>100</v>
      </c>
      <c r="AQ182" s="137">
        <v>100</v>
      </c>
      <c r="AR182" s="137">
        <v>100</v>
      </c>
      <c r="AS182" s="137">
        <v>100</v>
      </c>
      <c r="AT182" s="143">
        <v>100</v>
      </c>
      <c r="AU182" s="143">
        <v>100</v>
      </c>
      <c r="AV182" s="111">
        <v>100</v>
      </c>
      <c r="AW182" s="115">
        <v>0</v>
      </c>
      <c r="AX182" s="115">
        <v>0</v>
      </c>
      <c r="AY182" s="115">
        <v>0</v>
      </c>
      <c r="AZ182" s="115">
        <v>0</v>
      </c>
      <c r="BA182" s="115">
        <v>0</v>
      </c>
      <c r="BB182" s="163">
        <v>50</v>
      </c>
      <c r="BC182" s="115">
        <v>50</v>
      </c>
      <c r="BD182" s="115">
        <v>50</v>
      </c>
      <c r="BE182" s="115">
        <v>50</v>
      </c>
      <c r="BF182" s="115">
        <v>50</v>
      </c>
      <c r="BG182" s="115">
        <v>50</v>
      </c>
      <c r="BH182" s="115">
        <v>100</v>
      </c>
      <c r="BI182" s="98" t="b">
        <f t="shared" si="16"/>
        <v>1</v>
      </c>
      <c r="BJ182" s="98" t="b">
        <f t="shared" si="15"/>
        <v>1</v>
      </c>
    </row>
    <row r="183" spans="1:62" s="98" customFormat="1" ht="91.5" customHeight="1" x14ac:dyDescent="0.25">
      <c r="A183" s="105" t="s">
        <v>613</v>
      </c>
      <c r="B183" s="105" t="s">
        <v>662</v>
      </c>
      <c r="C183" s="105" t="s">
        <v>254</v>
      </c>
      <c r="D183" s="105" t="s">
        <v>701</v>
      </c>
      <c r="E183" s="105" t="s">
        <v>702</v>
      </c>
      <c r="F183" s="105" t="s">
        <v>702</v>
      </c>
      <c r="G183" s="99" t="s">
        <v>388</v>
      </c>
      <c r="H183" s="99" t="s">
        <v>703</v>
      </c>
      <c r="I183" s="99" t="s">
        <v>67</v>
      </c>
      <c r="J183" s="105">
        <v>30</v>
      </c>
      <c r="K183" s="99" t="s">
        <v>702</v>
      </c>
      <c r="L183" s="105">
        <v>433</v>
      </c>
      <c r="M183" s="96" t="s">
        <v>704</v>
      </c>
      <c r="N183" s="96" t="s">
        <v>92</v>
      </c>
      <c r="O183" s="106"/>
      <c r="P183" s="106"/>
      <c r="Q183" s="106"/>
      <c r="R183" s="106"/>
      <c r="S183" s="106"/>
      <c r="T183" s="106"/>
      <c r="U183" s="106"/>
      <c r="V183" s="106"/>
      <c r="W183" s="106"/>
      <c r="X183" s="106"/>
      <c r="Y183" s="106"/>
      <c r="Z183" s="106"/>
      <c r="AA183" s="106"/>
      <c r="AB183" s="106"/>
      <c r="AC183" s="106"/>
      <c r="AD183" s="106"/>
      <c r="AE183" s="106"/>
      <c r="AF183" s="106"/>
      <c r="AG183" s="106"/>
      <c r="AH183" s="106"/>
      <c r="AI183" s="96" t="s">
        <v>166</v>
      </c>
      <c r="AJ183" s="96" t="s">
        <v>114</v>
      </c>
      <c r="AK183" s="96" t="s">
        <v>115</v>
      </c>
      <c r="AL183" s="96" t="s">
        <v>87</v>
      </c>
      <c r="AM183" s="96">
        <v>0</v>
      </c>
      <c r="AN183" s="96" t="s">
        <v>705</v>
      </c>
      <c r="AO183" s="96" t="s">
        <v>706</v>
      </c>
      <c r="AP183" s="97">
        <v>20000000000</v>
      </c>
      <c r="AQ183" s="97">
        <v>35000000000</v>
      </c>
      <c r="AR183" s="97">
        <v>35000000000</v>
      </c>
      <c r="AS183" s="97">
        <v>35000000000</v>
      </c>
      <c r="AT183" s="97">
        <v>20000000000</v>
      </c>
      <c r="AU183" s="97">
        <v>125000000000</v>
      </c>
      <c r="AV183" s="190">
        <v>35000000000</v>
      </c>
      <c r="AW183" s="96" t="s">
        <v>105</v>
      </c>
      <c r="AX183" s="96" t="s">
        <v>105</v>
      </c>
      <c r="AY183" s="96" t="s">
        <v>707</v>
      </c>
      <c r="AZ183" s="96" t="s">
        <v>707</v>
      </c>
      <c r="BA183" s="96" t="s">
        <v>707</v>
      </c>
      <c r="BB183" s="96" t="s">
        <v>708</v>
      </c>
      <c r="BC183" s="96" t="s">
        <v>708</v>
      </c>
      <c r="BD183" s="96" t="s">
        <v>708</v>
      </c>
      <c r="BE183" s="96" t="s">
        <v>709</v>
      </c>
      <c r="BF183" s="96" t="s">
        <v>709</v>
      </c>
      <c r="BG183" s="96" t="s">
        <v>709</v>
      </c>
      <c r="BH183" s="190">
        <v>35000000000</v>
      </c>
      <c r="BI183" s="98" t="b">
        <f>BH183=AV183</f>
        <v>1</v>
      </c>
      <c r="BJ183" s="98" t="b">
        <f t="shared" si="15"/>
        <v>1</v>
      </c>
    </row>
    <row r="184" spans="1:62" s="98" customFormat="1" ht="113.25" customHeight="1" x14ac:dyDescent="0.25">
      <c r="A184" s="105" t="s">
        <v>613</v>
      </c>
      <c r="B184" s="105" t="s">
        <v>662</v>
      </c>
      <c r="C184" s="105" t="s">
        <v>254</v>
      </c>
      <c r="D184" s="105" t="s">
        <v>701</v>
      </c>
      <c r="E184" s="105" t="s">
        <v>702</v>
      </c>
      <c r="F184" s="105" t="s">
        <v>702</v>
      </c>
      <c r="G184" s="99" t="s">
        <v>388</v>
      </c>
      <c r="H184" s="99" t="s">
        <v>703</v>
      </c>
      <c r="I184" s="99" t="s">
        <v>67</v>
      </c>
      <c r="J184" s="105">
        <v>30</v>
      </c>
      <c r="K184" s="99" t="s">
        <v>702</v>
      </c>
      <c r="L184" s="105">
        <v>434</v>
      </c>
      <c r="M184" s="96" t="s">
        <v>710</v>
      </c>
      <c r="N184" s="96" t="s">
        <v>92</v>
      </c>
      <c r="O184" s="106"/>
      <c r="P184" s="106"/>
      <c r="Q184" s="106"/>
      <c r="R184" s="106"/>
      <c r="S184" s="106"/>
      <c r="T184" s="106"/>
      <c r="U184" s="106"/>
      <c r="V184" s="106"/>
      <c r="W184" s="106"/>
      <c r="X184" s="106"/>
      <c r="Y184" s="106"/>
      <c r="Z184" s="106"/>
      <c r="AA184" s="106"/>
      <c r="AB184" s="106"/>
      <c r="AC184" s="106"/>
      <c r="AD184" s="106"/>
      <c r="AE184" s="106"/>
      <c r="AF184" s="106"/>
      <c r="AG184" s="106"/>
      <c r="AH184" s="106"/>
      <c r="AI184" s="96" t="s">
        <v>166</v>
      </c>
      <c r="AJ184" s="96" t="s">
        <v>114</v>
      </c>
      <c r="AK184" s="96" t="s">
        <v>115</v>
      </c>
      <c r="AL184" s="96" t="s">
        <v>87</v>
      </c>
      <c r="AM184" s="96">
        <v>0</v>
      </c>
      <c r="AN184" s="96" t="s">
        <v>711</v>
      </c>
      <c r="AO184" s="96" t="s">
        <v>712</v>
      </c>
      <c r="AP184" s="121">
        <v>2</v>
      </c>
      <c r="AQ184" s="121">
        <v>5</v>
      </c>
      <c r="AR184" s="121">
        <v>5</v>
      </c>
      <c r="AS184" s="121">
        <v>5</v>
      </c>
      <c r="AT184" s="121">
        <v>2</v>
      </c>
      <c r="AU184" s="121">
        <v>17</v>
      </c>
      <c r="AV184" s="121">
        <v>5</v>
      </c>
      <c r="AW184" s="96" t="s">
        <v>105</v>
      </c>
      <c r="AX184" s="96" t="s">
        <v>105</v>
      </c>
      <c r="AY184" s="96">
        <v>1</v>
      </c>
      <c r="AZ184" s="96">
        <v>1</v>
      </c>
      <c r="BA184" s="96">
        <v>1</v>
      </c>
      <c r="BB184" s="96">
        <v>2</v>
      </c>
      <c r="BC184" s="96">
        <v>2</v>
      </c>
      <c r="BD184" s="96">
        <v>2</v>
      </c>
      <c r="BE184" s="96">
        <v>3</v>
      </c>
      <c r="BF184" s="96">
        <v>3</v>
      </c>
      <c r="BG184" s="96">
        <v>3</v>
      </c>
      <c r="BH184" s="121">
        <v>5</v>
      </c>
      <c r="BI184" s="98" t="b">
        <f t="shared" ref="BI184:BI193" si="17">BH184=AV184</f>
        <v>1</v>
      </c>
      <c r="BJ184" s="98" t="b">
        <f t="shared" si="15"/>
        <v>1</v>
      </c>
    </row>
    <row r="185" spans="1:62" s="98" customFormat="1" ht="104.25" customHeight="1" x14ac:dyDescent="0.25">
      <c r="A185" s="105" t="s">
        <v>613</v>
      </c>
      <c r="B185" s="105" t="s">
        <v>662</v>
      </c>
      <c r="C185" s="105" t="s">
        <v>254</v>
      </c>
      <c r="D185" s="105" t="s">
        <v>701</v>
      </c>
      <c r="E185" s="105" t="s">
        <v>702</v>
      </c>
      <c r="F185" s="105" t="s">
        <v>702</v>
      </c>
      <c r="G185" s="99" t="s">
        <v>388</v>
      </c>
      <c r="H185" s="99" t="s">
        <v>703</v>
      </c>
      <c r="I185" s="99" t="s">
        <v>67</v>
      </c>
      <c r="J185" s="105">
        <v>30</v>
      </c>
      <c r="K185" s="99" t="s">
        <v>702</v>
      </c>
      <c r="L185" s="105">
        <v>435</v>
      </c>
      <c r="M185" s="96" t="s">
        <v>713</v>
      </c>
      <c r="N185" s="96" t="s">
        <v>92</v>
      </c>
      <c r="O185" s="106"/>
      <c r="P185" s="106"/>
      <c r="Q185" s="106"/>
      <c r="R185" s="106"/>
      <c r="S185" s="106"/>
      <c r="T185" s="106"/>
      <c r="U185" s="106"/>
      <c r="V185" s="106"/>
      <c r="W185" s="106"/>
      <c r="X185" s="106"/>
      <c r="Y185" s="106"/>
      <c r="Z185" s="106"/>
      <c r="AA185" s="106"/>
      <c r="AB185" s="106"/>
      <c r="AC185" s="106"/>
      <c r="AD185" s="106"/>
      <c r="AE185" s="106"/>
      <c r="AF185" s="106"/>
      <c r="AG185" s="106"/>
      <c r="AH185" s="106"/>
      <c r="AI185" s="96" t="s">
        <v>166</v>
      </c>
      <c r="AJ185" s="96" t="s">
        <v>114</v>
      </c>
      <c r="AK185" s="96" t="s">
        <v>115</v>
      </c>
      <c r="AL185" s="96" t="s">
        <v>87</v>
      </c>
      <c r="AM185" s="96">
        <v>0</v>
      </c>
      <c r="AN185" s="96" t="s">
        <v>714</v>
      </c>
      <c r="AO185" s="96" t="s">
        <v>715</v>
      </c>
      <c r="AP185" s="121">
        <v>2</v>
      </c>
      <c r="AQ185" s="121">
        <v>2</v>
      </c>
      <c r="AR185" s="121">
        <v>2</v>
      </c>
      <c r="AS185" s="121">
        <v>2</v>
      </c>
      <c r="AT185" s="121">
        <v>2</v>
      </c>
      <c r="AU185" s="121">
        <v>8</v>
      </c>
      <c r="AV185" s="121">
        <v>2</v>
      </c>
      <c r="AW185" s="96" t="s">
        <v>105</v>
      </c>
      <c r="AX185" s="96" t="s">
        <v>105</v>
      </c>
      <c r="AY185" s="96">
        <v>1</v>
      </c>
      <c r="AZ185" s="96">
        <v>1</v>
      </c>
      <c r="BA185" s="96">
        <v>1</v>
      </c>
      <c r="BB185" s="96">
        <v>1</v>
      </c>
      <c r="BC185" s="96">
        <v>1</v>
      </c>
      <c r="BD185" s="96">
        <v>1</v>
      </c>
      <c r="BE185" s="96">
        <v>2</v>
      </c>
      <c r="BF185" s="96">
        <v>2</v>
      </c>
      <c r="BG185" s="96">
        <v>2</v>
      </c>
      <c r="BH185" s="121">
        <v>2</v>
      </c>
      <c r="BI185" s="98" t="b">
        <f t="shared" si="17"/>
        <v>1</v>
      </c>
      <c r="BJ185" s="98" t="b">
        <f t="shared" si="15"/>
        <v>1</v>
      </c>
    </row>
    <row r="186" spans="1:62" s="98" customFormat="1" ht="72" customHeight="1" x14ac:dyDescent="0.25">
      <c r="A186" s="105" t="s">
        <v>613</v>
      </c>
      <c r="B186" s="105" t="s">
        <v>662</v>
      </c>
      <c r="C186" s="105" t="s">
        <v>631</v>
      </c>
      <c r="D186" s="105" t="s">
        <v>716</v>
      </c>
      <c r="E186" s="105" t="s">
        <v>717</v>
      </c>
      <c r="F186" s="105" t="s">
        <v>717</v>
      </c>
      <c r="G186" s="99" t="s">
        <v>388</v>
      </c>
      <c r="H186" s="99" t="s">
        <v>703</v>
      </c>
      <c r="I186" s="99" t="s">
        <v>67</v>
      </c>
      <c r="J186" s="127" t="s">
        <v>718</v>
      </c>
      <c r="K186" s="99" t="s">
        <v>717</v>
      </c>
      <c r="L186" s="105"/>
      <c r="M186" s="191" t="s">
        <v>719</v>
      </c>
      <c r="N186" s="105" t="s">
        <v>15</v>
      </c>
      <c r="O186" s="106" t="s">
        <v>124</v>
      </c>
      <c r="P186" s="106"/>
      <c r="Q186" s="106"/>
      <c r="R186" s="106"/>
      <c r="S186" s="106"/>
      <c r="T186" s="106"/>
      <c r="U186" s="106"/>
      <c r="V186" s="106"/>
      <c r="W186" s="106"/>
      <c r="X186" s="106"/>
      <c r="Y186" s="106"/>
      <c r="Z186" s="106" t="s">
        <v>124</v>
      </c>
      <c r="AA186" s="106"/>
      <c r="AB186" s="106"/>
      <c r="AC186" s="106"/>
      <c r="AD186" s="106"/>
      <c r="AE186" s="106"/>
      <c r="AF186" s="106"/>
      <c r="AG186" s="106"/>
      <c r="AH186" s="106"/>
      <c r="AI186" s="105" t="s">
        <v>166</v>
      </c>
      <c r="AJ186" s="105" t="s">
        <v>114</v>
      </c>
      <c r="AK186" s="105" t="s">
        <v>115</v>
      </c>
      <c r="AL186" s="105" t="s">
        <v>75</v>
      </c>
      <c r="AM186" s="105" t="s">
        <v>720</v>
      </c>
      <c r="AN186" s="101" t="s">
        <v>721</v>
      </c>
      <c r="AO186" s="99" t="s">
        <v>722</v>
      </c>
      <c r="AP186" s="130">
        <v>0</v>
      </c>
      <c r="AQ186" s="130">
        <v>90</v>
      </c>
      <c r="AR186" s="130">
        <v>90</v>
      </c>
      <c r="AS186" s="130">
        <v>90</v>
      </c>
      <c r="AT186" s="130">
        <v>90</v>
      </c>
      <c r="AU186" s="130">
        <v>90</v>
      </c>
      <c r="AV186" s="130">
        <v>90</v>
      </c>
      <c r="AW186" s="166">
        <v>0</v>
      </c>
      <c r="AX186" s="166">
        <v>0</v>
      </c>
      <c r="AY186" s="192">
        <v>0.09</v>
      </c>
      <c r="AZ186" s="192">
        <v>0.09</v>
      </c>
      <c r="BA186" s="192">
        <v>9</v>
      </c>
      <c r="BB186" s="192">
        <v>9</v>
      </c>
      <c r="BC186" s="192">
        <v>9</v>
      </c>
      <c r="BD186" s="192">
        <v>32</v>
      </c>
      <c r="BE186" s="192">
        <v>32</v>
      </c>
      <c r="BF186" s="192">
        <v>32</v>
      </c>
      <c r="BG186" s="192">
        <v>68</v>
      </c>
      <c r="BH186" s="166">
        <v>90</v>
      </c>
      <c r="BI186" s="98" t="b">
        <f t="shared" si="17"/>
        <v>1</v>
      </c>
      <c r="BJ186" s="98" t="b">
        <f t="shared" si="15"/>
        <v>1</v>
      </c>
    </row>
    <row r="187" spans="1:62" s="98" customFormat="1" ht="72" customHeight="1" x14ac:dyDescent="0.25">
      <c r="A187" s="105" t="s">
        <v>613</v>
      </c>
      <c r="B187" s="105" t="s">
        <v>662</v>
      </c>
      <c r="C187" s="105" t="s">
        <v>631</v>
      </c>
      <c r="D187" s="105" t="s">
        <v>716</v>
      </c>
      <c r="E187" s="105" t="s">
        <v>717</v>
      </c>
      <c r="F187" s="105" t="s">
        <v>717</v>
      </c>
      <c r="G187" s="99" t="s">
        <v>388</v>
      </c>
      <c r="H187" s="99" t="s">
        <v>703</v>
      </c>
      <c r="I187" s="99" t="s">
        <v>67</v>
      </c>
      <c r="J187" s="127" t="s">
        <v>718</v>
      </c>
      <c r="K187" s="99" t="s">
        <v>717</v>
      </c>
      <c r="L187" s="105"/>
      <c r="M187" s="191" t="s">
        <v>723</v>
      </c>
      <c r="N187" s="105" t="s">
        <v>15</v>
      </c>
      <c r="O187" s="106" t="s">
        <v>124</v>
      </c>
      <c r="P187" s="106"/>
      <c r="Q187" s="106"/>
      <c r="R187" s="106"/>
      <c r="S187" s="106"/>
      <c r="T187" s="106"/>
      <c r="U187" s="106"/>
      <c r="V187" s="106"/>
      <c r="W187" s="106"/>
      <c r="X187" s="106"/>
      <c r="Y187" s="106"/>
      <c r="Z187" s="106" t="s">
        <v>124</v>
      </c>
      <c r="AA187" s="106"/>
      <c r="AB187" s="106"/>
      <c r="AC187" s="106"/>
      <c r="AD187" s="106"/>
      <c r="AE187" s="106"/>
      <c r="AF187" s="106"/>
      <c r="AG187" s="106"/>
      <c r="AH187" s="106"/>
      <c r="AI187" s="105" t="s">
        <v>166</v>
      </c>
      <c r="AJ187" s="105" t="s">
        <v>114</v>
      </c>
      <c r="AK187" s="105" t="s">
        <v>115</v>
      </c>
      <c r="AL187" s="105" t="s">
        <v>75</v>
      </c>
      <c r="AM187" s="105" t="s">
        <v>720</v>
      </c>
      <c r="AN187" s="101" t="s">
        <v>721</v>
      </c>
      <c r="AO187" s="99" t="s">
        <v>724</v>
      </c>
      <c r="AP187" s="130">
        <v>0</v>
      </c>
      <c r="AQ187" s="130">
        <v>90</v>
      </c>
      <c r="AR187" s="130">
        <v>90</v>
      </c>
      <c r="AS187" s="130">
        <v>90</v>
      </c>
      <c r="AT187" s="130">
        <v>90</v>
      </c>
      <c r="AU187" s="130">
        <v>90</v>
      </c>
      <c r="AV187" s="130">
        <v>90</v>
      </c>
      <c r="AW187" s="166">
        <v>0</v>
      </c>
      <c r="AX187" s="166">
        <v>0</v>
      </c>
      <c r="AY187" s="192">
        <v>0.09</v>
      </c>
      <c r="AZ187" s="192">
        <v>0.09</v>
      </c>
      <c r="BA187" s="192">
        <v>9</v>
      </c>
      <c r="BB187" s="192">
        <v>9</v>
      </c>
      <c r="BC187" s="192">
        <v>9</v>
      </c>
      <c r="BD187" s="192">
        <v>32</v>
      </c>
      <c r="BE187" s="192">
        <v>32</v>
      </c>
      <c r="BF187" s="192">
        <v>32</v>
      </c>
      <c r="BG187" s="192">
        <v>68</v>
      </c>
      <c r="BH187" s="166">
        <v>90</v>
      </c>
      <c r="BI187" s="98" t="b">
        <f t="shared" si="17"/>
        <v>1</v>
      </c>
      <c r="BJ187" s="98" t="b">
        <f t="shared" si="15"/>
        <v>1</v>
      </c>
    </row>
    <row r="188" spans="1:62" s="98" customFormat="1" ht="72" customHeight="1" x14ac:dyDescent="0.25">
      <c r="A188" s="105" t="s">
        <v>613</v>
      </c>
      <c r="B188" s="105" t="s">
        <v>662</v>
      </c>
      <c r="C188" s="105" t="s">
        <v>631</v>
      </c>
      <c r="D188" s="105" t="s">
        <v>716</v>
      </c>
      <c r="E188" s="105" t="s">
        <v>717</v>
      </c>
      <c r="F188" s="105" t="s">
        <v>717</v>
      </c>
      <c r="G188" s="99" t="s">
        <v>388</v>
      </c>
      <c r="H188" s="99" t="s">
        <v>703</v>
      </c>
      <c r="I188" s="99" t="s">
        <v>67</v>
      </c>
      <c r="J188" s="127" t="s">
        <v>718</v>
      </c>
      <c r="K188" s="99" t="s">
        <v>717</v>
      </c>
      <c r="L188" s="105"/>
      <c r="M188" s="191" t="s">
        <v>725</v>
      </c>
      <c r="N188" s="105" t="s">
        <v>15</v>
      </c>
      <c r="O188" s="106" t="s">
        <v>124</v>
      </c>
      <c r="P188" s="106"/>
      <c r="Q188" s="106"/>
      <c r="R188" s="106"/>
      <c r="S188" s="106"/>
      <c r="T188" s="106"/>
      <c r="U188" s="106"/>
      <c r="V188" s="106"/>
      <c r="W188" s="106"/>
      <c r="X188" s="106"/>
      <c r="Y188" s="106"/>
      <c r="Z188" s="106" t="s">
        <v>124</v>
      </c>
      <c r="AA188" s="106"/>
      <c r="AB188" s="106"/>
      <c r="AC188" s="106"/>
      <c r="AD188" s="106"/>
      <c r="AE188" s="106"/>
      <c r="AF188" s="106"/>
      <c r="AG188" s="106"/>
      <c r="AH188" s="106"/>
      <c r="AI188" s="105" t="s">
        <v>166</v>
      </c>
      <c r="AJ188" s="105" t="s">
        <v>114</v>
      </c>
      <c r="AK188" s="105" t="s">
        <v>115</v>
      </c>
      <c r="AL188" s="105" t="s">
        <v>75</v>
      </c>
      <c r="AM188" s="105" t="s">
        <v>720</v>
      </c>
      <c r="AN188" s="101" t="s">
        <v>721</v>
      </c>
      <c r="AO188" s="99" t="s">
        <v>726</v>
      </c>
      <c r="AP188" s="130">
        <v>0</v>
      </c>
      <c r="AQ188" s="130">
        <v>90</v>
      </c>
      <c r="AR188" s="130">
        <v>90</v>
      </c>
      <c r="AS188" s="130">
        <v>90</v>
      </c>
      <c r="AT188" s="130">
        <v>90</v>
      </c>
      <c r="AU188" s="130">
        <v>90</v>
      </c>
      <c r="AV188" s="130">
        <v>90</v>
      </c>
      <c r="AW188" s="166">
        <v>0</v>
      </c>
      <c r="AX188" s="166">
        <v>0</v>
      </c>
      <c r="AY188" s="192">
        <v>0.09</v>
      </c>
      <c r="AZ188" s="192">
        <v>0.09</v>
      </c>
      <c r="BA188" s="192">
        <v>9</v>
      </c>
      <c r="BB188" s="192">
        <v>9</v>
      </c>
      <c r="BC188" s="192">
        <v>9</v>
      </c>
      <c r="BD188" s="192">
        <v>32</v>
      </c>
      <c r="BE188" s="192">
        <v>32</v>
      </c>
      <c r="BF188" s="192">
        <v>32</v>
      </c>
      <c r="BG188" s="192">
        <v>68</v>
      </c>
      <c r="BH188" s="166">
        <v>90</v>
      </c>
      <c r="BI188" s="98" t="b">
        <f t="shared" si="17"/>
        <v>1</v>
      </c>
      <c r="BJ188" s="98" t="b">
        <f t="shared" si="15"/>
        <v>1</v>
      </c>
    </row>
    <row r="189" spans="1:62" s="98" customFormat="1" ht="72" customHeight="1" x14ac:dyDescent="0.25">
      <c r="A189" s="105" t="s">
        <v>613</v>
      </c>
      <c r="B189" s="105" t="s">
        <v>662</v>
      </c>
      <c r="C189" s="105" t="s">
        <v>631</v>
      </c>
      <c r="D189" s="105" t="s">
        <v>716</v>
      </c>
      <c r="E189" s="105" t="s">
        <v>717</v>
      </c>
      <c r="F189" s="105" t="s">
        <v>717</v>
      </c>
      <c r="G189" s="99" t="s">
        <v>388</v>
      </c>
      <c r="H189" s="99" t="s">
        <v>703</v>
      </c>
      <c r="I189" s="99" t="s">
        <v>67</v>
      </c>
      <c r="J189" s="127" t="s">
        <v>718</v>
      </c>
      <c r="K189" s="99" t="s">
        <v>717</v>
      </c>
      <c r="L189" s="105"/>
      <c r="M189" s="191" t="s">
        <v>727</v>
      </c>
      <c r="N189" s="105" t="s">
        <v>15</v>
      </c>
      <c r="O189" s="106" t="s">
        <v>124</v>
      </c>
      <c r="P189" s="106"/>
      <c r="Q189" s="106"/>
      <c r="R189" s="106"/>
      <c r="S189" s="106"/>
      <c r="T189" s="106"/>
      <c r="U189" s="106"/>
      <c r="V189" s="106"/>
      <c r="W189" s="106"/>
      <c r="X189" s="106"/>
      <c r="Y189" s="106"/>
      <c r="Z189" s="106" t="s">
        <v>124</v>
      </c>
      <c r="AA189" s="106"/>
      <c r="AB189" s="106"/>
      <c r="AC189" s="106"/>
      <c r="AD189" s="106"/>
      <c r="AE189" s="106"/>
      <c r="AF189" s="106"/>
      <c r="AG189" s="106"/>
      <c r="AH189" s="106"/>
      <c r="AI189" s="105" t="s">
        <v>166</v>
      </c>
      <c r="AJ189" s="105" t="s">
        <v>114</v>
      </c>
      <c r="AK189" s="105" t="s">
        <v>115</v>
      </c>
      <c r="AL189" s="105" t="s">
        <v>75</v>
      </c>
      <c r="AM189" s="105" t="s">
        <v>720</v>
      </c>
      <c r="AN189" s="101" t="s">
        <v>721</v>
      </c>
      <c r="AO189" s="99" t="s">
        <v>728</v>
      </c>
      <c r="AP189" s="130">
        <v>0</v>
      </c>
      <c r="AQ189" s="130">
        <v>90</v>
      </c>
      <c r="AR189" s="130">
        <v>90</v>
      </c>
      <c r="AS189" s="130">
        <v>90</v>
      </c>
      <c r="AT189" s="130">
        <v>90</v>
      </c>
      <c r="AU189" s="130">
        <v>90</v>
      </c>
      <c r="AV189" s="130">
        <v>90</v>
      </c>
      <c r="AW189" s="166">
        <v>0</v>
      </c>
      <c r="AX189" s="166">
        <v>0</v>
      </c>
      <c r="AY189" s="192">
        <v>0.09</v>
      </c>
      <c r="AZ189" s="192">
        <v>0.09</v>
      </c>
      <c r="BA189" s="192">
        <v>9</v>
      </c>
      <c r="BB189" s="192">
        <v>9</v>
      </c>
      <c r="BC189" s="192">
        <v>9</v>
      </c>
      <c r="BD189" s="192">
        <v>32</v>
      </c>
      <c r="BE189" s="192">
        <v>32</v>
      </c>
      <c r="BF189" s="192">
        <v>32</v>
      </c>
      <c r="BG189" s="192">
        <v>68</v>
      </c>
      <c r="BH189" s="166">
        <v>90</v>
      </c>
      <c r="BI189" s="98" t="b">
        <f t="shared" si="17"/>
        <v>1</v>
      </c>
      <c r="BJ189" s="98" t="b">
        <f t="shared" si="15"/>
        <v>1</v>
      </c>
    </row>
    <row r="190" spans="1:62" s="98" customFormat="1" ht="63.75" customHeight="1" x14ac:dyDescent="0.25">
      <c r="A190" s="105" t="s">
        <v>613</v>
      </c>
      <c r="B190" s="105" t="s">
        <v>662</v>
      </c>
      <c r="C190" s="105" t="s">
        <v>631</v>
      </c>
      <c r="D190" s="105" t="s">
        <v>683</v>
      </c>
      <c r="E190" s="105" t="s">
        <v>729</v>
      </c>
      <c r="F190" s="105" t="s">
        <v>729</v>
      </c>
      <c r="G190" s="99" t="s">
        <v>388</v>
      </c>
      <c r="H190" s="99" t="s">
        <v>703</v>
      </c>
      <c r="I190" s="99" t="s">
        <v>67</v>
      </c>
      <c r="J190" s="105">
        <v>32</v>
      </c>
      <c r="K190" s="99" t="s">
        <v>729</v>
      </c>
      <c r="L190" s="105">
        <v>465</v>
      </c>
      <c r="M190" s="105" t="s">
        <v>730</v>
      </c>
      <c r="N190" s="106" t="s">
        <v>92</v>
      </c>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5" t="s">
        <v>536</v>
      </c>
      <c r="AJ190" s="106" t="s">
        <v>731</v>
      </c>
      <c r="AK190" s="105" t="s">
        <v>115</v>
      </c>
      <c r="AL190" s="105" t="s">
        <v>75</v>
      </c>
      <c r="AM190" s="105">
        <v>0</v>
      </c>
      <c r="AN190" s="99" t="s">
        <v>732</v>
      </c>
      <c r="AO190" s="99" t="s">
        <v>733</v>
      </c>
      <c r="AP190" s="130">
        <v>0</v>
      </c>
      <c r="AQ190" s="130">
        <v>100</v>
      </c>
      <c r="AR190" s="130">
        <v>100</v>
      </c>
      <c r="AS190" s="130">
        <v>100</v>
      </c>
      <c r="AT190" s="143">
        <v>100</v>
      </c>
      <c r="AU190" s="143">
        <v>100</v>
      </c>
      <c r="AV190" s="129">
        <v>100</v>
      </c>
      <c r="AW190" s="163">
        <v>7</v>
      </c>
      <c r="AX190" s="163">
        <v>15</v>
      </c>
      <c r="AY190" s="163">
        <v>24</v>
      </c>
      <c r="AZ190" s="163">
        <v>32</v>
      </c>
      <c r="BA190" s="163">
        <v>41</v>
      </c>
      <c r="BB190" s="163">
        <v>49</v>
      </c>
      <c r="BC190" s="163">
        <v>58</v>
      </c>
      <c r="BD190" s="163">
        <v>66</v>
      </c>
      <c r="BE190" s="163">
        <v>75</v>
      </c>
      <c r="BF190" s="163">
        <v>83</v>
      </c>
      <c r="BG190" s="163">
        <v>92</v>
      </c>
      <c r="BH190" s="115">
        <v>100</v>
      </c>
      <c r="BI190" s="98" t="b">
        <f t="shared" si="17"/>
        <v>1</v>
      </c>
      <c r="BJ190" s="98" t="b">
        <f t="shared" si="15"/>
        <v>1</v>
      </c>
    </row>
    <row r="191" spans="1:62" s="98" customFormat="1" ht="63.75" customHeight="1" x14ac:dyDescent="0.25">
      <c r="A191" s="105" t="s">
        <v>613</v>
      </c>
      <c r="B191" s="105" t="s">
        <v>662</v>
      </c>
      <c r="C191" s="105" t="s">
        <v>631</v>
      </c>
      <c r="D191" s="105" t="s">
        <v>683</v>
      </c>
      <c r="E191" s="105" t="s">
        <v>729</v>
      </c>
      <c r="F191" s="105" t="s">
        <v>729</v>
      </c>
      <c r="G191" s="99" t="s">
        <v>388</v>
      </c>
      <c r="H191" s="99" t="s">
        <v>703</v>
      </c>
      <c r="I191" s="99" t="s">
        <v>67</v>
      </c>
      <c r="J191" s="105">
        <v>32</v>
      </c>
      <c r="K191" s="99" t="s">
        <v>729</v>
      </c>
      <c r="L191" s="105">
        <v>466</v>
      </c>
      <c r="M191" s="105" t="s">
        <v>734</v>
      </c>
      <c r="N191" s="106" t="s">
        <v>92</v>
      </c>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5" t="s">
        <v>536</v>
      </c>
      <c r="AJ191" s="106" t="s">
        <v>735</v>
      </c>
      <c r="AK191" s="105" t="s">
        <v>115</v>
      </c>
      <c r="AL191" s="105" t="s">
        <v>87</v>
      </c>
      <c r="AM191" s="105">
        <v>0</v>
      </c>
      <c r="AN191" s="99" t="s">
        <v>736</v>
      </c>
      <c r="AO191" s="99" t="s">
        <v>737</v>
      </c>
      <c r="AP191" s="137">
        <v>0</v>
      </c>
      <c r="AQ191" s="137">
        <v>3</v>
      </c>
      <c r="AR191" s="137">
        <v>3</v>
      </c>
      <c r="AS191" s="137">
        <v>3</v>
      </c>
      <c r="AT191" s="143">
        <v>3</v>
      </c>
      <c r="AU191" s="143">
        <v>3</v>
      </c>
      <c r="AV191" s="111">
        <v>3</v>
      </c>
      <c r="AW191" s="163">
        <v>0</v>
      </c>
      <c r="AX191" s="163">
        <v>0</v>
      </c>
      <c r="AY191" s="163">
        <v>0</v>
      </c>
      <c r="AZ191" s="163">
        <v>1</v>
      </c>
      <c r="BA191" s="163">
        <v>1</v>
      </c>
      <c r="BB191" s="163">
        <v>1</v>
      </c>
      <c r="BC191" s="163">
        <v>1</v>
      </c>
      <c r="BD191" s="163">
        <v>2</v>
      </c>
      <c r="BE191" s="163">
        <v>2</v>
      </c>
      <c r="BF191" s="163">
        <v>2</v>
      </c>
      <c r="BG191" s="163">
        <v>2</v>
      </c>
      <c r="BH191" s="115">
        <v>3</v>
      </c>
      <c r="BI191" s="98" t="b">
        <f t="shared" si="17"/>
        <v>1</v>
      </c>
      <c r="BJ191" s="98" t="b">
        <f t="shared" si="15"/>
        <v>1</v>
      </c>
    </row>
    <row r="192" spans="1:62" s="98" customFormat="1" ht="63.75" customHeight="1" x14ac:dyDescent="0.25">
      <c r="A192" s="105" t="s">
        <v>613</v>
      </c>
      <c r="B192" s="105" t="s">
        <v>662</v>
      </c>
      <c r="C192" s="105" t="s">
        <v>631</v>
      </c>
      <c r="D192" s="105" t="s">
        <v>738</v>
      </c>
      <c r="E192" s="105" t="s">
        <v>729</v>
      </c>
      <c r="F192" s="105" t="s">
        <v>729</v>
      </c>
      <c r="G192" s="99" t="s">
        <v>388</v>
      </c>
      <c r="H192" s="99" t="s">
        <v>703</v>
      </c>
      <c r="I192" s="99" t="s">
        <v>67</v>
      </c>
      <c r="J192" s="105">
        <v>32</v>
      </c>
      <c r="K192" s="99" t="s">
        <v>729</v>
      </c>
      <c r="L192" s="105">
        <v>467</v>
      </c>
      <c r="M192" s="105" t="s">
        <v>739</v>
      </c>
      <c r="N192" s="105" t="s">
        <v>92</v>
      </c>
      <c r="O192" s="101"/>
      <c r="P192" s="105"/>
      <c r="Q192" s="106"/>
      <c r="R192" s="106"/>
      <c r="S192" s="106"/>
      <c r="T192" s="106"/>
      <c r="U192" s="106"/>
      <c r="V192" s="106"/>
      <c r="W192" s="106"/>
      <c r="X192" s="106"/>
      <c r="Y192" s="106"/>
      <c r="Z192" s="106"/>
      <c r="AA192" s="106"/>
      <c r="AB192" s="106"/>
      <c r="AC192" s="106"/>
      <c r="AD192" s="106"/>
      <c r="AE192" s="106"/>
      <c r="AF192" s="106"/>
      <c r="AG192" s="106"/>
      <c r="AH192" s="106"/>
      <c r="AI192" s="105" t="s">
        <v>166</v>
      </c>
      <c r="AJ192" s="106" t="s">
        <v>273</v>
      </c>
      <c r="AK192" s="105" t="s">
        <v>115</v>
      </c>
      <c r="AL192" s="105" t="s">
        <v>87</v>
      </c>
      <c r="AM192" s="105">
        <v>0</v>
      </c>
      <c r="AN192" s="99" t="s">
        <v>740</v>
      </c>
      <c r="AO192" s="99" t="s">
        <v>741</v>
      </c>
      <c r="AP192" s="137">
        <v>0</v>
      </c>
      <c r="AQ192" s="111">
        <v>6</v>
      </c>
      <c r="AR192" s="111">
        <v>6</v>
      </c>
      <c r="AS192" s="111">
        <v>6</v>
      </c>
      <c r="AT192" s="111">
        <v>6</v>
      </c>
      <c r="AU192" s="111">
        <v>6</v>
      </c>
      <c r="AV192" s="111">
        <v>6</v>
      </c>
      <c r="AW192" s="111">
        <v>0</v>
      </c>
      <c r="AX192" s="111">
        <v>1</v>
      </c>
      <c r="AY192" s="111">
        <v>1</v>
      </c>
      <c r="AZ192" s="111">
        <v>2</v>
      </c>
      <c r="BA192" s="111">
        <v>2</v>
      </c>
      <c r="BB192" s="111">
        <v>3</v>
      </c>
      <c r="BC192" s="111">
        <v>3</v>
      </c>
      <c r="BD192" s="111">
        <v>4</v>
      </c>
      <c r="BE192" s="111">
        <v>4</v>
      </c>
      <c r="BF192" s="111">
        <v>5</v>
      </c>
      <c r="BG192" s="111">
        <v>5</v>
      </c>
      <c r="BH192" s="111">
        <v>6</v>
      </c>
      <c r="BI192" s="98" t="b">
        <f t="shared" si="17"/>
        <v>1</v>
      </c>
      <c r="BJ192" s="98" t="b">
        <f t="shared" ref="BJ192:BJ230" si="18">AV192=AQ192</f>
        <v>1</v>
      </c>
    </row>
    <row r="193" spans="1:62" s="98" customFormat="1" ht="93.75" customHeight="1" x14ac:dyDescent="0.25">
      <c r="A193" s="105" t="s">
        <v>613</v>
      </c>
      <c r="B193" s="105" t="s">
        <v>662</v>
      </c>
      <c r="C193" s="105" t="s">
        <v>631</v>
      </c>
      <c r="D193" s="105" t="s">
        <v>738</v>
      </c>
      <c r="E193" s="105" t="s">
        <v>729</v>
      </c>
      <c r="F193" s="105" t="s">
        <v>729</v>
      </c>
      <c r="G193" s="99" t="s">
        <v>388</v>
      </c>
      <c r="H193" s="99" t="s">
        <v>703</v>
      </c>
      <c r="I193" s="99" t="s">
        <v>67</v>
      </c>
      <c r="J193" s="105">
        <v>32</v>
      </c>
      <c r="K193" s="99" t="s">
        <v>729</v>
      </c>
      <c r="L193" s="105"/>
      <c r="M193" s="105" t="s">
        <v>742</v>
      </c>
      <c r="N193" s="105" t="s">
        <v>92</v>
      </c>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5" t="s">
        <v>536</v>
      </c>
      <c r="AJ193" s="106" t="s">
        <v>735</v>
      </c>
      <c r="AK193" s="105" t="s">
        <v>115</v>
      </c>
      <c r="AL193" s="105" t="s">
        <v>75</v>
      </c>
      <c r="AM193" s="105">
        <v>0</v>
      </c>
      <c r="AN193" s="99" t="s">
        <v>743</v>
      </c>
      <c r="AO193" s="99" t="s">
        <v>733</v>
      </c>
      <c r="AP193" s="137">
        <v>0</v>
      </c>
      <c r="AQ193" s="137">
        <v>100</v>
      </c>
      <c r="AR193" s="137">
        <v>100</v>
      </c>
      <c r="AS193" s="137">
        <v>100</v>
      </c>
      <c r="AT193" s="143">
        <v>100</v>
      </c>
      <c r="AU193" s="143">
        <v>100</v>
      </c>
      <c r="AV193" s="111">
        <v>100</v>
      </c>
      <c r="AW193" s="163">
        <v>0</v>
      </c>
      <c r="AX193" s="163">
        <v>0</v>
      </c>
      <c r="AY193" s="163">
        <v>0</v>
      </c>
      <c r="AZ193" s="163">
        <v>30</v>
      </c>
      <c r="BA193" s="163">
        <v>30</v>
      </c>
      <c r="BB193" s="163">
        <v>30</v>
      </c>
      <c r="BC193" s="163">
        <v>30</v>
      </c>
      <c r="BD193" s="163">
        <v>60</v>
      </c>
      <c r="BE193" s="163">
        <v>60</v>
      </c>
      <c r="BF193" s="163">
        <v>60</v>
      </c>
      <c r="BG193" s="163">
        <v>60</v>
      </c>
      <c r="BH193" s="115">
        <v>100</v>
      </c>
      <c r="BI193" s="98" t="b">
        <f t="shared" si="17"/>
        <v>1</v>
      </c>
      <c r="BJ193" s="98" t="b">
        <f t="shared" si="18"/>
        <v>1</v>
      </c>
    </row>
    <row r="194" spans="1:62" s="116" customFormat="1" ht="99" customHeight="1" x14ac:dyDescent="0.25">
      <c r="A194" s="105" t="s">
        <v>613</v>
      </c>
      <c r="B194" s="105" t="s">
        <v>662</v>
      </c>
      <c r="C194" s="105" t="s">
        <v>631</v>
      </c>
      <c r="D194" s="105" t="s">
        <v>738</v>
      </c>
      <c r="E194" s="105" t="s">
        <v>729</v>
      </c>
      <c r="F194" s="105" t="s">
        <v>729</v>
      </c>
      <c r="G194" s="99" t="s">
        <v>388</v>
      </c>
      <c r="H194" s="99" t="s">
        <v>703</v>
      </c>
      <c r="I194" s="99" t="s">
        <v>67</v>
      </c>
      <c r="J194" s="105">
        <v>32</v>
      </c>
      <c r="K194" s="99" t="s">
        <v>729</v>
      </c>
      <c r="L194" s="105"/>
      <c r="M194" s="105" t="s">
        <v>744</v>
      </c>
      <c r="N194" s="105" t="s">
        <v>92</v>
      </c>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5" t="s">
        <v>536</v>
      </c>
      <c r="AJ194" s="106" t="s">
        <v>745</v>
      </c>
      <c r="AK194" s="105" t="s">
        <v>115</v>
      </c>
      <c r="AL194" s="105" t="s">
        <v>87</v>
      </c>
      <c r="AM194" s="105">
        <v>0</v>
      </c>
      <c r="AN194" s="99" t="s">
        <v>746</v>
      </c>
      <c r="AO194" s="99" t="s">
        <v>747</v>
      </c>
      <c r="AP194" s="137">
        <v>0</v>
      </c>
      <c r="AQ194" s="137">
        <v>4</v>
      </c>
      <c r="AR194" s="137">
        <v>4</v>
      </c>
      <c r="AS194" s="137">
        <v>4</v>
      </c>
      <c r="AT194" s="143">
        <v>4</v>
      </c>
      <c r="AU194" s="143">
        <v>4</v>
      </c>
      <c r="AV194" s="111">
        <v>4</v>
      </c>
      <c r="AW194" s="163">
        <v>0</v>
      </c>
      <c r="AX194" s="163">
        <v>0</v>
      </c>
      <c r="AY194" s="163">
        <v>1</v>
      </c>
      <c r="AZ194" s="163">
        <v>1</v>
      </c>
      <c r="BA194" s="163">
        <v>1</v>
      </c>
      <c r="BB194" s="163">
        <v>2</v>
      </c>
      <c r="BC194" s="163">
        <v>2</v>
      </c>
      <c r="BD194" s="163">
        <v>2</v>
      </c>
      <c r="BE194" s="163">
        <v>3</v>
      </c>
      <c r="BF194" s="163">
        <v>3</v>
      </c>
      <c r="BG194" s="163">
        <v>3</v>
      </c>
      <c r="BH194" s="115">
        <v>4</v>
      </c>
      <c r="BI194" s="98" t="b">
        <f>BH194=AV194</f>
        <v>1</v>
      </c>
      <c r="BJ194" s="98" t="b">
        <f t="shared" si="18"/>
        <v>1</v>
      </c>
    </row>
    <row r="195" spans="1:62" s="98" customFormat="1" ht="47.25" customHeight="1" x14ac:dyDescent="0.25">
      <c r="A195" s="105" t="s">
        <v>613</v>
      </c>
      <c r="B195" s="105" t="s">
        <v>662</v>
      </c>
      <c r="C195" s="105" t="s">
        <v>631</v>
      </c>
      <c r="D195" s="105" t="s">
        <v>748</v>
      </c>
      <c r="E195" s="105" t="s">
        <v>749</v>
      </c>
      <c r="F195" s="105" t="s">
        <v>749</v>
      </c>
      <c r="G195" s="99" t="s">
        <v>388</v>
      </c>
      <c r="H195" s="99" t="s">
        <v>703</v>
      </c>
      <c r="I195" s="99" t="s">
        <v>67</v>
      </c>
      <c r="J195" s="105">
        <v>44</v>
      </c>
      <c r="K195" s="105" t="s">
        <v>749</v>
      </c>
      <c r="L195" s="105">
        <v>460</v>
      </c>
      <c r="M195" s="101" t="s">
        <v>750</v>
      </c>
      <c r="N195" s="105" t="s">
        <v>92</v>
      </c>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5" t="s">
        <v>166</v>
      </c>
      <c r="AJ195" s="106" t="s">
        <v>138</v>
      </c>
      <c r="AK195" s="105" t="s">
        <v>115</v>
      </c>
      <c r="AL195" s="105" t="s">
        <v>87</v>
      </c>
      <c r="AM195" s="105">
        <v>0</v>
      </c>
      <c r="AN195" s="99" t="s">
        <v>751</v>
      </c>
      <c r="AO195" s="99" t="s">
        <v>752</v>
      </c>
      <c r="AP195" s="130">
        <v>15</v>
      </c>
      <c r="AQ195" s="130">
        <v>6</v>
      </c>
      <c r="AR195" s="130"/>
      <c r="AS195" s="130"/>
      <c r="AT195" s="143"/>
      <c r="AU195" s="149"/>
      <c r="AV195" s="129">
        <v>6</v>
      </c>
      <c r="AW195" s="163">
        <v>0</v>
      </c>
      <c r="AX195" s="163">
        <v>0</v>
      </c>
      <c r="AY195" s="163">
        <v>0</v>
      </c>
      <c r="AZ195" s="163">
        <v>0</v>
      </c>
      <c r="BA195" s="163">
        <v>0</v>
      </c>
      <c r="BB195" s="163">
        <v>3</v>
      </c>
      <c r="BC195" s="163">
        <v>3</v>
      </c>
      <c r="BD195" s="163">
        <v>3</v>
      </c>
      <c r="BE195" s="163">
        <v>3</v>
      </c>
      <c r="BF195" s="163">
        <v>3</v>
      </c>
      <c r="BG195" s="163">
        <v>3</v>
      </c>
      <c r="BH195" s="115">
        <v>6</v>
      </c>
      <c r="BI195" s="98" t="b">
        <f t="shared" ref="BI195:BI230" si="19">BH195=AV195</f>
        <v>1</v>
      </c>
      <c r="BJ195" s="98" t="b">
        <f t="shared" si="18"/>
        <v>1</v>
      </c>
    </row>
    <row r="196" spans="1:62" s="98" customFormat="1" ht="85.5" customHeight="1" x14ac:dyDescent="0.25">
      <c r="A196" s="105" t="s">
        <v>613</v>
      </c>
      <c r="B196" s="105" t="s">
        <v>662</v>
      </c>
      <c r="C196" s="105" t="s">
        <v>631</v>
      </c>
      <c r="D196" s="105" t="s">
        <v>748</v>
      </c>
      <c r="E196" s="105" t="s">
        <v>749</v>
      </c>
      <c r="F196" s="105" t="s">
        <v>749</v>
      </c>
      <c r="G196" s="99" t="s">
        <v>388</v>
      </c>
      <c r="H196" s="99" t="s">
        <v>703</v>
      </c>
      <c r="I196" s="99" t="s">
        <v>67</v>
      </c>
      <c r="J196" s="105">
        <v>44</v>
      </c>
      <c r="K196" s="105" t="s">
        <v>749</v>
      </c>
      <c r="L196" s="105">
        <v>271</v>
      </c>
      <c r="M196" s="101" t="s">
        <v>753</v>
      </c>
      <c r="N196" s="105" t="s">
        <v>92</v>
      </c>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5" t="s">
        <v>166</v>
      </c>
      <c r="AJ196" s="106" t="s">
        <v>138</v>
      </c>
      <c r="AK196" s="105" t="s">
        <v>115</v>
      </c>
      <c r="AL196" s="105" t="s">
        <v>87</v>
      </c>
      <c r="AM196" s="105">
        <v>0</v>
      </c>
      <c r="AN196" s="99" t="s">
        <v>754</v>
      </c>
      <c r="AO196" s="99" t="s">
        <v>755</v>
      </c>
      <c r="AP196" s="137">
        <v>4</v>
      </c>
      <c r="AQ196" s="137">
        <v>2</v>
      </c>
      <c r="AR196" s="137"/>
      <c r="AS196" s="137"/>
      <c r="AT196" s="143"/>
      <c r="AU196" s="149"/>
      <c r="AV196" s="111">
        <v>2</v>
      </c>
      <c r="AW196" s="163">
        <v>0</v>
      </c>
      <c r="AX196" s="163">
        <v>0</v>
      </c>
      <c r="AY196" s="163">
        <v>0</v>
      </c>
      <c r="AZ196" s="163">
        <v>0</v>
      </c>
      <c r="BA196" s="163">
        <v>0</v>
      </c>
      <c r="BB196" s="163">
        <v>1</v>
      </c>
      <c r="BC196" s="163">
        <v>1</v>
      </c>
      <c r="BD196" s="163">
        <v>1</v>
      </c>
      <c r="BE196" s="163">
        <v>1</v>
      </c>
      <c r="BF196" s="163">
        <v>1</v>
      </c>
      <c r="BG196" s="163">
        <v>1</v>
      </c>
      <c r="BH196" s="115">
        <v>2</v>
      </c>
      <c r="BI196" s="98" t="b">
        <f t="shared" si="19"/>
        <v>1</v>
      </c>
      <c r="BJ196" s="98" t="b">
        <f t="shared" si="18"/>
        <v>1</v>
      </c>
    </row>
    <row r="197" spans="1:62" s="98" customFormat="1" ht="84" customHeight="1" x14ac:dyDescent="0.25">
      <c r="A197" s="105" t="s">
        <v>613</v>
      </c>
      <c r="B197" s="105" t="s">
        <v>662</v>
      </c>
      <c r="C197" s="105" t="s">
        <v>631</v>
      </c>
      <c r="D197" s="105" t="s">
        <v>748</v>
      </c>
      <c r="E197" s="105" t="s">
        <v>749</v>
      </c>
      <c r="F197" s="105" t="s">
        <v>749</v>
      </c>
      <c r="G197" s="99" t="s">
        <v>388</v>
      </c>
      <c r="H197" s="99" t="s">
        <v>703</v>
      </c>
      <c r="I197" s="99" t="s">
        <v>67</v>
      </c>
      <c r="J197" s="105">
        <v>44</v>
      </c>
      <c r="K197" s="105" t="s">
        <v>749</v>
      </c>
      <c r="L197" s="105">
        <v>272</v>
      </c>
      <c r="M197" s="101" t="s">
        <v>756</v>
      </c>
      <c r="N197" s="105" t="s">
        <v>92</v>
      </c>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5" t="s">
        <v>166</v>
      </c>
      <c r="AJ197" s="106" t="s">
        <v>114</v>
      </c>
      <c r="AK197" s="105" t="s">
        <v>99</v>
      </c>
      <c r="AL197" s="105" t="s">
        <v>75</v>
      </c>
      <c r="AM197" s="105">
        <v>0</v>
      </c>
      <c r="AN197" s="99" t="s">
        <v>757</v>
      </c>
      <c r="AO197" s="99" t="s">
        <v>758</v>
      </c>
      <c r="AP197" s="137">
        <v>80</v>
      </c>
      <c r="AQ197" s="137">
        <v>80</v>
      </c>
      <c r="AR197" s="137"/>
      <c r="AS197" s="137"/>
      <c r="AT197" s="143"/>
      <c r="AU197" s="149"/>
      <c r="AV197" s="111">
        <v>80</v>
      </c>
      <c r="AW197" s="163">
        <v>0</v>
      </c>
      <c r="AX197" s="163">
        <v>0</v>
      </c>
      <c r="AY197" s="163">
        <v>80</v>
      </c>
      <c r="AZ197" s="163">
        <v>80</v>
      </c>
      <c r="BA197" s="163">
        <v>80</v>
      </c>
      <c r="BB197" s="163">
        <v>80</v>
      </c>
      <c r="BC197" s="163">
        <v>80</v>
      </c>
      <c r="BD197" s="163">
        <v>80</v>
      </c>
      <c r="BE197" s="163">
        <v>80</v>
      </c>
      <c r="BF197" s="163">
        <v>80</v>
      </c>
      <c r="BG197" s="163">
        <v>80</v>
      </c>
      <c r="BH197" s="163">
        <v>80</v>
      </c>
      <c r="BI197" s="98" t="b">
        <f t="shared" si="19"/>
        <v>1</v>
      </c>
      <c r="BJ197" s="98" t="b">
        <f t="shared" si="18"/>
        <v>1</v>
      </c>
    </row>
    <row r="198" spans="1:62" s="98" customFormat="1" ht="47.25" customHeight="1" x14ac:dyDescent="0.25">
      <c r="A198" s="105" t="s">
        <v>613</v>
      </c>
      <c r="B198" s="105" t="s">
        <v>662</v>
      </c>
      <c r="C198" s="105" t="s">
        <v>631</v>
      </c>
      <c r="D198" s="105" t="s">
        <v>748</v>
      </c>
      <c r="E198" s="105" t="s">
        <v>749</v>
      </c>
      <c r="F198" s="105" t="s">
        <v>749</v>
      </c>
      <c r="G198" s="99" t="s">
        <v>388</v>
      </c>
      <c r="H198" s="99" t="s">
        <v>703</v>
      </c>
      <c r="I198" s="99" t="s">
        <v>67</v>
      </c>
      <c r="J198" s="105">
        <v>44</v>
      </c>
      <c r="K198" s="105" t="s">
        <v>749</v>
      </c>
      <c r="L198" s="105">
        <v>357</v>
      </c>
      <c r="M198" s="101" t="s">
        <v>759</v>
      </c>
      <c r="N198" s="105" t="s">
        <v>92</v>
      </c>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5" t="s">
        <v>166</v>
      </c>
      <c r="AJ198" s="106" t="s">
        <v>202</v>
      </c>
      <c r="AK198" s="105" t="s">
        <v>115</v>
      </c>
      <c r="AL198" s="105" t="s">
        <v>87</v>
      </c>
      <c r="AM198" s="105">
        <v>0</v>
      </c>
      <c r="AN198" s="99" t="s">
        <v>760</v>
      </c>
      <c r="AO198" s="99" t="s">
        <v>761</v>
      </c>
      <c r="AP198" s="137">
        <v>45</v>
      </c>
      <c r="AQ198" s="137">
        <v>30</v>
      </c>
      <c r="AR198" s="137"/>
      <c r="AS198" s="137"/>
      <c r="AT198" s="143"/>
      <c r="AU198" s="149"/>
      <c r="AV198" s="111">
        <v>30</v>
      </c>
      <c r="AW198" s="163">
        <v>2</v>
      </c>
      <c r="AX198" s="163">
        <v>4</v>
      </c>
      <c r="AY198" s="163">
        <v>6</v>
      </c>
      <c r="AZ198" s="163">
        <v>9</v>
      </c>
      <c r="BA198" s="163">
        <v>12</v>
      </c>
      <c r="BB198" s="163">
        <v>15</v>
      </c>
      <c r="BC198" s="163">
        <v>18</v>
      </c>
      <c r="BD198" s="163">
        <v>21</v>
      </c>
      <c r="BE198" s="163">
        <v>24</v>
      </c>
      <c r="BF198" s="163">
        <v>27</v>
      </c>
      <c r="BG198" s="163">
        <v>30</v>
      </c>
      <c r="BH198" s="115">
        <v>30</v>
      </c>
      <c r="BI198" s="98" t="b">
        <f t="shared" si="19"/>
        <v>1</v>
      </c>
      <c r="BJ198" s="98" t="b">
        <f t="shared" si="18"/>
        <v>1</v>
      </c>
    </row>
    <row r="199" spans="1:62" s="98" customFormat="1" ht="92.25" customHeight="1" x14ac:dyDescent="0.25">
      <c r="A199" s="105" t="s">
        <v>613</v>
      </c>
      <c r="B199" s="105" t="s">
        <v>662</v>
      </c>
      <c r="C199" s="105" t="s">
        <v>631</v>
      </c>
      <c r="D199" s="105" t="s">
        <v>748</v>
      </c>
      <c r="E199" s="105" t="s">
        <v>749</v>
      </c>
      <c r="F199" s="105" t="s">
        <v>749</v>
      </c>
      <c r="G199" s="99" t="s">
        <v>388</v>
      </c>
      <c r="H199" s="99" t="s">
        <v>703</v>
      </c>
      <c r="I199" s="99" t="s">
        <v>67</v>
      </c>
      <c r="J199" s="105">
        <v>44</v>
      </c>
      <c r="K199" s="105" t="s">
        <v>749</v>
      </c>
      <c r="L199" s="105">
        <v>359</v>
      </c>
      <c r="M199" s="101" t="s">
        <v>762</v>
      </c>
      <c r="N199" s="105" t="s">
        <v>92</v>
      </c>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5" t="s">
        <v>166</v>
      </c>
      <c r="AJ199" s="106" t="s">
        <v>202</v>
      </c>
      <c r="AK199" s="105" t="s">
        <v>115</v>
      </c>
      <c r="AL199" s="105" t="s">
        <v>87</v>
      </c>
      <c r="AM199" s="105">
        <v>0</v>
      </c>
      <c r="AN199" s="99" t="s">
        <v>763</v>
      </c>
      <c r="AO199" s="99" t="s">
        <v>764</v>
      </c>
      <c r="AP199" s="137">
        <v>90</v>
      </c>
      <c r="AQ199" s="137">
        <v>80</v>
      </c>
      <c r="AR199" s="137"/>
      <c r="AS199" s="137"/>
      <c r="AT199" s="143"/>
      <c r="AU199" s="149"/>
      <c r="AV199" s="111">
        <v>80</v>
      </c>
      <c r="AW199" s="163">
        <v>10</v>
      </c>
      <c r="AX199" s="163">
        <v>20</v>
      </c>
      <c r="AY199" s="163">
        <v>27</v>
      </c>
      <c r="AZ199" s="163">
        <v>34</v>
      </c>
      <c r="BA199" s="163">
        <v>40</v>
      </c>
      <c r="BB199" s="163">
        <v>47</v>
      </c>
      <c r="BC199" s="163">
        <v>54</v>
      </c>
      <c r="BD199" s="163">
        <v>61</v>
      </c>
      <c r="BE199" s="163">
        <v>68</v>
      </c>
      <c r="BF199" s="163">
        <v>75</v>
      </c>
      <c r="BG199" s="163">
        <v>80</v>
      </c>
      <c r="BH199" s="163">
        <v>80</v>
      </c>
      <c r="BI199" s="98" t="b">
        <f t="shared" si="19"/>
        <v>1</v>
      </c>
      <c r="BJ199" s="98" t="b">
        <f t="shared" si="18"/>
        <v>1</v>
      </c>
    </row>
    <row r="200" spans="1:62" s="136" customFormat="1" ht="48.75" customHeight="1" x14ac:dyDescent="0.25">
      <c r="A200" s="105" t="s">
        <v>613</v>
      </c>
      <c r="B200" s="105" t="s">
        <v>765</v>
      </c>
      <c r="C200" s="105" t="s">
        <v>631</v>
      </c>
      <c r="D200" s="105" t="s">
        <v>766</v>
      </c>
      <c r="E200" s="105" t="s">
        <v>767</v>
      </c>
      <c r="F200" s="105" t="s">
        <v>767</v>
      </c>
      <c r="G200" s="99" t="s">
        <v>388</v>
      </c>
      <c r="H200" s="99" t="s">
        <v>703</v>
      </c>
      <c r="I200" s="99" t="s">
        <v>286</v>
      </c>
      <c r="J200" s="105" t="s">
        <v>768</v>
      </c>
      <c r="K200" s="99" t="s">
        <v>769</v>
      </c>
      <c r="L200" s="105"/>
      <c r="M200" s="99" t="s">
        <v>770</v>
      </c>
      <c r="N200" s="105"/>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5" t="s">
        <v>248</v>
      </c>
      <c r="AJ200" s="106" t="s">
        <v>73</v>
      </c>
      <c r="AK200" s="105" t="s">
        <v>115</v>
      </c>
      <c r="AL200" s="105" t="s">
        <v>382</v>
      </c>
      <c r="AM200" s="105">
        <v>0</v>
      </c>
      <c r="AN200" s="121" t="s">
        <v>771</v>
      </c>
      <c r="AO200" s="96" t="s">
        <v>772</v>
      </c>
      <c r="AP200" s="130">
        <v>0</v>
      </c>
      <c r="AQ200" s="130">
        <v>70</v>
      </c>
      <c r="AR200" s="130">
        <v>75</v>
      </c>
      <c r="AS200" s="130">
        <v>80</v>
      </c>
      <c r="AT200" s="143">
        <v>85</v>
      </c>
      <c r="AU200" s="143">
        <v>85</v>
      </c>
      <c r="AV200" s="129">
        <v>70</v>
      </c>
      <c r="AW200" s="115"/>
      <c r="AX200" s="115"/>
      <c r="AY200" s="115"/>
      <c r="AZ200" s="115"/>
      <c r="BA200" s="115"/>
      <c r="BB200" s="115"/>
      <c r="BC200" s="115"/>
      <c r="BD200" s="115"/>
      <c r="BE200" s="115"/>
      <c r="BF200" s="115"/>
      <c r="BG200" s="115"/>
      <c r="BH200" s="115">
        <v>70</v>
      </c>
      <c r="BI200" s="98" t="b">
        <f t="shared" si="19"/>
        <v>1</v>
      </c>
      <c r="BJ200" s="98" t="b">
        <f t="shared" si="18"/>
        <v>1</v>
      </c>
    </row>
    <row r="201" spans="1:62" s="136" customFormat="1" ht="48.75" customHeight="1" x14ac:dyDescent="0.25">
      <c r="A201" s="105" t="s">
        <v>613</v>
      </c>
      <c r="B201" s="105" t="s">
        <v>765</v>
      </c>
      <c r="C201" s="105" t="s">
        <v>631</v>
      </c>
      <c r="D201" s="105" t="s">
        <v>766</v>
      </c>
      <c r="E201" s="105" t="s">
        <v>767</v>
      </c>
      <c r="F201" s="105" t="s">
        <v>767</v>
      </c>
      <c r="G201" s="99" t="s">
        <v>388</v>
      </c>
      <c r="H201" s="99" t="s">
        <v>703</v>
      </c>
      <c r="I201" s="99" t="s">
        <v>286</v>
      </c>
      <c r="J201" s="105" t="s">
        <v>768</v>
      </c>
      <c r="K201" s="99" t="s">
        <v>769</v>
      </c>
      <c r="L201" s="106"/>
      <c r="M201" s="99" t="s">
        <v>773</v>
      </c>
      <c r="N201" s="105"/>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5" t="s">
        <v>248</v>
      </c>
      <c r="AJ201" s="106" t="s">
        <v>73</v>
      </c>
      <c r="AK201" s="105" t="s">
        <v>115</v>
      </c>
      <c r="AL201" s="105" t="s">
        <v>87</v>
      </c>
      <c r="AM201" s="105">
        <v>210</v>
      </c>
      <c r="AN201" s="100" t="s">
        <v>774</v>
      </c>
      <c r="AO201" s="96" t="s">
        <v>775</v>
      </c>
      <c r="AP201" s="137">
        <v>0</v>
      </c>
      <c r="AQ201" s="193" t="s">
        <v>776</v>
      </c>
      <c r="AR201" s="193" t="s">
        <v>776</v>
      </c>
      <c r="AS201" s="193" t="s">
        <v>776</v>
      </c>
      <c r="AT201" s="193" t="s">
        <v>776</v>
      </c>
      <c r="AU201" s="193" t="s">
        <v>776</v>
      </c>
      <c r="AV201" s="193" t="s">
        <v>776</v>
      </c>
      <c r="AW201" s="115"/>
      <c r="AX201" s="115"/>
      <c r="AY201" s="115"/>
      <c r="AZ201" s="115"/>
      <c r="BA201" s="115"/>
      <c r="BB201" s="115"/>
      <c r="BC201" s="115"/>
      <c r="BD201" s="115"/>
      <c r="BE201" s="115"/>
      <c r="BF201" s="115"/>
      <c r="BG201" s="115"/>
      <c r="BH201" s="115" t="s">
        <v>776</v>
      </c>
      <c r="BI201" s="98" t="e">
        <f>#REF!=AV201</f>
        <v>#REF!</v>
      </c>
      <c r="BJ201" s="98" t="b">
        <f t="shared" si="18"/>
        <v>1</v>
      </c>
    </row>
    <row r="202" spans="1:62" s="136" customFormat="1" ht="75" customHeight="1" x14ac:dyDescent="0.25">
      <c r="A202" s="105" t="s">
        <v>613</v>
      </c>
      <c r="B202" s="105" t="s">
        <v>765</v>
      </c>
      <c r="C202" s="105" t="s">
        <v>631</v>
      </c>
      <c r="D202" s="105" t="s">
        <v>766</v>
      </c>
      <c r="E202" s="105" t="s">
        <v>767</v>
      </c>
      <c r="F202" s="105" t="s">
        <v>767</v>
      </c>
      <c r="G202" s="99" t="s">
        <v>388</v>
      </c>
      <c r="H202" s="99" t="s">
        <v>703</v>
      </c>
      <c r="I202" s="99" t="s">
        <v>286</v>
      </c>
      <c r="J202" s="105" t="s">
        <v>768</v>
      </c>
      <c r="K202" s="99" t="s">
        <v>769</v>
      </c>
      <c r="L202" s="105"/>
      <c r="M202" s="99" t="s">
        <v>777</v>
      </c>
      <c r="N202" s="105"/>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5" t="s">
        <v>166</v>
      </c>
      <c r="AJ202" s="106" t="s">
        <v>73</v>
      </c>
      <c r="AK202" s="105" t="s">
        <v>93</v>
      </c>
      <c r="AL202" s="105" t="s">
        <v>382</v>
      </c>
      <c r="AM202" s="105">
        <v>0</v>
      </c>
      <c r="AN202" s="128" t="s">
        <v>778</v>
      </c>
      <c r="AO202" s="96" t="s">
        <v>779</v>
      </c>
      <c r="AP202" s="137">
        <v>0</v>
      </c>
      <c r="AQ202" s="137">
        <v>3</v>
      </c>
      <c r="AR202" s="137">
        <v>3</v>
      </c>
      <c r="AS202" s="137">
        <v>3</v>
      </c>
      <c r="AT202" s="143">
        <v>3</v>
      </c>
      <c r="AU202" s="143">
        <v>12</v>
      </c>
      <c r="AV202" s="111">
        <v>3</v>
      </c>
      <c r="AW202" s="115"/>
      <c r="AX202" s="115"/>
      <c r="AY202" s="115"/>
      <c r="AZ202" s="115"/>
      <c r="BA202" s="115"/>
      <c r="BB202" s="115"/>
      <c r="BC202" s="115"/>
      <c r="BD202" s="115"/>
      <c r="BE202" s="115"/>
      <c r="BF202" s="115"/>
      <c r="BG202" s="115"/>
      <c r="BH202" s="115">
        <v>3</v>
      </c>
      <c r="BI202" s="98" t="b">
        <f t="shared" si="19"/>
        <v>1</v>
      </c>
      <c r="BJ202" s="98" t="b">
        <f t="shared" si="18"/>
        <v>1</v>
      </c>
    </row>
    <row r="203" spans="1:62" s="136" customFormat="1" ht="48.75" customHeight="1" x14ac:dyDescent="0.25">
      <c r="A203" s="105" t="s">
        <v>613</v>
      </c>
      <c r="B203" s="105" t="s">
        <v>765</v>
      </c>
      <c r="C203" s="105" t="s">
        <v>631</v>
      </c>
      <c r="D203" s="105" t="s">
        <v>766</v>
      </c>
      <c r="E203" s="105" t="s">
        <v>767</v>
      </c>
      <c r="F203" s="105" t="s">
        <v>767</v>
      </c>
      <c r="G203" s="99" t="s">
        <v>388</v>
      </c>
      <c r="H203" s="99" t="s">
        <v>703</v>
      </c>
      <c r="I203" s="99" t="s">
        <v>286</v>
      </c>
      <c r="J203" s="105" t="s">
        <v>768</v>
      </c>
      <c r="K203" s="99" t="s">
        <v>769</v>
      </c>
      <c r="L203" s="105">
        <v>279</v>
      </c>
      <c r="M203" s="99" t="s">
        <v>780</v>
      </c>
      <c r="N203" s="105"/>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5" t="s">
        <v>166</v>
      </c>
      <c r="AJ203" s="106" t="s">
        <v>114</v>
      </c>
      <c r="AK203" s="105" t="s">
        <v>781</v>
      </c>
      <c r="AL203" s="121" t="s">
        <v>75</v>
      </c>
      <c r="AM203" s="121">
        <v>0</v>
      </c>
      <c r="AN203" s="121" t="s">
        <v>782</v>
      </c>
      <c r="AO203" s="96" t="s">
        <v>783</v>
      </c>
      <c r="AP203" s="137">
        <v>90</v>
      </c>
      <c r="AQ203" s="137">
        <v>100</v>
      </c>
      <c r="AR203" s="137">
        <v>100</v>
      </c>
      <c r="AS203" s="137">
        <v>100</v>
      </c>
      <c r="AT203" s="143">
        <v>100</v>
      </c>
      <c r="AU203" s="143">
        <v>100</v>
      </c>
      <c r="AV203" s="111">
        <v>100</v>
      </c>
      <c r="AW203" s="115"/>
      <c r="AX203" s="115"/>
      <c r="AY203" s="115">
        <v>100</v>
      </c>
      <c r="AZ203" s="115">
        <v>100</v>
      </c>
      <c r="BA203" s="115">
        <v>100</v>
      </c>
      <c r="BB203" s="115">
        <v>100</v>
      </c>
      <c r="BC203" s="115">
        <v>100</v>
      </c>
      <c r="BD203" s="115">
        <v>100</v>
      </c>
      <c r="BE203" s="115">
        <v>100</v>
      </c>
      <c r="BF203" s="115">
        <v>100</v>
      </c>
      <c r="BG203" s="115">
        <v>100</v>
      </c>
      <c r="BH203" s="115">
        <v>100</v>
      </c>
      <c r="BI203" s="98" t="b">
        <f t="shared" si="19"/>
        <v>1</v>
      </c>
      <c r="BJ203" s="98" t="b">
        <f t="shared" si="18"/>
        <v>1</v>
      </c>
    </row>
    <row r="204" spans="1:62" s="136" customFormat="1" ht="48.75" customHeight="1" x14ac:dyDescent="0.25">
      <c r="A204" s="105" t="s">
        <v>613</v>
      </c>
      <c r="B204" s="105" t="s">
        <v>765</v>
      </c>
      <c r="C204" s="105" t="s">
        <v>631</v>
      </c>
      <c r="D204" s="105" t="s">
        <v>766</v>
      </c>
      <c r="E204" s="105" t="s">
        <v>767</v>
      </c>
      <c r="F204" s="105" t="s">
        <v>767</v>
      </c>
      <c r="G204" s="99" t="s">
        <v>388</v>
      </c>
      <c r="H204" s="99" t="s">
        <v>703</v>
      </c>
      <c r="I204" s="99" t="s">
        <v>286</v>
      </c>
      <c r="J204" s="105" t="s">
        <v>768</v>
      </c>
      <c r="K204" s="99" t="s">
        <v>769</v>
      </c>
      <c r="L204" s="105">
        <v>281</v>
      </c>
      <c r="M204" s="99" t="s">
        <v>784</v>
      </c>
      <c r="N204" s="105"/>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5" t="s">
        <v>166</v>
      </c>
      <c r="AJ204" s="106" t="s">
        <v>114</v>
      </c>
      <c r="AK204" s="105" t="s">
        <v>781</v>
      </c>
      <c r="AL204" s="121" t="s">
        <v>75</v>
      </c>
      <c r="AM204" s="121">
        <v>0</v>
      </c>
      <c r="AN204" s="121" t="s">
        <v>785</v>
      </c>
      <c r="AO204" s="96" t="s">
        <v>786</v>
      </c>
      <c r="AP204" s="137">
        <v>90</v>
      </c>
      <c r="AQ204" s="137">
        <v>90</v>
      </c>
      <c r="AR204" s="137">
        <v>90</v>
      </c>
      <c r="AS204" s="137">
        <v>90</v>
      </c>
      <c r="AT204" s="143">
        <v>90</v>
      </c>
      <c r="AU204" s="143">
        <v>90</v>
      </c>
      <c r="AV204" s="111">
        <v>90</v>
      </c>
      <c r="AW204" s="115"/>
      <c r="AX204" s="115"/>
      <c r="AY204" s="115">
        <v>90</v>
      </c>
      <c r="AZ204" s="115">
        <v>90</v>
      </c>
      <c r="BA204" s="115">
        <v>90</v>
      </c>
      <c r="BB204" s="115">
        <v>90</v>
      </c>
      <c r="BC204" s="115">
        <v>90</v>
      </c>
      <c r="BD204" s="115">
        <v>90</v>
      </c>
      <c r="BE204" s="115">
        <v>90</v>
      </c>
      <c r="BF204" s="115">
        <v>90</v>
      </c>
      <c r="BG204" s="115">
        <v>90</v>
      </c>
      <c r="BH204" s="115">
        <v>90</v>
      </c>
      <c r="BI204" s="98" t="b">
        <f t="shared" si="19"/>
        <v>1</v>
      </c>
      <c r="BJ204" s="98" t="b">
        <f t="shared" si="18"/>
        <v>1</v>
      </c>
    </row>
    <row r="205" spans="1:62" s="136" customFormat="1" ht="48.75" customHeight="1" x14ac:dyDescent="0.25">
      <c r="A205" s="105" t="s">
        <v>613</v>
      </c>
      <c r="B205" s="105" t="s">
        <v>765</v>
      </c>
      <c r="C205" s="105" t="s">
        <v>631</v>
      </c>
      <c r="D205" s="105" t="s">
        <v>766</v>
      </c>
      <c r="E205" s="105" t="s">
        <v>767</v>
      </c>
      <c r="F205" s="105" t="s">
        <v>767</v>
      </c>
      <c r="G205" s="99" t="s">
        <v>388</v>
      </c>
      <c r="H205" s="99" t="s">
        <v>703</v>
      </c>
      <c r="I205" s="99" t="s">
        <v>286</v>
      </c>
      <c r="J205" s="105" t="s">
        <v>768</v>
      </c>
      <c r="K205" s="99" t="s">
        <v>769</v>
      </c>
      <c r="L205" s="105">
        <v>282</v>
      </c>
      <c r="M205" s="96" t="s">
        <v>787</v>
      </c>
      <c r="N205" s="105"/>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5" t="s">
        <v>166</v>
      </c>
      <c r="AJ205" s="106" t="s">
        <v>114</v>
      </c>
      <c r="AK205" s="105" t="s">
        <v>781</v>
      </c>
      <c r="AL205" s="121" t="s">
        <v>75</v>
      </c>
      <c r="AM205" s="121">
        <v>0</v>
      </c>
      <c r="AN205" s="121" t="s">
        <v>788</v>
      </c>
      <c r="AO205" s="96" t="s">
        <v>789</v>
      </c>
      <c r="AP205" s="137">
        <v>100</v>
      </c>
      <c r="AQ205" s="137">
        <v>100</v>
      </c>
      <c r="AR205" s="137">
        <v>100</v>
      </c>
      <c r="AS205" s="137">
        <v>100</v>
      </c>
      <c r="AT205" s="143">
        <v>100</v>
      </c>
      <c r="AU205" s="143">
        <v>100</v>
      </c>
      <c r="AV205" s="111">
        <v>100</v>
      </c>
      <c r="AW205" s="115"/>
      <c r="AX205" s="115"/>
      <c r="AY205" s="115">
        <v>100</v>
      </c>
      <c r="AZ205" s="115">
        <v>100</v>
      </c>
      <c r="BA205" s="115">
        <v>100</v>
      </c>
      <c r="BB205" s="115">
        <v>100</v>
      </c>
      <c r="BC205" s="115">
        <v>100</v>
      </c>
      <c r="BD205" s="115">
        <v>100</v>
      </c>
      <c r="BE205" s="115">
        <v>100</v>
      </c>
      <c r="BF205" s="115">
        <v>100</v>
      </c>
      <c r="BG205" s="115">
        <v>100</v>
      </c>
      <c r="BH205" s="115">
        <v>100</v>
      </c>
      <c r="BI205" s="98" t="b">
        <f t="shared" si="19"/>
        <v>1</v>
      </c>
      <c r="BJ205" s="98" t="b">
        <f t="shared" si="18"/>
        <v>1</v>
      </c>
    </row>
    <row r="206" spans="1:62" s="136" customFormat="1" ht="48.75" customHeight="1" x14ac:dyDescent="0.25">
      <c r="A206" s="105" t="s">
        <v>613</v>
      </c>
      <c r="B206" s="105" t="s">
        <v>765</v>
      </c>
      <c r="C206" s="105" t="s">
        <v>631</v>
      </c>
      <c r="D206" s="105" t="s">
        <v>766</v>
      </c>
      <c r="E206" s="105" t="s">
        <v>767</v>
      </c>
      <c r="F206" s="105" t="s">
        <v>767</v>
      </c>
      <c r="G206" s="99" t="s">
        <v>388</v>
      </c>
      <c r="H206" s="99" t="s">
        <v>703</v>
      </c>
      <c r="I206" s="99" t="s">
        <v>286</v>
      </c>
      <c r="J206" s="105" t="s">
        <v>768</v>
      </c>
      <c r="K206" s="99" t="s">
        <v>769</v>
      </c>
      <c r="L206" s="105">
        <v>284</v>
      </c>
      <c r="M206" s="96" t="s">
        <v>790</v>
      </c>
      <c r="N206" s="105"/>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5" t="s">
        <v>166</v>
      </c>
      <c r="AJ206" s="106" t="s">
        <v>202</v>
      </c>
      <c r="AK206" s="105" t="s">
        <v>781</v>
      </c>
      <c r="AL206" s="100" t="s">
        <v>87</v>
      </c>
      <c r="AM206" s="100">
        <v>0</v>
      </c>
      <c r="AN206" s="121" t="s">
        <v>791</v>
      </c>
      <c r="AO206" s="96" t="s">
        <v>792</v>
      </c>
      <c r="AP206" s="137">
        <v>4.2</v>
      </c>
      <c r="AQ206" s="137">
        <v>4.5</v>
      </c>
      <c r="AR206" s="137">
        <v>4.5</v>
      </c>
      <c r="AS206" s="137">
        <v>4.5</v>
      </c>
      <c r="AT206" s="143">
        <v>4.5</v>
      </c>
      <c r="AU206" s="143">
        <v>4.5</v>
      </c>
      <c r="AV206" s="111">
        <v>4.5</v>
      </c>
      <c r="AW206" s="115">
        <v>4.5</v>
      </c>
      <c r="AX206" s="115">
        <v>4.5</v>
      </c>
      <c r="AY206" s="115">
        <v>4.5</v>
      </c>
      <c r="AZ206" s="115">
        <v>4.5</v>
      </c>
      <c r="BA206" s="115">
        <v>4.5</v>
      </c>
      <c r="BB206" s="115">
        <v>4.5</v>
      </c>
      <c r="BC206" s="115">
        <v>4.5</v>
      </c>
      <c r="BD206" s="115">
        <v>4.5</v>
      </c>
      <c r="BE206" s="115">
        <v>4.5</v>
      </c>
      <c r="BF206" s="115">
        <v>4.5</v>
      </c>
      <c r="BG206" s="115">
        <v>4.5</v>
      </c>
      <c r="BH206" s="115">
        <v>4.5</v>
      </c>
      <c r="BI206" s="98" t="b">
        <f t="shared" si="19"/>
        <v>1</v>
      </c>
      <c r="BJ206" s="98" t="b">
        <f t="shared" si="18"/>
        <v>1</v>
      </c>
    </row>
    <row r="207" spans="1:62" s="98" customFormat="1" ht="63.75" customHeight="1" x14ac:dyDescent="0.25">
      <c r="A207" s="105" t="s">
        <v>613</v>
      </c>
      <c r="B207" s="105" t="s">
        <v>662</v>
      </c>
      <c r="C207" s="105" t="s">
        <v>793</v>
      </c>
      <c r="D207" s="105" t="s">
        <v>738</v>
      </c>
      <c r="E207" s="105" t="s">
        <v>794</v>
      </c>
      <c r="F207" s="105" t="s">
        <v>794</v>
      </c>
      <c r="G207" s="99" t="s">
        <v>388</v>
      </c>
      <c r="H207" s="99" t="s">
        <v>703</v>
      </c>
      <c r="I207" s="99" t="s">
        <v>67</v>
      </c>
      <c r="J207" s="105">
        <v>42</v>
      </c>
      <c r="K207" s="99" t="s">
        <v>794</v>
      </c>
      <c r="L207" s="105">
        <v>419</v>
      </c>
      <c r="M207" s="101" t="s">
        <v>795</v>
      </c>
      <c r="N207" s="105" t="s">
        <v>92</v>
      </c>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5" t="s">
        <v>166</v>
      </c>
      <c r="AJ207" s="105" t="s">
        <v>202</v>
      </c>
      <c r="AK207" s="105" t="s">
        <v>115</v>
      </c>
      <c r="AL207" s="105" t="s">
        <v>75</v>
      </c>
      <c r="AM207" s="105"/>
      <c r="AN207" s="99" t="s">
        <v>796</v>
      </c>
      <c r="AO207" s="99" t="s">
        <v>797</v>
      </c>
      <c r="AP207" s="130">
        <v>94</v>
      </c>
      <c r="AQ207" s="130">
        <v>98</v>
      </c>
      <c r="AR207" s="130"/>
      <c r="AS207" s="130"/>
      <c r="AT207" s="143"/>
      <c r="AU207" s="149"/>
      <c r="AV207" s="184">
        <v>98</v>
      </c>
      <c r="AW207" s="163">
        <v>2.91</v>
      </c>
      <c r="AX207" s="163">
        <v>6.8</v>
      </c>
      <c r="AY207" s="163">
        <v>9.7100000000000009</v>
      </c>
      <c r="AZ207" s="163">
        <v>18.45</v>
      </c>
      <c r="BA207" s="163">
        <v>29.13</v>
      </c>
      <c r="BB207" s="163">
        <v>39.81</v>
      </c>
      <c r="BC207" s="163">
        <v>51.46</v>
      </c>
      <c r="BD207" s="163">
        <v>60.19</v>
      </c>
      <c r="BE207" s="163">
        <v>69.900000000000006</v>
      </c>
      <c r="BF207" s="163">
        <v>77.67</v>
      </c>
      <c r="BG207" s="163">
        <v>88.35</v>
      </c>
      <c r="BH207" s="115">
        <v>98</v>
      </c>
      <c r="BI207" s="98" t="b">
        <f t="shared" si="19"/>
        <v>1</v>
      </c>
      <c r="BJ207" s="98" t="b">
        <f t="shared" si="18"/>
        <v>1</v>
      </c>
    </row>
    <row r="208" spans="1:62" s="98" customFormat="1" ht="100.5" customHeight="1" x14ac:dyDescent="0.25">
      <c r="A208" s="105" t="s">
        <v>613</v>
      </c>
      <c r="B208" s="105" t="s">
        <v>662</v>
      </c>
      <c r="C208" s="105" t="s">
        <v>793</v>
      </c>
      <c r="D208" s="105" t="s">
        <v>738</v>
      </c>
      <c r="E208" s="105" t="s">
        <v>794</v>
      </c>
      <c r="F208" s="105" t="s">
        <v>794</v>
      </c>
      <c r="G208" s="99" t="s">
        <v>388</v>
      </c>
      <c r="H208" s="99" t="s">
        <v>703</v>
      </c>
      <c r="I208" s="99" t="s">
        <v>67</v>
      </c>
      <c r="J208" s="105">
        <v>42</v>
      </c>
      <c r="K208" s="99" t="s">
        <v>794</v>
      </c>
      <c r="L208" s="105">
        <v>422</v>
      </c>
      <c r="M208" s="101" t="s">
        <v>798</v>
      </c>
      <c r="N208" s="105" t="s">
        <v>92</v>
      </c>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5" t="s">
        <v>166</v>
      </c>
      <c r="AJ208" s="105" t="s">
        <v>202</v>
      </c>
      <c r="AK208" s="105" t="s">
        <v>99</v>
      </c>
      <c r="AL208" s="105" t="s">
        <v>75</v>
      </c>
      <c r="AM208" s="105"/>
      <c r="AN208" s="99" t="s">
        <v>799</v>
      </c>
      <c r="AO208" s="99" t="s">
        <v>800</v>
      </c>
      <c r="AP208" s="137">
        <v>98</v>
      </c>
      <c r="AQ208" s="130">
        <v>99</v>
      </c>
      <c r="AR208" s="137"/>
      <c r="AS208" s="137"/>
      <c r="AT208" s="143"/>
      <c r="AU208" s="149"/>
      <c r="AV208" s="111">
        <v>99</v>
      </c>
      <c r="AW208" s="163">
        <v>99</v>
      </c>
      <c r="AX208" s="163">
        <v>99</v>
      </c>
      <c r="AY208" s="163">
        <v>99</v>
      </c>
      <c r="AZ208" s="163">
        <v>99</v>
      </c>
      <c r="BA208" s="163">
        <v>99</v>
      </c>
      <c r="BB208" s="163">
        <v>99</v>
      </c>
      <c r="BC208" s="163">
        <v>99</v>
      </c>
      <c r="BD208" s="163">
        <v>99</v>
      </c>
      <c r="BE208" s="163">
        <v>99</v>
      </c>
      <c r="BF208" s="163">
        <v>99</v>
      </c>
      <c r="BG208" s="163">
        <v>99</v>
      </c>
      <c r="BH208" s="115">
        <v>99</v>
      </c>
      <c r="BI208" s="98" t="b">
        <f t="shared" si="19"/>
        <v>1</v>
      </c>
      <c r="BJ208" s="98" t="b">
        <f t="shared" si="18"/>
        <v>1</v>
      </c>
    </row>
    <row r="209" spans="1:62" s="98" customFormat="1" ht="63.75" customHeight="1" x14ac:dyDescent="0.25">
      <c r="A209" s="105" t="s">
        <v>613</v>
      </c>
      <c r="B209" s="105" t="s">
        <v>662</v>
      </c>
      <c r="C209" s="105" t="s">
        <v>793</v>
      </c>
      <c r="D209" s="105" t="s">
        <v>738</v>
      </c>
      <c r="E209" s="105" t="s">
        <v>794</v>
      </c>
      <c r="F209" s="105" t="s">
        <v>794</v>
      </c>
      <c r="G209" s="99" t="s">
        <v>388</v>
      </c>
      <c r="H209" s="99" t="s">
        <v>703</v>
      </c>
      <c r="I209" s="99" t="s">
        <v>67</v>
      </c>
      <c r="J209" s="105">
        <v>42</v>
      </c>
      <c r="K209" s="99" t="s">
        <v>794</v>
      </c>
      <c r="L209" s="105">
        <v>423</v>
      </c>
      <c r="M209" s="101" t="s">
        <v>801</v>
      </c>
      <c r="N209" s="105" t="s">
        <v>92</v>
      </c>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5" t="s">
        <v>166</v>
      </c>
      <c r="AJ209" s="105" t="s">
        <v>114</v>
      </c>
      <c r="AK209" s="105" t="s">
        <v>99</v>
      </c>
      <c r="AL209" s="105" t="s">
        <v>75</v>
      </c>
      <c r="AM209" s="105"/>
      <c r="AN209" s="99" t="s">
        <v>802</v>
      </c>
      <c r="AO209" s="99" t="s">
        <v>803</v>
      </c>
      <c r="AP209" s="137">
        <v>98</v>
      </c>
      <c r="AQ209" s="130">
        <v>99</v>
      </c>
      <c r="AR209" s="137"/>
      <c r="AS209" s="137"/>
      <c r="AT209" s="143"/>
      <c r="AU209" s="149"/>
      <c r="AV209" s="111">
        <v>99</v>
      </c>
      <c r="AW209" s="163">
        <v>0</v>
      </c>
      <c r="AX209" s="163">
        <v>0</v>
      </c>
      <c r="AY209" s="163">
        <v>99</v>
      </c>
      <c r="AZ209" s="163">
        <v>99</v>
      </c>
      <c r="BA209" s="163">
        <v>99</v>
      </c>
      <c r="BB209" s="163">
        <v>99</v>
      </c>
      <c r="BC209" s="163">
        <v>99</v>
      </c>
      <c r="BD209" s="163">
        <v>99</v>
      </c>
      <c r="BE209" s="163">
        <v>99</v>
      </c>
      <c r="BF209" s="163">
        <v>99</v>
      </c>
      <c r="BG209" s="163">
        <v>99</v>
      </c>
      <c r="BH209" s="163">
        <v>99</v>
      </c>
      <c r="BI209" s="98" t="b">
        <f t="shared" si="19"/>
        <v>1</v>
      </c>
      <c r="BJ209" s="98" t="b">
        <f t="shared" si="18"/>
        <v>1</v>
      </c>
    </row>
    <row r="210" spans="1:62" s="98" customFormat="1" ht="63.75" customHeight="1" x14ac:dyDescent="0.25">
      <c r="A210" s="105" t="s">
        <v>613</v>
      </c>
      <c r="B210" s="105" t="s">
        <v>662</v>
      </c>
      <c r="C210" s="105" t="s">
        <v>793</v>
      </c>
      <c r="D210" s="105" t="s">
        <v>738</v>
      </c>
      <c r="E210" s="105" t="s">
        <v>794</v>
      </c>
      <c r="F210" s="105" t="s">
        <v>794</v>
      </c>
      <c r="G210" s="99" t="s">
        <v>388</v>
      </c>
      <c r="H210" s="99" t="s">
        <v>703</v>
      </c>
      <c r="I210" s="99" t="s">
        <v>67</v>
      </c>
      <c r="J210" s="105">
        <v>42</v>
      </c>
      <c r="K210" s="99" t="s">
        <v>794</v>
      </c>
      <c r="L210" s="105">
        <v>426</v>
      </c>
      <c r="M210" s="101" t="s">
        <v>804</v>
      </c>
      <c r="N210" s="105" t="s">
        <v>92</v>
      </c>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5" t="s">
        <v>166</v>
      </c>
      <c r="AJ210" s="105" t="s">
        <v>114</v>
      </c>
      <c r="AK210" s="105" t="s">
        <v>115</v>
      </c>
      <c r="AL210" s="105" t="s">
        <v>75</v>
      </c>
      <c r="AM210" s="105"/>
      <c r="AN210" s="99" t="s">
        <v>805</v>
      </c>
      <c r="AO210" s="99" t="s">
        <v>806</v>
      </c>
      <c r="AP210" s="137">
        <v>100</v>
      </c>
      <c r="AQ210" s="130">
        <v>100</v>
      </c>
      <c r="AR210" s="137"/>
      <c r="AS210" s="137"/>
      <c r="AT210" s="143"/>
      <c r="AU210" s="149"/>
      <c r="AV210" s="111">
        <v>100</v>
      </c>
      <c r="AW210" s="163">
        <v>0</v>
      </c>
      <c r="AX210" s="163">
        <v>0</v>
      </c>
      <c r="AY210" s="163">
        <v>25</v>
      </c>
      <c r="AZ210" s="163">
        <v>25</v>
      </c>
      <c r="BA210" s="163">
        <v>25</v>
      </c>
      <c r="BB210" s="163">
        <v>50</v>
      </c>
      <c r="BC210" s="163">
        <v>50</v>
      </c>
      <c r="BD210" s="163">
        <v>50</v>
      </c>
      <c r="BE210" s="163">
        <v>75</v>
      </c>
      <c r="BF210" s="163">
        <v>75</v>
      </c>
      <c r="BG210" s="163">
        <v>75</v>
      </c>
      <c r="BH210" s="115">
        <v>100</v>
      </c>
      <c r="BI210" s="98" t="b">
        <f t="shared" si="19"/>
        <v>1</v>
      </c>
      <c r="BJ210" s="98" t="b">
        <f t="shared" si="18"/>
        <v>1</v>
      </c>
    </row>
    <row r="211" spans="1:62" s="98" customFormat="1" ht="91.5" customHeight="1" x14ac:dyDescent="0.25">
      <c r="A211" s="105" t="s">
        <v>613</v>
      </c>
      <c r="B211" s="105" t="s">
        <v>662</v>
      </c>
      <c r="C211" s="105" t="s">
        <v>793</v>
      </c>
      <c r="D211" s="105" t="s">
        <v>738</v>
      </c>
      <c r="E211" s="105" t="s">
        <v>794</v>
      </c>
      <c r="F211" s="105" t="s">
        <v>794</v>
      </c>
      <c r="G211" s="99" t="s">
        <v>388</v>
      </c>
      <c r="H211" s="99" t="s">
        <v>703</v>
      </c>
      <c r="I211" s="99" t="s">
        <v>67</v>
      </c>
      <c r="J211" s="105">
        <v>42</v>
      </c>
      <c r="K211" s="99" t="s">
        <v>794</v>
      </c>
      <c r="L211" s="105">
        <v>123</v>
      </c>
      <c r="M211" s="101" t="s">
        <v>807</v>
      </c>
      <c r="N211" s="105" t="s">
        <v>92</v>
      </c>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5" t="s">
        <v>166</v>
      </c>
      <c r="AJ211" s="105" t="s">
        <v>202</v>
      </c>
      <c r="AK211" s="105" t="s">
        <v>115</v>
      </c>
      <c r="AL211" s="105" t="s">
        <v>75</v>
      </c>
      <c r="AM211" s="105"/>
      <c r="AN211" s="99" t="s">
        <v>808</v>
      </c>
      <c r="AO211" s="99" t="s">
        <v>809</v>
      </c>
      <c r="AP211" s="137">
        <v>100</v>
      </c>
      <c r="AQ211" s="130">
        <v>100</v>
      </c>
      <c r="AR211" s="137"/>
      <c r="AS211" s="137"/>
      <c r="AT211" s="143"/>
      <c r="AU211" s="149"/>
      <c r="AV211" s="111">
        <v>100</v>
      </c>
      <c r="AW211" s="163">
        <v>8.73</v>
      </c>
      <c r="AX211" s="163">
        <v>17.47</v>
      </c>
      <c r="AY211" s="163">
        <v>26.2</v>
      </c>
      <c r="AZ211" s="163">
        <v>34.93</v>
      </c>
      <c r="BA211" s="163">
        <v>43.67</v>
      </c>
      <c r="BB211" s="163">
        <v>52.4</v>
      </c>
      <c r="BC211" s="163">
        <v>61.13</v>
      </c>
      <c r="BD211" s="163">
        <v>69.86</v>
      </c>
      <c r="BE211" s="163">
        <v>78.599999999999994</v>
      </c>
      <c r="BF211" s="163">
        <v>87.33</v>
      </c>
      <c r="BG211" s="163">
        <v>96.06</v>
      </c>
      <c r="BH211" s="115">
        <v>100</v>
      </c>
      <c r="BI211" s="98" t="b">
        <f t="shared" si="19"/>
        <v>1</v>
      </c>
      <c r="BJ211" s="98" t="b">
        <f t="shared" si="18"/>
        <v>1</v>
      </c>
    </row>
    <row r="212" spans="1:62" s="98" customFormat="1" ht="72.75" customHeight="1" x14ac:dyDescent="0.25">
      <c r="A212" s="105" t="s">
        <v>613</v>
      </c>
      <c r="B212" s="105" t="s">
        <v>662</v>
      </c>
      <c r="C212" s="105" t="s">
        <v>793</v>
      </c>
      <c r="D212" s="105" t="s">
        <v>738</v>
      </c>
      <c r="E212" s="105" t="s">
        <v>794</v>
      </c>
      <c r="F212" s="105" t="s">
        <v>794</v>
      </c>
      <c r="G212" s="99" t="s">
        <v>388</v>
      </c>
      <c r="H212" s="99" t="s">
        <v>703</v>
      </c>
      <c r="I212" s="99" t="s">
        <v>67</v>
      </c>
      <c r="J212" s="105">
        <v>42</v>
      </c>
      <c r="K212" s="99" t="s">
        <v>794</v>
      </c>
      <c r="L212" s="105">
        <v>269</v>
      </c>
      <c r="M212" s="101" t="s">
        <v>810</v>
      </c>
      <c r="N212" s="105" t="s">
        <v>92</v>
      </c>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5" t="s">
        <v>166</v>
      </c>
      <c r="AJ212" s="105" t="s">
        <v>114</v>
      </c>
      <c r="AK212" s="105" t="s">
        <v>99</v>
      </c>
      <c r="AL212" s="105" t="s">
        <v>75</v>
      </c>
      <c r="AM212" s="105"/>
      <c r="AN212" s="99" t="s">
        <v>811</v>
      </c>
      <c r="AO212" s="99" t="s">
        <v>812</v>
      </c>
      <c r="AP212" s="137">
        <v>100</v>
      </c>
      <c r="AQ212" s="130">
        <v>100</v>
      </c>
      <c r="AR212" s="137"/>
      <c r="AS212" s="137"/>
      <c r="AT212" s="143"/>
      <c r="AU212" s="149"/>
      <c r="AV212" s="111">
        <v>100</v>
      </c>
      <c r="AW212" s="163">
        <v>0</v>
      </c>
      <c r="AX212" s="163">
        <v>0</v>
      </c>
      <c r="AY212" s="163">
        <v>100</v>
      </c>
      <c r="AZ212" s="163">
        <v>100</v>
      </c>
      <c r="BA212" s="163">
        <v>100</v>
      </c>
      <c r="BB212" s="163">
        <v>100</v>
      </c>
      <c r="BC212" s="163">
        <v>100</v>
      </c>
      <c r="BD212" s="163">
        <v>100</v>
      </c>
      <c r="BE212" s="163">
        <v>100</v>
      </c>
      <c r="BF212" s="163">
        <v>100</v>
      </c>
      <c r="BG212" s="163">
        <v>100</v>
      </c>
      <c r="BH212" s="115">
        <v>100</v>
      </c>
      <c r="BI212" s="98" t="b">
        <f t="shared" si="19"/>
        <v>1</v>
      </c>
      <c r="BJ212" s="98" t="b">
        <f t="shared" si="18"/>
        <v>1</v>
      </c>
    </row>
    <row r="213" spans="1:62" s="136" customFormat="1" ht="63.75" customHeight="1" x14ac:dyDescent="0.25">
      <c r="A213" s="105" t="s">
        <v>613</v>
      </c>
      <c r="B213" s="105" t="s">
        <v>662</v>
      </c>
      <c r="C213" s="105" t="s">
        <v>793</v>
      </c>
      <c r="D213" s="105" t="s">
        <v>813</v>
      </c>
      <c r="E213" s="105" t="s">
        <v>814</v>
      </c>
      <c r="F213" s="105" t="s">
        <v>814</v>
      </c>
      <c r="G213" s="99" t="s">
        <v>388</v>
      </c>
      <c r="H213" s="99" t="s">
        <v>703</v>
      </c>
      <c r="I213" s="99" t="s">
        <v>67</v>
      </c>
      <c r="J213" s="105">
        <v>43</v>
      </c>
      <c r="K213" s="99" t="s">
        <v>814</v>
      </c>
      <c r="L213" s="105">
        <v>376</v>
      </c>
      <c r="M213" s="99" t="s">
        <v>815</v>
      </c>
      <c r="N213" s="105" t="s">
        <v>92</v>
      </c>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5" t="s">
        <v>166</v>
      </c>
      <c r="AJ213" s="106" t="s">
        <v>114</v>
      </c>
      <c r="AK213" s="105" t="s">
        <v>115</v>
      </c>
      <c r="AL213" s="105" t="s">
        <v>75</v>
      </c>
      <c r="AM213" s="105">
        <v>0</v>
      </c>
      <c r="AN213" s="99" t="s">
        <v>816</v>
      </c>
      <c r="AO213" s="99" t="s">
        <v>817</v>
      </c>
      <c r="AP213" s="130">
        <v>98</v>
      </c>
      <c r="AQ213" s="143">
        <v>98</v>
      </c>
      <c r="AR213" s="130"/>
      <c r="AS213" s="130"/>
      <c r="AT213" s="143"/>
      <c r="AU213" s="149"/>
      <c r="AV213" s="129">
        <f>+AQ213</f>
        <v>98</v>
      </c>
      <c r="AW213" s="163">
        <v>0</v>
      </c>
      <c r="AX213" s="163">
        <v>0</v>
      </c>
      <c r="AY213" s="163">
        <v>25</v>
      </c>
      <c r="AZ213" s="163">
        <v>25</v>
      </c>
      <c r="BA213" s="163">
        <v>25</v>
      </c>
      <c r="BB213" s="163">
        <v>60</v>
      </c>
      <c r="BC213" s="163">
        <v>60</v>
      </c>
      <c r="BD213" s="163">
        <v>60</v>
      </c>
      <c r="BE213" s="163">
        <v>80</v>
      </c>
      <c r="BF213" s="163">
        <v>80</v>
      </c>
      <c r="BG213" s="163">
        <v>80</v>
      </c>
      <c r="BH213" s="115">
        <v>98</v>
      </c>
      <c r="BI213" s="98" t="b">
        <f t="shared" si="19"/>
        <v>1</v>
      </c>
      <c r="BJ213" s="98" t="b">
        <f t="shared" si="18"/>
        <v>1</v>
      </c>
    </row>
    <row r="214" spans="1:62" s="136" customFormat="1" ht="63.75" customHeight="1" x14ac:dyDescent="0.25">
      <c r="A214" s="105" t="s">
        <v>613</v>
      </c>
      <c r="B214" s="105" t="s">
        <v>662</v>
      </c>
      <c r="C214" s="105" t="s">
        <v>793</v>
      </c>
      <c r="D214" s="105" t="s">
        <v>813</v>
      </c>
      <c r="E214" s="105" t="s">
        <v>814</v>
      </c>
      <c r="F214" s="105" t="s">
        <v>814</v>
      </c>
      <c r="G214" s="99" t="s">
        <v>388</v>
      </c>
      <c r="H214" s="99" t="s">
        <v>703</v>
      </c>
      <c r="I214" s="99" t="s">
        <v>67</v>
      </c>
      <c r="J214" s="105">
        <v>43</v>
      </c>
      <c r="K214" s="99" t="s">
        <v>814</v>
      </c>
      <c r="L214" s="105">
        <v>378</v>
      </c>
      <c r="M214" s="99" t="s">
        <v>818</v>
      </c>
      <c r="N214" s="105" t="s">
        <v>92</v>
      </c>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5" t="s">
        <v>166</v>
      </c>
      <c r="AJ214" s="106" t="s">
        <v>202</v>
      </c>
      <c r="AK214" s="105" t="s">
        <v>115</v>
      </c>
      <c r="AL214" s="105" t="s">
        <v>75</v>
      </c>
      <c r="AM214" s="105">
        <v>0</v>
      </c>
      <c r="AN214" s="99" t="s">
        <v>819</v>
      </c>
      <c r="AO214" s="99" t="s">
        <v>820</v>
      </c>
      <c r="AP214" s="137">
        <v>97</v>
      </c>
      <c r="AQ214" s="137">
        <v>98</v>
      </c>
      <c r="AR214" s="137"/>
      <c r="AS214" s="137"/>
      <c r="AT214" s="143"/>
      <c r="AU214" s="149"/>
      <c r="AV214" s="129">
        <f t="shared" ref="AV214:AV218" si="20">+AQ214</f>
        <v>98</v>
      </c>
      <c r="AW214" s="163">
        <v>6.96</v>
      </c>
      <c r="AX214" s="163">
        <v>14.92</v>
      </c>
      <c r="AY214" s="163">
        <v>22.2</v>
      </c>
      <c r="AZ214" s="163">
        <v>29.64</v>
      </c>
      <c r="BA214" s="163">
        <v>36.71</v>
      </c>
      <c r="BB214" s="163">
        <v>45.51</v>
      </c>
      <c r="BC214" s="163">
        <v>54.88</v>
      </c>
      <c r="BD214" s="163">
        <v>61.22</v>
      </c>
      <c r="BE214" s="163">
        <v>68.44</v>
      </c>
      <c r="BF214" s="163">
        <v>75.28</v>
      </c>
      <c r="BG214" s="163">
        <v>83.96</v>
      </c>
      <c r="BH214" s="115">
        <v>98</v>
      </c>
      <c r="BI214" s="98" t="b">
        <f t="shared" si="19"/>
        <v>1</v>
      </c>
      <c r="BJ214" s="98" t="b">
        <f t="shared" si="18"/>
        <v>1</v>
      </c>
    </row>
    <row r="215" spans="1:62" s="136" customFormat="1" ht="63.75" customHeight="1" x14ac:dyDescent="0.25">
      <c r="A215" s="105" t="s">
        <v>613</v>
      </c>
      <c r="B215" s="105" t="s">
        <v>662</v>
      </c>
      <c r="C215" s="105" t="s">
        <v>793</v>
      </c>
      <c r="D215" s="105" t="s">
        <v>813</v>
      </c>
      <c r="E215" s="105" t="s">
        <v>814</v>
      </c>
      <c r="F215" s="105" t="s">
        <v>814</v>
      </c>
      <c r="G215" s="99" t="s">
        <v>388</v>
      </c>
      <c r="H215" s="99" t="s">
        <v>703</v>
      </c>
      <c r="I215" s="99" t="s">
        <v>67</v>
      </c>
      <c r="J215" s="105">
        <v>43</v>
      </c>
      <c r="K215" s="99" t="s">
        <v>814</v>
      </c>
      <c r="L215" s="105">
        <v>381</v>
      </c>
      <c r="M215" s="99" t="s">
        <v>821</v>
      </c>
      <c r="N215" s="105" t="s">
        <v>92</v>
      </c>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5" t="s">
        <v>166</v>
      </c>
      <c r="AJ215" s="106" t="s">
        <v>202</v>
      </c>
      <c r="AK215" s="105" t="s">
        <v>115</v>
      </c>
      <c r="AL215" s="105" t="s">
        <v>75</v>
      </c>
      <c r="AM215" s="105">
        <v>0</v>
      </c>
      <c r="AN215" s="99" t="s">
        <v>822</v>
      </c>
      <c r="AO215" s="99" t="s">
        <v>823</v>
      </c>
      <c r="AP215" s="137">
        <v>98</v>
      </c>
      <c r="AQ215" s="137">
        <v>98</v>
      </c>
      <c r="AR215" s="137"/>
      <c r="AS215" s="137"/>
      <c r="AT215" s="143"/>
      <c r="AU215" s="149"/>
      <c r="AV215" s="129">
        <f t="shared" si="20"/>
        <v>98</v>
      </c>
      <c r="AW215" s="163">
        <v>31.63</v>
      </c>
      <c r="AX215" s="163">
        <v>38.29</v>
      </c>
      <c r="AY215" s="163">
        <v>43.69</v>
      </c>
      <c r="AZ215" s="163">
        <v>48.65</v>
      </c>
      <c r="BA215" s="163">
        <v>54.64</v>
      </c>
      <c r="BB215" s="163">
        <v>60.47</v>
      </c>
      <c r="BC215" s="163">
        <v>67.209999999999994</v>
      </c>
      <c r="BD215" s="163">
        <v>72.58</v>
      </c>
      <c r="BE215" s="163">
        <v>77.87</v>
      </c>
      <c r="BF215" s="163">
        <v>82.75</v>
      </c>
      <c r="BG215" s="163">
        <v>89.42</v>
      </c>
      <c r="BH215" s="115">
        <v>98</v>
      </c>
      <c r="BI215" s="98" t="b">
        <f t="shared" si="19"/>
        <v>1</v>
      </c>
      <c r="BJ215" s="98" t="b">
        <f t="shared" si="18"/>
        <v>1</v>
      </c>
    </row>
    <row r="216" spans="1:62" s="136" customFormat="1" ht="63.75" customHeight="1" x14ac:dyDescent="0.25">
      <c r="A216" s="105" t="s">
        <v>613</v>
      </c>
      <c r="B216" s="105" t="s">
        <v>662</v>
      </c>
      <c r="C216" s="105" t="s">
        <v>793</v>
      </c>
      <c r="D216" s="105" t="s">
        <v>813</v>
      </c>
      <c r="E216" s="105" t="s">
        <v>814</v>
      </c>
      <c r="F216" s="105" t="s">
        <v>814</v>
      </c>
      <c r="G216" s="99" t="s">
        <v>388</v>
      </c>
      <c r="H216" s="99" t="s">
        <v>703</v>
      </c>
      <c r="I216" s="99" t="s">
        <v>67</v>
      </c>
      <c r="J216" s="105">
        <v>43</v>
      </c>
      <c r="K216" s="99" t="s">
        <v>814</v>
      </c>
      <c r="L216" s="105">
        <v>382</v>
      </c>
      <c r="M216" s="99" t="s">
        <v>824</v>
      </c>
      <c r="N216" s="105" t="s">
        <v>92</v>
      </c>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5" t="s">
        <v>166</v>
      </c>
      <c r="AJ216" s="106" t="s">
        <v>202</v>
      </c>
      <c r="AK216" s="105" t="s">
        <v>99</v>
      </c>
      <c r="AL216" s="105" t="s">
        <v>75</v>
      </c>
      <c r="AM216" s="105">
        <v>0</v>
      </c>
      <c r="AN216" s="99" t="s">
        <v>825</v>
      </c>
      <c r="AO216" s="99" t="s">
        <v>826</v>
      </c>
      <c r="AP216" s="137">
        <v>95</v>
      </c>
      <c r="AQ216" s="137">
        <v>98</v>
      </c>
      <c r="AR216" s="137"/>
      <c r="AS216" s="137"/>
      <c r="AT216" s="143"/>
      <c r="AU216" s="149"/>
      <c r="AV216" s="129">
        <f t="shared" si="20"/>
        <v>98</v>
      </c>
      <c r="AW216" s="163">
        <v>98</v>
      </c>
      <c r="AX216" s="163">
        <v>98</v>
      </c>
      <c r="AY216" s="163">
        <v>98</v>
      </c>
      <c r="AZ216" s="163">
        <v>98</v>
      </c>
      <c r="BA216" s="163">
        <v>98</v>
      </c>
      <c r="BB216" s="163">
        <v>98</v>
      </c>
      <c r="BC216" s="163">
        <v>98</v>
      </c>
      <c r="BD216" s="163">
        <v>98</v>
      </c>
      <c r="BE216" s="163">
        <v>98</v>
      </c>
      <c r="BF216" s="163">
        <v>98</v>
      </c>
      <c r="BG216" s="163">
        <v>98</v>
      </c>
      <c r="BH216" s="115">
        <v>98</v>
      </c>
      <c r="BI216" s="98" t="b">
        <f t="shared" si="19"/>
        <v>1</v>
      </c>
      <c r="BJ216" s="98" t="b">
        <f t="shared" si="18"/>
        <v>1</v>
      </c>
    </row>
    <row r="217" spans="1:62" s="136" customFormat="1" ht="63.75" customHeight="1" x14ac:dyDescent="0.25">
      <c r="A217" s="105" t="s">
        <v>613</v>
      </c>
      <c r="B217" s="105" t="s">
        <v>662</v>
      </c>
      <c r="C217" s="105" t="s">
        <v>793</v>
      </c>
      <c r="D217" s="105" t="s">
        <v>813</v>
      </c>
      <c r="E217" s="105" t="s">
        <v>814</v>
      </c>
      <c r="F217" s="105" t="s">
        <v>814</v>
      </c>
      <c r="G217" s="99" t="s">
        <v>388</v>
      </c>
      <c r="H217" s="99" t="s">
        <v>703</v>
      </c>
      <c r="I217" s="99" t="s">
        <v>67</v>
      </c>
      <c r="J217" s="105">
        <v>43</v>
      </c>
      <c r="K217" s="99" t="s">
        <v>814</v>
      </c>
      <c r="L217" s="105">
        <v>145</v>
      </c>
      <c r="M217" s="99" t="s">
        <v>827</v>
      </c>
      <c r="N217" s="105" t="s">
        <v>92</v>
      </c>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5" t="s">
        <v>166</v>
      </c>
      <c r="AJ217" s="106" t="s">
        <v>114</v>
      </c>
      <c r="AK217" s="105" t="s">
        <v>115</v>
      </c>
      <c r="AL217" s="105" t="s">
        <v>75</v>
      </c>
      <c r="AM217" s="105">
        <v>0</v>
      </c>
      <c r="AN217" s="99" t="s">
        <v>828</v>
      </c>
      <c r="AO217" s="99" t="s">
        <v>829</v>
      </c>
      <c r="AP217" s="137">
        <v>100</v>
      </c>
      <c r="AQ217" s="137">
        <v>100</v>
      </c>
      <c r="AR217" s="137"/>
      <c r="AS217" s="137"/>
      <c r="AT217" s="143"/>
      <c r="AU217" s="149"/>
      <c r="AV217" s="129">
        <f t="shared" si="20"/>
        <v>100</v>
      </c>
      <c r="AW217" s="163">
        <v>0</v>
      </c>
      <c r="AX217" s="163">
        <v>0</v>
      </c>
      <c r="AY217" s="163">
        <v>22.7</v>
      </c>
      <c r="AZ217" s="163">
        <v>22.7</v>
      </c>
      <c r="BA217" s="163">
        <v>22.7</v>
      </c>
      <c r="BB217" s="163">
        <v>24.71</v>
      </c>
      <c r="BC217" s="163">
        <v>24.71</v>
      </c>
      <c r="BD217" s="163">
        <v>24.71</v>
      </c>
      <c r="BE217" s="163">
        <v>75.599999999999994</v>
      </c>
      <c r="BF217" s="163">
        <v>28.29</v>
      </c>
      <c r="BG217" s="163">
        <v>28.29</v>
      </c>
      <c r="BH217" s="115">
        <v>100</v>
      </c>
      <c r="BI217" s="98" t="b">
        <f t="shared" si="19"/>
        <v>1</v>
      </c>
      <c r="BJ217" s="98" t="b">
        <f t="shared" si="18"/>
        <v>1</v>
      </c>
    </row>
    <row r="218" spans="1:62" s="136" customFormat="1" ht="63.75" customHeight="1" x14ac:dyDescent="0.25">
      <c r="A218" s="105" t="s">
        <v>613</v>
      </c>
      <c r="B218" s="105" t="s">
        <v>662</v>
      </c>
      <c r="C218" s="105" t="s">
        <v>793</v>
      </c>
      <c r="D218" s="105" t="s">
        <v>813</v>
      </c>
      <c r="E218" s="105" t="s">
        <v>814</v>
      </c>
      <c r="F218" s="105" t="s">
        <v>814</v>
      </c>
      <c r="G218" s="99" t="s">
        <v>388</v>
      </c>
      <c r="H218" s="99" t="s">
        <v>703</v>
      </c>
      <c r="I218" s="99" t="s">
        <v>67</v>
      </c>
      <c r="J218" s="105">
        <v>43</v>
      </c>
      <c r="K218" s="99" t="s">
        <v>814</v>
      </c>
      <c r="L218" s="105">
        <v>124</v>
      </c>
      <c r="M218" s="99" t="s">
        <v>830</v>
      </c>
      <c r="N218" s="105" t="s">
        <v>92</v>
      </c>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5" t="s">
        <v>166</v>
      </c>
      <c r="AJ218" s="106" t="s">
        <v>138</v>
      </c>
      <c r="AK218" s="105" t="s">
        <v>115</v>
      </c>
      <c r="AL218" s="105" t="s">
        <v>75</v>
      </c>
      <c r="AM218" s="105">
        <v>0</v>
      </c>
      <c r="AN218" s="99" t="s">
        <v>828</v>
      </c>
      <c r="AO218" s="99" t="s">
        <v>829</v>
      </c>
      <c r="AP218" s="137">
        <v>100</v>
      </c>
      <c r="AQ218" s="137">
        <v>100</v>
      </c>
      <c r="AR218" s="137"/>
      <c r="AS218" s="137"/>
      <c r="AT218" s="143"/>
      <c r="AU218" s="149"/>
      <c r="AV218" s="129">
        <f t="shared" si="20"/>
        <v>100</v>
      </c>
      <c r="AW218" s="163">
        <v>0</v>
      </c>
      <c r="AX218" s="163">
        <v>0</v>
      </c>
      <c r="AY218" s="163">
        <v>0</v>
      </c>
      <c r="AZ218" s="163">
        <v>0</v>
      </c>
      <c r="BA218" s="163">
        <v>0</v>
      </c>
      <c r="BB218" s="163">
        <v>39</v>
      </c>
      <c r="BC218" s="163">
        <v>39</v>
      </c>
      <c r="BD218" s="163">
        <v>39</v>
      </c>
      <c r="BE218" s="163">
        <v>39</v>
      </c>
      <c r="BF218" s="163">
        <v>39</v>
      </c>
      <c r="BG218" s="163">
        <v>39</v>
      </c>
      <c r="BH218" s="115">
        <v>100</v>
      </c>
      <c r="BI218" s="98" t="b">
        <f t="shared" si="19"/>
        <v>1</v>
      </c>
      <c r="BJ218" s="98" t="b">
        <f t="shared" si="18"/>
        <v>1</v>
      </c>
    </row>
    <row r="219" spans="1:62" s="136" customFormat="1" ht="63.75" customHeight="1" x14ac:dyDescent="0.25">
      <c r="A219" s="105" t="s">
        <v>613</v>
      </c>
      <c r="B219" s="105" t="s">
        <v>662</v>
      </c>
      <c r="C219" s="105" t="s">
        <v>793</v>
      </c>
      <c r="D219" s="105" t="s">
        <v>813</v>
      </c>
      <c r="E219" s="105" t="s">
        <v>814</v>
      </c>
      <c r="F219" s="105" t="s">
        <v>814</v>
      </c>
      <c r="G219" s="99" t="s">
        <v>388</v>
      </c>
      <c r="H219" s="99" t="s">
        <v>703</v>
      </c>
      <c r="I219" s="99" t="s">
        <v>67</v>
      </c>
      <c r="J219" s="105">
        <v>43</v>
      </c>
      <c r="K219" s="99" t="s">
        <v>814</v>
      </c>
      <c r="L219" s="105">
        <v>380</v>
      </c>
      <c r="M219" s="99" t="s">
        <v>831</v>
      </c>
      <c r="N219" s="105" t="s">
        <v>92</v>
      </c>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5" t="s">
        <v>166</v>
      </c>
      <c r="AJ219" s="106" t="s">
        <v>453</v>
      </c>
      <c r="AK219" s="105" t="s">
        <v>115</v>
      </c>
      <c r="AL219" s="105" t="s">
        <v>75</v>
      </c>
      <c r="AM219" s="105">
        <v>30</v>
      </c>
      <c r="AN219" s="99" t="s">
        <v>832</v>
      </c>
      <c r="AO219" s="99" t="s">
        <v>833</v>
      </c>
      <c r="AP219" s="137">
        <v>95</v>
      </c>
      <c r="AQ219" s="137">
        <v>98</v>
      </c>
      <c r="AR219" s="137"/>
      <c r="AS219" s="137"/>
      <c r="AT219" s="143"/>
      <c r="AU219" s="149"/>
      <c r="AV219" s="111">
        <f>+AQ219</f>
        <v>98</v>
      </c>
      <c r="AW219" s="163">
        <v>0</v>
      </c>
      <c r="AX219" s="163">
        <v>0</v>
      </c>
      <c r="AY219" s="163">
        <v>0</v>
      </c>
      <c r="AZ219" s="163">
        <v>0</v>
      </c>
      <c r="BA219" s="163">
        <v>0</v>
      </c>
      <c r="BB219" s="163">
        <v>24</v>
      </c>
      <c r="BC219" s="163">
        <v>24</v>
      </c>
      <c r="BD219" s="163">
        <v>24</v>
      </c>
      <c r="BE219" s="163">
        <v>50</v>
      </c>
      <c r="BF219" s="163">
        <v>50</v>
      </c>
      <c r="BG219" s="163">
        <v>50</v>
      </c>
      <c r="BH219" s="115">
        <v>98</v>
      </c>
      <c r="BI219" s="98" t="b">
        <f t="shared" si="19"/>
        <v>1</v>
      </c>
      <c r="BJ219" s="98" t="b">
        <f t="shared" si="18"/>
        <v>1</v>
      </c>
    </row>
    <row r="220" spans="1:62" s="98" customFormat="1" ht="63.75" customHeight="1" x14ac:dyDescent="0.25">
      <c r="A220" s="121" t="s">
        <v>613</v>
      </c>
      <c r="B220" s="169" t="s">
        <v>834</v>
      </c>
      <c r="C220" s="169" t="s">
        <v>254</v>
      </c>
      <c r="D220" s="169" t="s">
        <v>835</v>
      </c>
      <c r="E220" s="169" t="s">
        <v>836</v>
      </c>
      <c r="F220" s="169" t="s">
        <v>836</v>
      </c>
      <c r="G220" s="100" t="s">
        <v>388</v>
      </c>
      <c r="H220" s="99" t="s">
        <v>703</v>
      </c>
      <c r="I220" s="100" t="s">
        <v>286</v>
      </c>
      <c r="J220" s="100">
        <v>28</v>
      </c>
      <c r="K220" s="100" t="s">
        <v>836</v>
      </c>
      <c r="L220" s="96">
        <v>183</v>
      </c>
      <c r="M220" s="100" t="s">
        <v>837</v>
      </c>
      <c r="N220" s="100" t="s">
        <v>92</v>
      </c>
      <c r="O220" s="100" t="s">
        <v>105</v>
      </c>
      <c r="P220" s="100" t="s">
        <v>105</v>
      </c>
      <c r="Q220" s="100" t="s">
        <v>105</v>
      </c>
      <c r="R220" s="100" t="s">
        <v>105</v>
      </c>
      <c r="S220" s="100" t="s">
        <v>105</v>
      </c>
      <c r="T220" s="100" t="s">
        <v>105</v>
      </c>
      <c r="U220" s="100" t="s">
        <v>105</v>
      </c>
      <c r="V220" s="100" t="s">
        <v>105</v>
      </c>
      <c r="W220" s="100" t="s">
        <v>105</v>
      </c>
      <c r="X220" s="100" t="s">
        <v>105</v>
      </c>
      <c r="Y220" s="100" t="s">
        <v>105</v>
      </c>
      <c r="Z220" s="100" t="s">
        <v>105</v>
      </c>
      <c r="AA220" s="100" t="s">
        <v>105</v>
      </c>
      <c r="AB220" s="100" t="s">
        <v>105</v>
      </c>
      <c r="AC220" s="100" t="s">
        <v>105</v>
      </c>
      <c r="AD220" s="100" t="s">
        <v>105</v>
      </c>
      <c r="AE220" s="100" t="s">
        <v>105</v>
      </c>
      <c r="AF220" s="100" t="s">
        <v>105</v>
      </c>
      <c r="AG220" s="100" t="s">
        <v>105</v>
      </c>
      <c r="AH220" s="100" t="s">
        <v>105</v>
      </c>
      <c r="AI220" s="100" t="s">
        <v>166</v>
      </c>
      <c r="AJ220" s="100" t="s">
        <v>114</v>
      </c>
      <c r="AK220" s="100" t="s">
        <v>99</v>
      </c>
      <c r="AL220" s="100" t="s">
        <v>75</v>
      </c>
      <c r="AM220" s="100">
        <v>0</v>
      </c>
      <c r="AN220" s="100" t="s">
        <v>838</v>
      </c>
      <c r="AO220" s="100" t="s">
        <v>839</v>
      </c>
      <c r="AP220" s="121">
        <v>87</v>
      </c>
      <c r="AQ220" s="121">
        <v>90</v>
      </c>
      <c r="AR220" s="121">
        <v>90</v>
      </c>
      <c r="AS220" s="121">
        <v>90</v>
      </c>
      <c r="AT220" s="121">
        <v>87</v>
      </c>
      <c r="AU220" s="121">
        <v>90</v>
      </c>
      <c r="AV220" s="169">
        <v>90</v>
      </c>
      <c r="AW220" s="100">
        <v>0</v>
      </c>
      <c r="AX220" s="100">
        <v>0</v>
      </c>
      <c r="AY220" s="100">
        <v>90</v>
      </c>
      <c r="AZ220" s="100">
        <v>90</v>
      </c>
      <c r="BA220" s="100">
        <v>90</v>
      </c>
      <c r="BB220" s="100">
        <v>90</v>
      </c>
      <c r="BC220" s="100">
        <v>90</v>
      </c>
      <c r="BD220" s="100">
        <v>90</v>
      </c>
      <c r="BE220" s="100">
        <v>90</v>
      </c>
      <c r="BF220" s="100">
        <v>90</v>
      </c>
      <c r="BG220" s="100">
        <v>90</v>
      </c>
      <c r="BH220" s="169">
        <v>90</v>
      </c>
      <c r="BI220" s="98" t="b">
        <f t="shared" si="19"/>
        <v>1</v>
      </c>
      <c r="BJ220" s="98" t="b">
        <f t="shared" si="18"/>
        <v>1</v>
      </c>
    </row>
    <row r="221" spans="1:62" s="98" customFormat="1" ht="63.75" customHeight="1" x14ac:dyDescent="0.25">
      <c r="A221" s="121" t="s">
        <v>613</v>
      </c>
      <c r="B221" s="169" t="s">
        <v>834</v>
      </c>
      <c r="C221" s="169" t="s">
        <v>254</v>
      </c>
      <c r="D221" s="169" t="s">
        <v>835</v>
      </c>
      <c r="E221" s="169" t="s">
        <v>836</v>
      </c>
      <c r="F221" s="169" t="s">
        <v>836</v>
      </c>
      <c r="G221" s="100" t="s">
        <v>388</v>
      </c>
      <c r="H221" s="99" t="s">
        <v>703</v>
      </c>
      <c r="I221" s="100" t="s">
        <v>286</v>
      </c>
      <c r="J221" s="100">
        <v>28</v>
      </c>
      <c r="K221" s="100" t="s">
        <v>836</v>
      </c>
      <c r="L221" s="96">
        <v>337</v>
      </c>
      <c r="M221" s="100" t="s">
        <v>840</v>
      </c>
      <c r="N221" s="100" t="s">
        <v>92</v>
      </c>
      <c r="O221" s="100" t="s">
        <v>105</v>
      </c>
      <c r="P221" s="100" t="s">
        <v>105</v>
      </c>
      <c r="Q221" s="100" t="s">
        <v>105</v>
      </c>
      <c r="R221" s="100" t="s">
        <v>105</v>
      </c>
      <c r="S221" s="100" t="s">
        <v>105</v>
      </c>
      <c r="T221" s="100" t="s">
        <v>105</v>
      </c>
      <c r="U221" s="100" t="s">
        <v>105</v>
      </c>
      <c r="V221" s="100" t="s">
        <v>105</v>
      </c>
      <c r="W221" s="100" t="s">
        <v>105</v>
      </c>
      <c r="X221" s="100" t="s">
        <v>105</v>
      </c>
      <c r="Y221" s="100" t="s">
        <v>105</v>
      </c>
      <c r="Z221" s="100" t="s">
        <v>105</v>
      </c>
      <c r="AA221" s="100" t="s">
        <v>105</v>
      </c>
      <c r="AB221" s="100" t="s">
        <v>105</v>
      </c>
      <c r="AC221" s="100" t="s">
        <v>105</v>
      </c>
      <c r="AD221" s="100" t="s">
        <v>105</v>
      </c>
      <c r="AE221" s="100" t="s">
        <v>105</v>
      </c>
      <c r="AF221" s="100" t="s">
        <v>105</v>
      </c>
      <c r="AG221" s="100" t="s">
        <v>105</v>
      </c>
      <c r="AH221" s="100" t="s">
        <v>105</v>
      </c>
      <c r="AI221" s="100" t="s">
        <v>166</v>
      </c>
      <c r="AJ221" s="100" t="s">
        <v>114</v>
      </c>
      <c r="AK221" s="100" t="s">
        <v>115</v>
      </c>
      <c r="AL221" s="100" t="s">
        <v>75</v>
      </c>
      <c r="AM221" s="100">
        <v>0</v>
      </c>
      <c r="AN221" s="100" t="s">
        <v>841</v>
      </c>
      <c r="AO221" s="100" t="s">
        <v>842</v>
      </c>
      <c r="AP221" s="121">
        <v>100</v>
      </c>
      <c r="AQ221" s="121">
        <v>100</v>
      </c>
      <c r="AR221" s="121">
        <v>100</v>
      </c>
      <c r="AS221" s="121">
        <v>100</v>
      </c>
      <c r="AT221" s="121">
        <v>100</v>
      </c>
      <c r="AU221" s="121">
        <v>100</v>
      </c>
      <c r="AV221" s="169">
        <v>100</v>
      </c>
      <c r="AW221" s="100">
        <v>0</v>
      </c>
      <c r="AX221" s="100">
        <v>0</v>
      </c>
      <c r="AY221" s="100">
        <v>20</v>
      </c>
      <c r="AZ221" s="100">
        <v>20</v>
      </c>
      <c r="BA221" s="100">
        <v>20</v>
      </c>
      <c r="BB221" s="100">
        <v>50</v>
      </c>
      <c r="BC221" s="100">
        <v>50</v>
      </c>
      <c r="BD221" s="100">
        <v>50</v>
      </c>
      <c r="BE221" s="100">
        <v>70</v>
      </c>
      <c r="BF221" s="100">
        <v>70</v>
      </c>
      <c r="BG221" s="100">
        <v>70</v>
      </c>
      <c r="BH221" s="169">
        <v>100</v>
      </c>
      <c r="BI221" s="98" t="b">
        <f t="shared" si="19"/>
        <v>1</v>
      </c>
      <c r="BJ221" s="98" t="b">
        <f t="shared" si="18"/>
        <v>1</v>
      </c>
    </row>
    <row r="222" spans="1:62" s="98" customFormat="1" ht="63.75" customHeight="1" x14ac:dyDescent="0.25">
      <c r="A222" s="121" t="s">
        <v>613</v>
      </c>
      <c r="B222" s="169" t="s">
        <v>834</v>
      </c>
      <c r="C222" s="169" t="s">
        <v>254</v>
      </c>
      <c r="D222" s="169" t="s">
        <v>835</v>
      </c>
      <c r="E222" s="169" t="s">
        <v>836</v>
      </c>
      <c r="F222" s="169" t="s">
        <v>836</v>
      </c>
      <c r="G222" s="100" t="s">
        <v>388</v>
      </c>
      <c r="H222" s="99" t="s">
        <v>703</v>
      </c>
      <c r="I222" s="100" t="s">
        <v>286</v>
      </c>
      <c r="J222" s="100">
        <v>28</v>
      </c>
      <c r="K222" s="100" t="s">
        <v>836</v>
      </c>
      <c r="L222" s="100">
        <v>338</v>
      </c>
      <c r="M222" s="100" t="s">
        <v>843</v>
      </c>
      <c r="N222" s="100" t="s">
        <v>92</v>
      </c>
      <c r="O222" s="100" t="s">
        <v>105</v>
      </c>
      <c r="P222" s="100" t="s">
        <v>105</v>
      </c>
      <c r="Q222" s="100" t="s">
        <v>105</v>
      </c>
      <c r="R222" s="100" t="s">
        <v>105</v>
      </c>
      <c r="S222" s="100" t="s">
        <v>105</v>
      </c>
      <c r="T222" s="100" t="s">
        <v>105</v>
      </c>
      <c r="U222" s="100" t="s">
        <v>105</v>
      </c>
      <c r="V222" s="100" t="s">
        <v>105</v>
      </c>
      <c r="W222" s="100" t="s">
        <v>105</v>
      </c>
      <c r="X222" s="100" t="s">
        <v>105</v>
      </c>
      <c r="Y222" s="100" t="s">
        <v>105</v>
      </c>
      <c r="Z222" s="100" t="s">
        <v>105</v>
      </c>
      <c r="AA222" s="100" t="s">
        <v>105</v>
      </c>
      <c r="AB222" s="100" t="s">
        <v>105</v>
      </c>
      <c r="AC222" s="100" t="s">
        <v>105</v>
      </c>
      <c r="AD222" s="100" t="s">
        <v>105</v>
      </c>
      <c r="AE222" s="100" t="s">
        <v>105</v>
      </c>
      <c r="AF222" s="100" t="s">
        <v>105</v>
      </c>
      <c r="AG222" s="100" t="s">
        <v>105</v>
      </c>
      <c r="AH222" s="100" t="s">
        <v>105</v>
      </c>
      <c r="AI222" s="100" t="s">
        <v>166</v>
      </c>
      <c r="AJ222" s="100" t="s">
        <v>73</v>
      </c>
      <c r="AK222" s="100" t="s">
        <v>115</v>
      </c>
      <c r="AL222" s="100" t="s">
        <v>75</v>
      </c>
      <c r="AM222" s="100">
        <v>0</v>
      </c>
      <c r="AN222" s="100" t="s">
        <v>844</v>
      </c>
      <c r="AO222" s="100" t="s">
        <v>845</v>
      </c>
      <c r="AP222" s="121">
        <v>16</v>
      </c>
      <c r="AQ222" s="121">
        <v>16</v>
      </c>
      <c r="AR222" s="121">
        <v>16</v>
      </c>
      <c r="AS222" s="121">
        <v>16</v>
      </c>
      <c r="AT222" s="121">
        <v>16</v>
      </c>
      <c r="AU222" s="121">
        <v>16</v>
      </c>
      <c r="AV222" s="169">
        <v>16</v>
      </c>
      <c r="AW222" s="100">
        <v>0</v>
      </c>
      <c r="AX222" s="100">
        <v>0</v>
      </c>
      <c r="AY222" s="100">
        <v>16</v>
      </c>
      <c r="AZ222" s="100">
        <v>16</v>
      </c>
      <c r="BA222" s="100">
        <v>16</v>
      </c>
      <c r="BB222" s="100">
        <v>16</v>
      </c>
      <c r="BC222" s="100">
        <v>16</v>
      </c>
      <c r="BD222" s="100">
        <v>16</v>
      </c>
      <c r="BE222" s="100">
        <v>16</v>
      </c>
      <c r="BF222" s="100">
        <v>16</v>
      </c>
      <c r="BG222" s="100">
        <v>16</v>
      </c>
      <c r="BH222" s="169">
        <v>16</v>
      </c>
      <c r="BI222" s="98" t="b">
        <f t="shared" si="19"/>
        <v>1</v>
      </c>
      <c r="BJ222" s="98" t="b">
        <f t="shared" si="18"/>
        <v>1</v>
      </c>
    </row>
    <row r="223" spans="1:62" s="98" customFormat="1" ht="63.75" customHeight="1" x14ac:dyDescent="0.25">
      <c r="A223" s="121" t="s">
        <v>613</v>
      </c>
      <c r="B223" s="169" t="s">
        <v>834</v>
      </c>
      <c r="C223" s="169" t="s">
        <v>254</v>
      </c>
      <c r="D223" s="169" t="s">
        <v>835</v>
      </c>
      <c r="E223" s="169" t="s">
        <v>836</v>
      </c>
      <c r="F223" s="169" t="s">
        <v>836</v>
      </c>
      <c r="G223" s="100" t="s">
        <v>388</v>
      </c>
      <c r="H223" s="99" t="s">
        <v>703</v>
      </c>
      <c r="I223" s="100" t="s">
        <v>286</v>
      </c>
      <c r="J223" s="100">
        <v>28</v>
      </c>
      <c r="K223" s="100" t="s">
        <v>836</v>
      </c>
      <c r="L223" s="100">
        <v>339</v>
      </c>
      <c r="M223" s="100" t="s">
        <v>846</v>
      </c>
      <c r="N223" s="100" t="s">
        <v>92</v>
      </c>
      <c r="O223" s="100" t="s">
        <v>105</v>
      </c>
      <c r="P223" s="100" t="s">
        <v>105</v>
      </c>
      <c r="Q223" s="100" t="s">
        <v>105</v>
      </c>
      <c r="R223" s="100" t="s">
        <v>105</v>
      </c>
      <c r="S223" s="100" t="s">
        <v>105</v>
      </c>
      <c r="T223" s="100" t="s">
        <v>105</v>
      </c>
      <c r="U223" s="100" t="s">
        <v>105</v>
      </c>
      <c r="V223" s="100" t="s">
        <v>105</v>
      </c>
      <c r="W223" s="100" t="s">
        <v>105</v>
      </c>
      <c r="X223" s="100" t="s">
        <v>105</v>
      </c>
      <c r="Y223" s="100" t="s">
        <v>105</v>
      </c>
      <c r="Z223" s="100" t="s">
        <v>105</v>
      </c>
      <c r="AA223" s="100" t="s">
        <v>105</v>
      </c>
      <c r="AB223" s="100" t="s">
        <v>105</v>
      </c>
      <c r="AC223" s="100" t="s">
        <v>105</v>
      </c>
      <c r="AD223" s="100" t="s">
        <v>105</v>
      </c>
      <c r="AE223" s="100" t="s">
        <v>105</v>
      </c>
      <c r="AF223" s="100" t="s">
        <v>105</v>
      </c>
      <c r="AG223" s="100" t="s">
        <v>105</v>
      </c>
      <c r="AH223" s="100" t="s">
        <v>105</v>
      </c>
      <c r="AI223" s="100" t="s">
        <v>166</v>
      </c>
      <c r="AJ223" s="100" t="s">
        <v>114</v>
      </c>
      <c r="AK223" s="100" t="s">
        <v>115</v>
      </c>
      <c r="AL223" s="100" t="s">
        <v>75</v>
      </c>
      <c r="AM223" s="100">
        <v>0</v>
      </c>
      <c r="AN223" s="100" t="s">
        <v>847</v>
      </c>
      <c r="AO223" s="100" t="s">
        <v>848</v>
      </c>
      <c r="AP223" s="121">
        <v>100</v>
      </c>
      <c r="AQ223" s="121">
        <v>100</v>
      </c>
      <c r="AR223" s="121">
        <v>100</v>
      </c>
      <c r="AS223" s="121">
        <v>100</v>
      </c>
      <c r="AT223" s="121">
        <v>100</v>
      </c>
      <c r="AU223" s="121">
        <v>100</v>
      </c>
      <c r="AV223" s="169">
        <v>100</v>
      </c>
      <c r="AW223" s="100">
        <v>0</v>
      </c>
      <c r="AX223" s="100">
        <v>0</v>
      </c>
      <c r="AY223" s="100">
        <v>25</v>
      </c>
      <c r="AZ223" s="100">
        <v>25</v>
      </c>
      <c r="BA223" s="100">
        <v>25</v>
      </c>
      <c r="BB223" s="100">
        <v>50</v>
      </c>
      <c r="BC223" s="100">
        <v>50</v>
      </c>
      <c r="BD223" s="100">
        <v>50</v>
      </c>
      <c r="BE223" s="100">
        <v>75</v>
      </c>
      <c r="BF223" s="100">
        <v>75</v>
      </c>
      <c r="BG223" s="100">
        <v>75</v>
      </c>
      <c r="BH223" s="169">
        <v>100</v>
      </c>
      <c r="BI223" s="98" t="b">
        <f t="shared" si="19"/>
        <v>1</v>
      </c>
      <c r="BJ223" s="98" t="b">
        <f t="shared" si="18"/>
        <v>1</v>
      </c>
    </row>
    <row r="224" spans="1:62" s="98" customFormat="1" ht="63.75" customHeight="1" x14ac:dyDescent="0.25">
      <c r="A224" s="121" t="s">
        <v>613</v>
      </c>
      <c r="B224" s="169" t="s">
        <v>834</v>
      </c>
      <c r="C224" s="169" t="s">
        <v>254</v>
      </c>
      <c r="D224" s="169" t="s">
        <v>835</v>
      </c>
      <c r="E224" s="169" t="s">
        <v>836</v>
      </c>
      <c r="F224" s="169" t="s">
        <v>836</v>
      </c>
      <c r="G224" s="100" t="s">
        <v>388</v>
      </c>
      <c r="H224" s="99" t="s">
        <v>703</v>
      </c>
      <c r="I224" s="100" t="s">
        <v>286</v>
      </c>
      <c r="J224" s="100">
        <v>28</v>
      </c>
      <c r="K224" s="100" t="s">
        <v>836</v>
      </c>
      <c r="L224" s="100">
        <v>358</v>
      </c>
      <c r="M224" s="100" t="s">
        <v>849</v>
      </c>
      <c r="N224" s="100" t="s">
        <v>92</v>
      </c>
      <c r="O224" s="100" t="s">
        <v>105</v>
      </c>
      <c r="P224" s="100" t="s">
        <v>105</v>
      </c>
      <c r="Q224" s="100" t="s">
        <v>105</v>
      </c>
      <c r="R224" s="100" t="s">
        <v>105</v>
      </c>
      <c r="S224" s="100" t="s">
        <v>105</v>
      </c>
      <c r="T224" s="100" t="s">
        <v>105</v>
      </c>
      <c r="U224" s="100" t="s">
        <v>105</v>
      </c>
      <c r="V224" s="100" t="s">
        <v>105</v>
      </c>
      <c r="W224" s="100" t="s">
        <v>105</v>
      </c>
      <c r="X224" s="100" t="s">
        <v>105</v>
      </c>
      <c r="Y224" s="100" t="s">
        <v>105</v>
      </c>
      <c r="Z224" s="100" t="s">
        <v>105</v>
      </c>
      <c r="AA224" s="100" t="s">
        <v>105</v>
      </c>
      <c r="AB224" s="100" t="s">
        <v>105</v>
      </c>
      <c r="AC224" s="100" t="s">
        <v>105</v>
      </c>
      <c r="AD224" s="100" t="s">
        <v>105</v>
      </c>
      <c r="AE224" s="100" t="s">
        <v>105</v>
      </c>
      <c r="AF224" s="100" t="s">
        <v>105</v>
      </c>
      <c r="AG224" s="100" t="s">
        <v>105</v>
      </c>
      <c r="AH224" s="100" t="s">
        <v>105</v>
      </c>
      <c r="AI224" s="100" t="s">
        <v>166</v>
      </c>
      <c r="AJ224" s="100" t="s">
        <v>114</v>
      </c>
      <c r="AK224" s="100" t="s">
        <v>115</v>
      </c>
      <c r="AL224" s="100" t="s">
        <v>75</v>
      </c>
      <c r="AM224" s="100">
        <v>0</v>
      </c>
      <c r="AN224" s="100" t="s">
        <v>850</v>
      </c>
      <c r="AO224" s="100" t="s">
        <v>851</v>
      </c>
      <c r="AP224" s="121">
        <v>95</v>
      </c>
      <c r="AQ224" s="121">
        <v>100</v>
      </c>
      <c r="AR224" s="121">
        <v>100</v>
      </c>
      <c r="AS224" s="121">
        <v>100</v>
      </c>
      <c r="AT224" s="121">
        <v>100</v>
      </c>
      <c r="AU224" s="121">
        <v>100</v>
      </c>
      <c r="AV224" s="169">
        <v>100</v>
      </c>
      <c r="AW224" s="100">
        <v>0</v>
      </c>
      <c r="AX224" s="100">
        <v>0</v>
      </c>
      <c r="AY224" s="100">
        <v>20</v>
      </c>
      <c r="AZ224" s="100">
        <v>20</v>
      </c>
      <c r="BA224" s="100">
        <v>20</v>
      </c>
      <c r="BB224" s="100">
        <v>50</v>
      </c>
      <c r="BC224" s="100">
        <v>50</v>
      </c>
      <c r="BD224" s="100">
        <v>50</v>
      </c>
      <c r="BE224" s="100">
        <v>70</v>
      </c>
      <c r="BF224" s="100">
        <v>70</v>
      </c>
      <c r="BG224" s="100">
        <v>70</v>
      </c>
      <c r="BH224" s="169">
        <v>100</v>
      </c>
      <c r="BI224" s="98" t="b">
        <f t="shared" si="19"/>
        <v>1</v>
      </c>
      <c r="BJ224" s="98" t="b">
        <f t="shared" si="18"/>
        <v>1</v>
      </c>
    </row>
    <row r="225" spans="1:62" s="98" customFormat="1" ht="75.75" customHeight="1" x14ac:dyDescent="0.25">
      <c r="A225" s="121" t="s">
        <v>613</v>
      </c>
      <c r="B225" s="169" t="s">
        <v>834</v>
      </c>
      <c r="C225" s="169" t="s">
        <v>254</v>
      </c>
      <c r="D225" s="169" t="s">
        <v>835</v>
      </c>
      <c r="E225" s="169" t="s">
        <v>836</v>
      </c>
      <c r="F225" s="169" t="s">
        <v>836</v>
      </c>
      <c r="G225" s="100" t="s">
        <v>388</v>
      </c>
      <c r="H225" s="99" t="s">
        <v>703</v>
      </c>
      <c r="I225" s="100" t="s">
        <v>286</v>
      </c>
      <c r="J225" s="100">
        <v>28</v>
      </c>
      <c r="K225" s="100" t="s">
        <v>836</v>
      </c>
      <c r="L225" s="100" t="s">
        <v>105</v>
      </c>
      <c r="M225" s="100" t="s">
        <v>852</v>
      </c>
      <c r="N225" s="100" t="s">
        <v>92</v>
      </c>
      <c r="O225" s="100" t="s">
        <v>105</v>
      </c>
      <c r="P225" s="100" t="s">
        <v>105</v>
      </c>
      <c r="Q225" s="100" t="s">
        <v>105</v>
      </c>
      <c r="R225" s="100" t="s">
        <v>105</v>
      </c>
      <c r="S225" s="100" t="s">
        <v>105</v>
      </c>
      <c r="T225" s="100" t="s">
        <v>105</v>
      </c>
      <c r="U225" s="100" t="s">
        <v>105</v>
      </c>
      <c r="V225" s="100" t="s">
        <v>105</v>
      </c>
      <c r="W225" s="100" t="s">
        <v>105</v>
      </c>
      <c r="X225" s="100" t="s">
        <v>105</v>
      </c>
      <c r="Y225" s="100" t="s">
        <v>105</v>
      </c>
      <c r="Z225" s="100" t="s">
        <v>105</v>
      </c>
      <c r="AA225" s="100" t="s">
        <v>105</v>
      </c>
      <c r="AB225" s="100" t="s">
        <v>105</v>
      </c>
      <c r="AC225" s="100" t="s">
        <v>105</v>
      </c>
      <c r="AD225" s="100" t="s">
        <v>105</v>
      </c>
      <c r="AE225" s="100" t="s">
        <v>105</v>
      </c>
      <c r="AF225" s="100" t="s">
        <v>105</v>
      </c>
      <c r="AG225" s="100" t="s">
        <v>105</v>
      </c>
      <c r="AH225" s="100" t="s">
        <v>105</v>
      </c>
      <c r="AI225" s="100" t="s">
        <v>166</v>
      </c>
      <c r="AJ225" s="100" t="s">
        <v>273</v>
      </c>
      <c r="AK225" s="100" t="s">
        <v>99</v>
      </c>
      <c r="AL225" s="100" t="s">
        <v>75</v>
      </c>
      <c r="AM225" s="100">
        <v>0</v>
      </c>
      <c r="AN225" s="100" t="s">
        <v>853</v>
      </c>
      <c r="AO225" s="100" t="s">
        <v>854</v>
      </c>
      <c r="AP225" s="121">
        <v>0</v>
      </c>
      <c r="AQ225" s="121">
        <v>100</v>
      </c>
      <c r="AR225" s="121">
        <v>100</v>
      </c>
      <c r="AS225" s="121">
        <v>100</v>
      </c>
      <c r="AT225" s="121">
        <v>100</v>
      </c>
      <c r="AU225" s="121">
        <v>100</v>
      </c>
      <c r="AV225" s="169">
        <v>100</v>
      </c>
      <c r="AW225" s="100">
        <v>0</v>
      </c>
      <c r="AX225" s="100">
        <v>100</v>
      </c>
      <c r="AY225" s="100">
        <v>0</v>
      </c>
      <c r="AZ225" s="100">
        <v>100</v>
      </c>
      <c r="BA225" s="100">
        <v>0</v>
      </c>
      <c r="BB225" s="100">
        <v>100</v>
      </c>
      <c r="BC225" s="100">
        <v>0</v>
      </c>
      <c r="BD225" s="100">
        <v>100</v>
      </c>
      <c r="BE225" s="100">
        <v>0</v>
      </c>
      <c r="BF225" s="100">
        <v>100</v>
      </c>
      <c r="BG225" s="100">
        <v>0</v>
      </c>
      <c r="BH225" s="169">
        <v>100</v>
      </c>
      <c r="BI225" s="98" t="b">
        <f t="shared" si="19"/>
        <v>1</v>
      </c>
      <c r="BJ225" s="98" t="b">
        <f t="shared" si="18"/>
        <v>1</v>
      </c>
    </row>
    <row r="226" spans="1:62" s="136" customFormat="1" ht="63.75" customHeight="1" x14ac:dyDescent="0.25">
      <c r="A226" s="105" t="s">
        <v>613</v>
      </c>
      <c r="B226" s="105" t="s">
        <v>662</v>
      </c>
      <c r="C226" s="105" t="s">
        <v>254</v>
      </c>
      <c r="D226" s="105" t="s">
        <v>855</v>
      </c>
      <c r="E226" s="105" t="s">
        <v>856</v>
      </c>
      <c r="F226" s="105" t="s">
        <v>856</v>
      </c>
      <c r="G226" s="99" t="s">
        <v>388</v>
      </c>
      <c r="H226" s="99" t="s">
        <v>703</v>
      </c>
      <c r="I226" s="99" t="s">
        <v>67</v>
      </c>
      <c r="J226" s="105">
        <v>26</v>
      </c>
      <c r="K226" s="99" t="s">
        <v>856</v>
      </c>
      <c r="L226" s="105">
        <v>314</v>
      </c>
      <c r="M226" s="100" t="s">
        <v>857</v>
      </c>
      <c r="N226" s="105"/>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5" t="s">
        <v>166</v>
      </c>
      <c r="AJ226" s="100" t="s">
        <v>114</v>
      </c>
      <c r="AK226" s="100" t="s">
        <v>115</v>
      </c>
      <c r="AL226" s="100" t="s">
        <v>75</v>
      </c>
      <c r="AM226" s="100">
        <v>0</v>
      </c>
      <c r="AN226" s="100" t="s">
        <v>858</v>
      </c>
      <c r="AO226" s="100" t="s">
        <v>859</v>
      </c>
      <c r="AP226" s="121">
        <v>0</v>
      </c>
      <c r="AQ226" s="121">
        <v>100</v>
      </c>
      <c r="AR226" s="130"/>
      <c r="AS226" s="130"/>
      <c r="AT226" s="143"/>
      <c r="AU226" s="143"/>
      <c r="AV226" s="111">
        <v>100</v>
      </c>
      <c r="AW226" s="115">
        <v>0</v>
      </c>
      <c r="AX226" s="115">
        <v>0</v>
      </c>
      <c r="AY226" s="163">
        <v>10</v>
      </c>
      <c r="AZ226" s="163">
        <v>10</v>
      </c>
      <c r="BA226" s="163">
        <v>10</v>
      </c>
      <c r="BB226" s="163">
        <v>50</v>
      </c>
      <c r="BC226" s="163">
        <v>50</v>
      </c>
      <c r="BD226" s="163">
        <v>50</v>
      </c>
      <c r="BE226" s="163">
        <v>60</v>
      </c>
      <c r="BF226" s="163">
        <v>60</v>
      </c>
      <c r="BG226" s="163">
        <v>60</v>
      </c>
      <c r="BH226" s="115">
        <v>100</v>
      </c>
      <c r="BI226" s="98" t="b">
        <f t="shared" si="19"/>
        <v>1</v>
      </c>
      <c r="BJ226" s="98" t="b">
        <f t="shared" si="18"/>
        <v>1</v>
      </c>
    </row>
    <row r="227" spans="1:62" s="136" customFormat="1" ht="63.75" customHeight="1" x14ac:dyDescent="0.25">
      <c r="A227" s="105" t="s">
        <v>613</v>
      </c>
      <c r="B227" s="105" t="s">
        <v>662</v>
      </c>
      <c r="C227" s="105" t="s">
        <v>254</v>
      </c>
      <c r="D227" s="105" t="s">
        <v>855</v>
      </c>
      <c r="E227" s="105" t="s">
        <v>856</v>
      </c>
      <c r="F227" s="105" t="s">
        <v>856</v>
      </c>
      <c r="G227" s="99" t="s">
        <v>388</v>
      </c>
      <c r="H227" s="99" t="s">
        <v>703</v>
      </c>
      <c r="I227" s="99" t="s">
        <v>67</v>
      </c>
      <c r="J227" s="105">
        <v>26</v>
      </c>
      <c r="K227" s="99" t="s">
        <v>856</v>
      </c>
      <c r="L227" s="105">
        <v>315</v>
      </c>
      <c r="M227" s="100" t="s">
        <v>860</v>
      </c>
      <c r="N227" s="105" t="s">
        <v>92</v>
      </c>
      <c r="O227" s="106"/>
      <c r="P227" s="106"/>
      <c r="Q227" s="106"/>
      <c r="R227" s="106"/>
      <c r="S227" s="106"/>
      <c r="T227" s="106"/>
      <c r="U227" s="106"/>
      <c r="V227" s="106"/>
      <c r="W227" s="106" t="s">
        <v>124</v>
      </c>
      <c r="X227" s="106"/>
      <c r="Y227" s="106"/>
      <c r="Z227" s="106"/>
      <c r="AA227" s="106"/>
      <c r="AB227" s="106"/>
      <c r="AC227" s="106"/>
      <c r="AD227" s="106"/>
      <c r="AE227" s="106"/>
      <c r="AF227" s="106"/>
      <c r="AG227" s="106"/>
      <c r="AH227" s="106"/>
      <c r="AI227" s="105" t="s">
        <v>166</v>
      </c>
      <c r="AJ227" s="100" t="s">
        <v>202</v>
      </c>
      <c r="AK227" s="100" t="s">
        <v>115</v>
      </c>
      <c r="AL227" s="100" t="s">
        <v>75</v>
      </c>
      <c r="AM227" s="100">
        <v>0</v>
      </c>
      <c r="AN227" s="100" t="s">
        <v>861</v>
      </c>
      <c r="AO227" s="100" t="s">
        <v>862</v>
      </c>
      <c r="AP227" s="121">
        <v>0</v>
      </c>
      <c r="AQ227" s="121">
        <v>100</v>
      </c>
      <c r="AR227" s="137"/>
      <c r="AS227" s="137"/>
      <c r="AT227" s="143"/>
      <c r="AU227" s="143"/>
      <c r="AV227" s="111">
        <v>100</v>
      </c>
      <c r="AW227" s="115">
        <v>0</v>
      </c>
      <c r="AX227" s="115">
        <v>6</v>
      </c>
      <c r="AY227" s="163">
        <v>15</v>
      </c>
      <c r="AZ227" s="163">
        <v>24</v>
      </c>
      <c r="BA227" s="163">
        <v>36</v>
      </c>
      <c r="BB227" s="163">
        <v>47</v>
      </c>
      <c r="BC227" s="163">
        <v>59</v>
      </c>
      <c r="BD227" s="163">
        <v>70</v>
      </c>
      <c r="BE227" s="163">
        <v>82</v>
      </c>
      <c r="BF227" s="163">
        <v>91</v>
      </c>
      <c r="BG227" s="163">
        <v>100</v>
      </c>
      <c r="BH227" s="163">
        <v>100</v>
      </c>
      <c r="BI227" s="98" t="b">
        <f t="shared" si="19"/>
        <v>1</v>
      </c>
      <c r="BJ227" s="98" t="b">
        <f t="shared" si="18"/>
        <v>1</v>
      </c>
    </row>
    <row r="228" spans="1:62" s="136" customFormat="1" ht="63.75" customHeight="1" x14ac:dyDescent="0.25">
      <c r="A228" s="105" t="s">
        <v>613</v>
      </c>
      <c r="B228" s="105" t="s">
        <v>662</v>
      </c>
      <c r="C228" s="105" t="s">
        <v>254</v>
      </c>
      <c r="D228" s="105" t="s">
        <v>855</v>
      </c>
      <c r="E228" s="105" t="s">
        <v>856</v>
      </c>
      <c r="F228" s="105" t="s">
        <v>856</v>
      </c>
      <c r="G228" s="99" t="s">
        <v>388</v>
      </c>
      <c r="H228" s="99" t="s">
        <v>703</v>
      </c>
      <c r="I228" s="99" t="s">
        <v>67</v>
      </c>
      <c r="J228" s="105">
        <v>26</v>
      </c>
      <c r="K228" s="99" t="s">
        <v>856</v>
      </c>
      <c r="L228" s="105">
        <v>316</v>
      </c>
      <c r="M228" s="100" t="s">
        <v>863</v>
      </c>
      <c r="N228" s="105" t="s">
        <v>92</v>
      </c>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5" t="s">
        <v>166</v>
      </c>
      <c r="AJ228" s="100" t="s">
        <v>114</v>
      </c>
      <c r="AK228" s="100" t="s">
        <v>115</v>
      </c>
      <c r="AL228" s="100" t="s">
        <v>75</v>
      </c>
      <c r="AM228" s="100">
        <v>0</v>
      </c>
      <c r="AN228" s="100" t="s">
        <v>864</v>
      </c>
      <c r="AO228" s="100" t="s">
        <v>865</v>
      </c>
      <c r="AP228" s="121">
        <v>0</v>
      </c>
      <c r="AQ228" s="121">
        <v>100</v>
      </c>
      <c r="AR228" s="137"/>
      <c r="AS228" s="137"/>
      <c r="AT228" s="143"/>
      <c r="AU228" s="143"/>
      <c r="AV228" s="111">
        <v>100</v>
      </c>
      <c r="AW228" s="115">
        <v>0</v>
      </c>
      <c r="AX228" s="115">
        <v>0</v>
      </c>
      <c r="AY228" s="163">
        <v>0</v>
      </c>
      <c r="AZ228" s="163">
        <v>0</v>
      </c>
      <c r="BA228" s="163">
        <v>0</v>
      </c>
      <c r="BB228" s="163">
        <v>33</v>
      </c>
      <c r="BC228" s="163">
        <v>33</v>
      </c>
      <c r="BD228" s="163">
        <v>33</v>
      </c>
      <c r="BE228" s="163">
        <v>67</v>
      </c>
      <c r="BF228" s="163">
        <v>67</v>
      </c>
      <c r="BG228" s="163">
        <v>67</v>
      </c>
      <c r="BH228" s="163">
        <v>100</v>
      </c>
      <c r="BI228" s="98" t="b">
        <f t="shared" si="19"/>
        <v>1</v>
      </c>
      <c r="BJ228" s="98" t="b">
        <f t="shared" si="18"/>
        <v>1</v>
      </c>
    </row>
    <row r="229" spans="1:62" s="136" customFormat="1" ht="63.75" customHeight="1" x14ac:dyDescent="0.25">
      <c r="A229" s="105" t="s">
        <v>613</v>
      </c>
      <c r="B229" s="105" t="s">
        <v>662</v>
      </c>
      <c r="C229" s="105" t="s">
        <v>254</v>
      </c>
      <c r="D229" s="105" t="s">
        <v>855</v>
      </c>
      <c r="E229" s="105" t="s">
        <v>856</v>
      </c>
      <c r="F229" s="105" t="s">
        <v>856</v>
      </c>
      <c r="G229" s="99" t="s">
        <v>388</v>
      </c>
      <c r="H229" s="99" t="s">
        <v>703</v>
      </c>
      <c r="I229" s="99" t="s">
        <v>67</v>
      </c>
      <c r="J229" s="105">
        <v>26</v>
      </c>
      <c r="K229" s="99" t="s">
        <v>856</v>
      </c>
      <c r="L229" s="105">
        <v>317</v>
      </c>
      <c r="M229" s="100" t="s">
        <v>866</v>
      </c>
      <c r="N229" s="105" t="s">
        <v>92</v>
      </c>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5" t="s">
        <v>166</v>
      </c>
      <c r="AJ229" s="100" t="s">
        <v>114</v>
      </c>
      <c r="AK229" s="100" t="s">
        <v>115</v>
      </c>
      <c r="AL229" s="100" t="s">
        <v>75</v>
      </c>
      <c r="AM229" s="100">
        <v>0</v>
      </c>
      <c r="AN229" s="100" t="s">
        <v>867</v>
      </c>
      <c r="AO229" s="100" t="s">
        <v>868</v>
      </c>
      <c r="AP229" s="121">
        <v>0</v>
      </c>
      <c r="AQ229" s="121">
        <v>100</v>
      </c>
      <c r="AR229" s="137"/>
      <c r="AS229" s="137"/>
      <c r="AT229" s="143"/>
      <c r="AU229" s="143"/>
      <c r="AV229" s="111">
        <v>100</v>
      </c>
      <c r="AW229" s="115">
        <v>0</v>
      </c>
      <c r="AX229" s="115">
        <v>0</v>
      </c>
      <c r="AY229" s="163">
        <v>0</v>
      </c>
      <c r="AZ229" s="163">
        <v>0</v>
      </c>
      <c r="BA229" s="163">
        <v>0</v>
      </c>
      <c r="BB229" s="163">
        <v>33</v>
      </c>
      <c r="BC229" s="163">
        <v>33</v>
      </c>
      <c r="BD229" s="163">
        <v>33</v>
      </c>
      <c r="BE229" s="163">
        <v>67</v>
      </c>
      <c r="BF229" s="163">
        <v>67</v>
      </c>
      <c r="BG229" s="163">
        <v>67</v>
      </c>
      <c r="BH229" s="163">
        <v>100</v>
      </c>
      <c r="BI229" s="98" t="b">
        <f t="shared" si="19"/>
        <v>1</v>
      </c>
      <c r="BJ229" s="98" t="b">
        <f t="shared" si="18"/>
        <v>1</v>
      </c>
    </row>
    <row r="230" spans="1:62" s="136" customFormat="1" ht="63.75" customHeight="1" x14ac:dyDescent="0.25">
      <c r="A230" s="105" t="s">
        <v>613</v>
      </c>
      <c r="B230" s="105" t="s">
        <v>662</v>
      </c>
      <c r="C230" s="105" t="s">
        <v>254</v>
      </c>
      <c r="D230" s="105" t="s">
        <v>855</v>
      </c>
      <c r="E230" s="105" t="s">
        <v>856</v>
      </c>
      <c r="F230" s="105" t="s">
        <v>856</v>
      </c>
      <c r="G230" s="99" t="s">
        <v>388</v>
      </c>
      <c r="H230" s="99" t="s">
        <v>703</v>
      </c>
      <c r="I230" s="99" t="s">
        <v>67</v>
      </c>
      <c r="J230" s="105">
        <v>26</v>
      </c>
      <c r="K230" s="99" t="s">
        <v>856</v>
      </c>
      <c r="L230" s="105">
        <v>360</v>
      </c>
      <c r="M230" s="100" t="s">
        <v>869</v>
      </c>
      <c r="N230" s="105"/>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5" t="s">
        <v>166</v>
      </c>
      <c r="AJ230" s="100" t="s">
        <v>138</v>
      </c>
      <c r="AK230" s="100" t="s">
        <v>115</v>
      </c>
      <c r="AL230" s="100" t="s">
        <v>75</v>
      </c>
      <c r="AM230" s="100">
        <v>0</v>
      </c>
      <c r="AN230" s="100" t="s">
        <v>870</v>
      </c>
      <c r="AO230" s="100" t="s">
        <v>871</v>
      </c>
      <c r="AP230" s="121">
        <v>0</v>
      </c>
      <c r="AQ230" s="137">
        <v>100</v>
      </c>
      <c r="AR230" s="137"/>
      <c r="AS230" s="137"/>
      <c r="AT230" s="143"/>
      <c r="AU230" s="143"/>
      <c r="AV230" s="111">
        <v>100</v>
      </c>
      <c r="AW230" s="163">
        <v>0</v>
      </c>
      <c r="AX230" s="163">
        <v>0</v>
      </c>
      <c r="AY230" s="163">
        <v>0</v>
      </c>
      <c r="AZ230" s="163">
        <v>0</v>
      </c>
      <c r="BA230" s="163">
        <v>0</v>
      </c>
      <c r="BB230" s="194">
        <v>50</v>
      </c>
      <c r="BC230" s="194">
        <v>50</v>
      </c>
      <c r="BD230" s="194">
        <v>50</v>
      </c>
      <c r="BE230" s="194">
        <v>50</v>
      </c>
      <c r="BF230" s="194">
        <v>50</v>
      </c>
      <c r="BG230" s="194">
        <v>50</v>
      </c>
      <c r="BH230" s="115">
        <v>100</v>
      </c>
      <c r="BI230" s="98" t="b">
        <f t="shared" si="19"/>
        <v>1</v>
      </c>
      <c r="BJ230" s="98" t="b">
        <f t="shared" si="18"/>
        <v>1</v>
      </c>
    </row>
  </sheetData>
  <autoFilter ref="A7:BJ230" xr:uid="{59A964B6-F1C8-490C-96A3-03583A86EB36}"/>
  <mergeCells count="2">
    <mergeCell ref="A1:BH4"/>
    <mergeCell ref="A5:AV6"/>
  </mergeCells>
  <conditionalFormatting sqref="BJ63:BK206">
    <cfRule type="containsText" dxfId="5" priority="9" operator="containsText" text="VERDADERO">
      <formula>NOT(ISERROR(SEARCH("VERDADERO",BJ63)))</formula>
    </cfRule>
    <cfRule type="containsText" dxfId="4" priority="10" operator="containsText" text="FALSO">
      <formula>NOT(ISERROR(SEARCH("FALSO",BJ63)))</formula>
    </cfRule>
  </conditionalFormatting>
  <conditionalFormatting sqref="BI93:BJ93">
    <cfRule type="cellIs" dxfId="3" priority="5" operator="equal">
      <formula>FALSE</formula>
    </cfRule>
    <cfRule type="cellIs" dxfId="2" priority="6" operator="equal">
      <formula>TRUE</formula>
    </cfRule>
  </conditionalFormatting>
  <conditionalFormatting sqref="BI94:BJ102">
    <cfRule type="cellIs" dxfId="1" priority="3" operator="equal">
      <formula>FALSE</formula>
    </cfRule>
    <cfRule type="cellIs" dxfId="0" priority="4" operator="equal">
      <formula>TRUE</formula>
    </cfRule>
  </conditionalFormatting>
  <dataValidations count="1">
    <dataValidation allowBlank="1" showInputMessage="1" showErrorMessage="1" promptTitle="Meta 2021 Total" prompt="Corresponde a la Meta 2021 + Rezago en Meta 2020_x000a__x000a_" sqref="AV7 AV9 AV24:AV26 BH24:BH26 AV18:AV21 AV160:AV161 AW161" xr:uid="{619F0BD6-ECCA-4C77-AFA5-3A1EE1FE5F2B}"/>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D7643-8A2F-4C68-8CA6-C41A46A1A0FD}">
  <dimension ref="A1:C4"/>
  <sheetViews>
    <sheetView workbookViewId="0">
      <selection activeCell="G11" sqref="G11"/>
    </sheetView>
  </sheetViews>
  <sheetFormatPr baseColWidth="10" defaultRowHeight="15" x14ac:dyDescent="0.25"/>
  <cols>
    <col min="1" max="1" width="11.7109375" bestFit="1" customWidth="1"/>
    <col min="2" max="2" width="14.7109375" bestFit="1" customWidth="1"/>
    <col min="3" max="3" width="45" customWidth="1"/>
  </cols>
  <sheetData>
    <row r="1" spans="1:3" ht="18.75" x14ac:dyDescent="0.3">
      <c r="A1" s="215" t="s">
        <v>2247</v>
      </c>
      <c r="B1" s="215"/>
      <c r="C1" s="215"/>
    </row>
    <row r="2" spans="1:3" ht="18.75" x14ac:dyDescent="0.3">
      <c r="A2" s="207" t="s">
        <v>2248</v>
      </c>
      <c r="B2" s="207" t="s">
        <v>2249</v>
      </c>
      <c r="C2" s="207" t="s">
        <v>2250</v>
      </c>
    </row>
    <row r="3" spans="1:3" ht="63" x14ac:dyDescent="0.25">
      <c r="A3" s="208">
        <v>1</v>
      </c>
      <c r="B3" s="209">
        <v>44942</v>
      </c>
      <c r="C3" s="210" t="s">
        <v>2251</v>
      </c>
    </row>
    <row r="4" spans="1:3" x14ac:dyDescent="0.25">
      <c r="B4" s="206"/>
    </row>
  </sheetData>
  <mergeCells count="1">
    <mergeCell ref="A1:C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AD35A-94AC-408B-BC1A-5F818CD064D1}">
  <dimension ref="A3:B29"/>
  <sheetViews>
    <sheetView topLeftCell="A13" workbookViewId="0">
      <selection activeCell="E28" sqref="E28"/>
    </sheetView>
  </sheetViews>
  <sheetFormatPr baseColWidth="10" defaultColWidth="11.42578125" defaultRowHeight="15" x14ac:dyDescent="0.25"/>
  <cols>
    <col min="1" max="1" width="63.140625" bestFit="1" customWidth="1"/>
    <col min="2" max="2" width="18.85546875" bestFit="1" customWidth="1"/>
  </cols>
  <sheetData>
    <row r="3" spans="1:2" x14ac:dyDescent="0.25">
      <c r="A3" s="94" t="s">
        <v>872</v>
      </c>
      <c r="B3" t="s">
        <v>873</v>
      </c>
    </row>
    <row r="4" spans="1:2" x14ac:dyDescent="0.25">
      <c r="A4" s="15" t="s">
        <v>613</v>
      </c>
      <c r="B4">
        <v>73</v>
      </c>
    </row>
    <row r="5" spans="1:2" x14ac:dyDescent="0.25">
      <c r="A5" s="95" t="s">
        <v>616</v>
      </c>
      <c r="B5">
        <v>4</v>
      </c>
    </row>
    <row r="6" spans="1:2" x14ac:dyDescent="0.25">
      <c r="A6" s="95" t="s">
        <v>633</v>
      </c>
      <c r="B6">
        <v>11</v>
      </c>
    </row>
    <row r="7" spans="1:2" x14ac:dyDescent="0.25">
      <c r="A7" s="95" t="s">
        <v>664</v>
      </c>
      <c r="B7">
        <v>5</v>
      </c>
    </row>
    <row r="8" spans="1:2" x14ac:dyDescent="0.25">
      <c r="A8" s="95" t="s">
        <v>684</v>
      </c>
      <c r="B8">
        <v>5</v>
      </c>
    </row>
    <row r="9" spans="1:2" x14ac:dyDescent="0.25">
      <c r="A9" s="95" t="s">
        <v>702</v>
      </c>
      <c r="B9">
        <v>3</v>
      </c>
    </row>
    <row r="10" spans="1:2" x14ac:dyDescent="0.25">
      <c r="A10" s="95" t="s">
        <v>717</v>
      </c>
      <c r="B10">
        <v>4</v>
      </c>
    </row>
    <row r="11" spans="1:2" x14ac:dyDescent="0.25">
      <c r="A11" s="95" t="s">
        <v>729</v>
      </c>
      <c r="B11">
        <v>5</v>
      </c>
    </row>
    <row r="12" spans="1:2" x14ac:dyDescent="0.25">
      <c r="A12" s="95" t="s">
        <v>749</v>
      </c>
      <c r="B12">
        <v>5</v>
      </c>
    </row>
    <row r="13" spans="1:2" x14ac:dyDescent="0.25">
      <c r="A13" s="95" t="s">
        <v>767</v>
      </c>
      <c r="B13">
        <v>7</v>
      </c>
    </row>
    <row r="14" spans="1:2" x14ac:dyDescent="0.25">
      <c r="A14" s="95" t="s">
        <v>794</v>
      </c>
      <c r="B14">
        <v>6</v>
      </c>
    </row>
    <row r="15" spans="1:2" x14ac:dyDescent="0.25">
      <c r="A15" s="95" t="s">
        <v>814</v>
      </c>
      <c r="B15">
        <v>7</v>
      </c>
    </row>
    <row r="16" spans="1:2" x14ac:dyDescent="0.25">
      <c r="A16" s="95" t="s">
        <v>836</v>
      </c>
      <c r="B16">
        <v>6</v>
      </c>
    </row>
    <row r="17" spans="1:2" x14ac:dyDescent="0.25">
      <c r="A17" s="95" t="s">
        <v>856</v>
      </c>
      <c r="B17">
        <v>5</v>
      </c>
    </row>
    <row r="18" spans="1:2" x14ac:dyDescent="0.25">
      <c r="A18" s="15" t="s">
        <v>421</v>
      </c>
      <c r="B18">
        <v>55</v>
      </c>
    </row>
    <row r="19" spans="1:2" x14ac:dyDescent="0.25">
      <c r="A19" s="95" t="s">
        <v>553</v>
      </c>
      <c r="B19">
        <v>20</v>
      </c>
    </row>
    <row r="20" spans="1:2" x14ac:dyDescent="0.25">
      <c r="A20" s="95" t="s">
        <v>423</v>
      </c>
      <c r="B20">
        <v>35</v>
      </c>
    </row>
    <row r="21" spans="1:2" x14ac:dyDescent="0.25">
      <c r="A21" s="15" t="s">
        <v>61</v>
      </c>
      <c r="B21">
        <v>95</v>
      </c>
    </row>
    <row r="22" spans="1:2" x14ac:dyDescent="0.25">
      <c r="A22" s="95" t="s">
        <v>65</v>
      </c>
      <c r="B22">
        <v>29</v>
      </c>
    </row>
    <row r="23" spans="1:2" x14ac:dyDescent="0.25">
      <c r="A23" s="95" t="s">
        <v>190</v>
      </c>
      <c r="B23">
        <v>26</v>
      </c>
    </row>
    <row r="24" spans="1:2" x14ac:dyDescent="0.25">
      <c r="A24" s="95" t="s">
        <v>338</v>
      </c>
      <c r="B24">
        <v>13</v>
      </c>
    </row>
    <row r="25" spans="1:2" x14ac:dyDescent="0.25">
      <c r="A25" s="95" t="s">
        <v>285</v>
      </c>
      <c r="B25">
        <v>17</v>
      </c>
    </row>
    <row r="26" spans="1:2" x14ac:dyDescent="0.25">
      <c r="A26" s="95" t="s">
        <v>387</v>
      </c>
      <c r="B26">
        <v>10</v>
      </c>
    </row>
    <row r="27" spans="1:2" x14ac:dyDescent="0.25">
      <c r="A27" s="15" t="s">
        <v>874</v>
      </c>
    </row>
    <row r="28" spans="1:2" x14ac:dyDescent="0.25">
      <c r="A28" s="95" t="s">
        <v>874</v>
      </c>
    </row>
    <row r="29" spans="1:2" x14ac:dyDescent="0.25">
      <c r="A29" s="15" t="s">
        <v>875</v>
      </c>
      <c r="B29">
        <v>223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0E8DC-13E8-482C-A885-E10F72F050B4}">
  <dimension ref="A2:G270"/>
  <sheetViews>
    <sheetView topLeftCell="A249" workbookViewId="0">
      <selection activeCell="C157" sqref="C157"/>
    </sheetView>
  </sheetViews>
  <sheetFormatPr baseColWidth="10" defaultColWidth="11.42578125" defaultRowHeight="15" x14ac:dyDescent="0.25"/>
  <cols>
    <col min="1" max="1" width="14.42578125" customWidth="1"/>
    <col min="2" max="2" width="20" customWidth="1"/>
    <col min="3" max="4" width="17" customWidth="1"/>
    <col min="5" max="5" width="41.85546875" customWidth="1"/>
    <col min="6" max="6" width="11.42578125" bestFit="1" customWidth="1"/>
  </cols>
  <sheetData>
    <row r="2" spans="1:7" ht="30" x14ac:dyDescent="0.25">
      <c r="A2" s="80" t="s">
        <v>876</v>
      </c>
      <c r="B2" s="80" t="s">
        <v>877</v>
      </c>
      <c r="C2" s="80" t="s">
        <v>878</v>
      </c>
      <c r="D2" s="80" t="s">
        <v>879</v>
      </c>
      <c r="E2" s="80" t="s">
        <v>72</v>
      </c>
      <c r="F2" s="80" t="s">
        <v>880</v>
      </c>
      <c r="G2" s="80" t="s">
        <v>881</v>
      </c>
    </row>
    <row r="3" spans="1:7" x14ac:dyDescent="0.25">
      <c r="A3" s="79" t="s">
        <v>882</v>
      </c>
      <c r="B3" t="s">
        <v>883</v>
      </c>
      <c r="C3" s="14">
        <v>2018011001024</v>
      </c>
      <c r="D3" s="14" t="s">
        <v>884</v>
      </c>
      <c r="E3" t="s">
        <v>885</v>
      </c>
      <c r="F3" s="4">
        <v>2202010</v>
      </c>
      <c r="G3" t="s">
        <v>886</v>
      </c>
    </row>
    <row r="4" spans="1:7" x14ac:dyDescent="0.25">
      <c r="A4" s="79" t="s">
        <v>882</v>
      </c>
      <c r="B4" t="s">
        <v>883</v>
      </c>
      <c r="C4" s="14">
        <v>2018011001024</v>
      </c>
      <c r="D4" s="14" t="s">
        <v>884</v>
      </c>
      <c r="E4" t="s">
        <v>885</v>
      </c>
      <c r="F4" s="4">
        <v>2202010</v>
      </c>
      <c r="G4" t="s">
        <v>887</v>
      </c>
    </row>
    <row r="5" spans="1:7" x14ac:dyDescent="0.25">
      <c r="A5" s="79" t="s">
        <v>882</v>
      </c>
      <c r="B5" t="s">
        <v>883</v>
      </c>
      <c r="C5" s="14">
        <v>2018011001024</v>
      </c>
      <c r="D5" s="14" t="s">
        <v>884</v>
      </c>
      <c r="E5" t="s">
        <v>885</v>
      </c>
      <c r="F5" s="4">
        <v>2202010</v>
      </c>
      <c r="G5" t="s">
        <v>888</v>
      </c>
    </row>
    <row r="6" spans="1:7" x14ac:dyDescent="0.25">
      <c r="A6" s="79" t="s">
        <v>882</v>
      </c>
      <c r="B6" t="s">
        <v>883</v>
      </c>
      <c r="C6" s="14">
        <v>2018011001024</v>
      </c>
      <c r="D6" s="14" t="s">
        <v>884</v>
      </c>
      <c r="E6" t="s">
        <v>889</v>
      </c>
      <c r="F6" s="4">
        <v>2202008</v>
      </c>
      <c r="G6" t="s">
        <v>890</v>
      </c>
    </row>
    <row r="7" spans="1:7" x14ac:dyDescent="0.25">
      <c r="A7" s="79" t="s">
        <v>882</v>
      </c>
      <c r="B7" t="s">
        <v>883</v>
      </c>
      <c r="C7" s="14">
        <v>2018011001024</v>
      </c>
      <c r="D7" s="14" t="s">
        <v>884</v>
      </c>
      <c r="E7" t="s">
        <v>891</v>
      </c>
      <c r="F7" s="4">
        <v>2202013</v>
      </c>
      <c r="G7" t="s">
        <v>892</v>
      </c>
    </row>
    <row r="8" spans="1:7" x14ac:dyDescent="0.25">
      <c r="A8" s="79" t="s">
        <v>882</v>
      </c>
      <c r="B8" t="s">
        <v>883</v>
      </c>
      <c r="C8" s="14">
        <v>2018011001024</v>
      </c>
      <c r="D8" s="14" t="s">
        <v>884</v>
      </c>
      <c r="E8" t="s">
        <v>891</v>
      </c>
      <c r="F8" s="4">
        <v>2202013</v>
      </c>
      <c r="G8" t="s">
        <v>893</v>
      </c>
    </row>
    <row r="9" spans="1:7" x14ac:dyDescent="0.25">
      <c r="A9" s="79" t="s">
        <v>882</v>
      </c>
      <c r="B9" t="s">
        <v>883</v>
      </c>
      <c r="C9" s="14">
        <v>2018011001024</v>
      </c>
      <c r="D9" s="14" t="s">
        <v>884</v>
      </c>
      <c r="E9" t="s">
        <v>891</v>
      </c>
      <c r="F9" s="4">
        <v>2202013</v>
      </c>
      <c r="G9" t="s">
        <v>894</v>
      </c>
    </row>
    <row r="10" spans="1:7" x14ac:dyDescent="0.25">
      <c r="A10" s="79" t="s">
        <v>882</v>
      </c>
      <c r="B10" t="s">
        <v>883</v>
      </c>
      <c r="C10" s="14">
        <v>2018011001024</v>
      </c>
      <c r="D10" s="14" t="s">
        <v>884</v>
      </c>
      <c r="E10" t="s">
        <v>891</v>
      </c>
      <c r="F10" s="4">
        <v>2202013</v>
      </c>
      <c r="G10" t="s">
        <v>895</v>
      </c>
    </row>
    <row r="11" spans="1:7" x14ac:dyDescent="0.25">
      <c r="A11" s="79" t="s">
        <v>882</v>
      </c>
      <c r="B11" t="s">
        <v>883</v>
      </c>
      <c r="C11" s="14">
        <v>2018011001024</v>
      </c>
      <c r="D11" s="14" t="s">
        <v>884</v>
      </c>
      <c r="E11" t="s">
        <v>896</v>
      </c>
      <c r="F11" s="4">
        <v>2202014</v>
      </c>
      <c r="G11" t="s">
        <v>897</v>
      </c>
    </row>
    <row r="12" spans="1:7" x14ac:dyDescent="0.25">
      <c r="A12" s="79" t="s">
        <v>882</v>
      </c>
      <c r="B12" t="s">
        <v>883</v>
      </c>
      <c r="C12" s="14">
        <v>2018011001024</v>
      </c>
      <c r="D12" s="14" t="s">
        <v>884</v>
      </c>
      <c r="E12" t="s">
        <v>896</v>
      </c>
      <c r="F12" s="4">
        <v>2202014</v>
      </c>
      <c r="G12" t="s">
        <v>898</v>
      </c>
    </row>
    <row r="13" spans="1:7" x14ac:dyDescent="0.25">
      <c r="A13" s="79" t="s">
        <v>882</v>
      </c>
      <c r="B13" t="s">
        <v>883</v>
      </c>
      <c r="C13" s="14">
        <v>2018011001024</v>
      </c>
      <c r="D13" s="14" t="s">
        <v>884</v>
      </c>
      <c r="E13" t="s">
        <v>896</v>
      </c>
      <c r="F13" s="4">
        <v>2202014</v>
      </c>
      <c r="G13" t="s">
        <v>899</v>
      </c>
    </row>
    <row r="14" spans="1:7" x14ac:dyDescent="0.25">
      <c r="A14" s="79" t="s">
        <v>882</v>
      </c>
      <c r="B14" t="s">
        <v>883</v>
      </c>
      <c r="C14" s="14">
        <v>2018011001024</v>
      </c>
      <c r="D14" s="14" t="s">
        <v>884</v>
      </c>
      <c r="E14" t="s">
        <v>900</v>
      </c>
      <c r="F14" s="4">
        <v>2202046</v>
      </c>
      <c r="G14" t="s">
        <v>901</v>
      </c>
    </row>
    <row r="15" spans="1:7" x14ac:dyDescent="0.25">
      <c r="A15" s="79" t="s">
        <v>882</v>
      </c>
      <c r="B15" t="s">
        <v>883</v>
      </c>
      <c r="C15" s="14">
        <v>2018011001024</v>
      </c>
      <c r="D15" s="14" t="s">
        <v>884</v>
      </c>
      <c r="E15" t="s">
        <v>900</v>
      </c>
      <c r="F15" s="4">
        <v>2202046</v>
      </c>
      <c r="G15" t="s">
        <v>902</v>
      </c>
    </row>
    <row r="16" spans="1:7" x14ac:dyDescent="0.25">
      <c r="A16" s="79" t="s">
        <v>882</v>
      </c>
      <c r="B16" t="s">
        <v>883</v>
      </c>
      <c r="C16" s="14">
        <v>2018011001024</v>
      </c>
      <c r="D16" s="14" t="s">
        <v>884</v>
      </c>
      <c r="E16" t="s">
        <v>900</v>
      </c>
      <c r="F16" s="4">
        <v>2202046</v>
      </c>
      <c r="G16" t="s">
        <v>903</v>
      </c>
    </row>
    <row r="17" spans="1:7" x14ac:dyDescent="0.25">
      <c r="A17" s="79" t="s">
        <v>882</v>
      </c>
      <c r="B17" t="s">
        <v>883</v>
      </c>
      <c r="C17" s="14">
        <v>2018011001024</v>
      </c>
      <c r="D17" s="14" t="s">
        <v>884</v>
      </c>
      <c r="E17" t="s">
        <v>900</v>
      </c>
      <c r="F17" s="4">
        <v>2202046</v>
      </c>
      <c r="G17" t="s">
        <v>904</v>
      </c>
    </row>
    <row r="18" spans="1:7" x14ac:dyDescent="0.25">
      <c r="A18" s="79" t="s">
        <v>882</v>
      </c>
      <c r="B18" t="s">
        <v>883</v>
      </c>
      <c r="C18" s="14">
        <v>2018011001024</v>
      </c>
      <c r="D18" s="14" t="s">
        <v>884</v>
      </c>
      <c r="E18" t="s">
        <v>900</v>
      </c>
      <c r="F18" s="4">
        <v>2202046</v>
      </c>
      <c r="G18" t="s">
        <v>905</v>
      </c>
    </row>
    <row r="19" spans="1:7" x14ac:dyDescent="0.25">
      <c r="A19" s="79" t="s">
        <v>882</v>
      </c>
      <c r="B19" t="s">
        <v>883</v>
      </c>
      <c r="C19" s="14">
        <v>2018011001024</v>
      </c>
      <c r="D19" s="14" t="s">
        <v>884</v>
      </c>
      <c r="E19" t="s">
        <v>900</v>
      </c>
      <c r="F19" s="4">
        <v>2202046</v>
      </c>
      <c r="G19" t="s">
        <v>906</v>
      </c>
    </row>
    <row r="20" spans="1:7" x14ac:dyDescent="0.25">
      <c r="A20" s="79" t="s">
        <v>882</v>
      </c>
      <c r="B20" t="s">
        <v>883</v>
      </c>
      <c r="C20" s="14">
        <v>2018011001024</v>
      </c>
      <c r="D20" s="14" t="s">
        <v>884</v>
      </c>
      <c r="E20" t="s">
        <v>900</v>
      </c>
      <c r="F20" s="4">
        <v>2202046</v>
      </c>
      <c r="G20" t="s">
        <v>907</v>
      </c>
    </row>
    <row r="21" spans="1:7" x14ac:dyDescent="0.25">
      <c r="A21" s="79" t="s">
        <v>882</v>
      </c>
      <c r="B21" t="s">
        <v>883</v>
      </c>
      <c r="C21" s="14">
        <v>2018011001024</v>
      </c>
      <c r="D21" s="14" t="s">
        <v>884</v>
      </c>
      <c r="E21" t="s">
        <v>908</v>
      </c>
      <c r="F21" s="4">
        <v>2202015</v>
      </c>
      <c r="G21" t="s">
        <v>909</v>
      </c>
    </row>
    <row r="22" spans="1:7" x14ac:dyDescent="0.25">
      <c r="A22" s="79" t="s">
        <v>882</v>
      </c>
      <c r="B22" t="s">
        <v>883</v>
      </c>
      <c r="C22" s="14">
        <v>2018011001024</v>
      </c>
      <c r="D22" s="14" t="s">
        <v>884</v>
      </c>
      <c r="E22" t="s">
        <v>908</v>
      </c>
      <c r="F22" s="4">
        <v>2202015</v>
      </c>
      <c r="G22" t="s">
        <v>910</v>
      </c>
    </row>
    <row r="23" spans="1:7" x14ac:dyDescent="0.25">
      <c r="A23" s="79" t="s">
        <v>882</v>
      </c>
      <c r="B23" t="s">
        <v>883</v>
      </c>
      <c r="C23" s="14">
        <v>2018011001024</v>
      </c>
      <c r="D23" s="14" t="s">
        <v>884</v>
      </c>
      <c r="E23" t="s">
        <v>908</v>
      </c>
      <c r="F23" s="4">
        <v>2202015</v>
      </c>
      <c r="G23" t="s">
        <v>911</v>
      </c>
    </row>
    <row r="24" spans="1:7" x14ac:dyDescent="0.25">
      <c r="A24" s="79" t="s">
        <v>882</v>
      </c>
      <c r="B24" t="s">
        <v>883</v>
      </c>
      <c r="C24" s="14">
        <v>2018011001024</v>
      </c>
      <c r="D24" s="14" t="s">
        <v>884</v>
      </c>
      <c r="E24" t="s">
        <v>912</v>
      </c>
      <c r="F24" s="4">
        <v>2202038</v>
      </c>
      <c r="G24" t="s">
        <v>913</v>
      </c>
    </row>
    <row r="25" spans="1:7" x14ac:dyDescent="0.25">
      <c r="A25" s="79" t="s">
        <v>882</v>
      </c>
      <c r="B25" t="s">
        <v>883</v>
      </c>
      <c r="C25" s="14">
        <v>2018011001024</v>
      </c>
      <c r="D25" s="14" t="s">
        <v>884</v>
      </c>
      <c r="E25" t="s">
        <v>912</v>
      </c>
      <c r="F25" s="4">
        <v>2202038</v>
      </c>
      <c r="G25" t="s">
        <v>914</v>
      </c>
    </row>
    <row r="26" spans="1:7" x14ac:dyDescent="0.25">
      <c r="A26" s="79" t="s">
        <v>882</v>
      </c>
      <c r="B26" t="s">
        <v>883</v>
      </c>
      <c r="C26" s="14">
        <v>2018011001024</v>
      </c>
      <c r="D26" s="14" t="s">
        <v>884</v>
      </c>
      <c r="E26" t="s">
        <v>912</v>
      </c>
      <c r="F26" s="4">
        <v>2202038</v>
      </c>
      <c r="G26" t="s">
        <v>915</v>
      </c>
    </row>
    <row r="27" spans="1:7" x14ac:dyDescent="0.25">
      <c r="A27" s="79" t="s">
        <v>882</v>
      </c>
      <c r="B27" t="s">
        <v>883</v>
      </c>
      <c r="C27" s="14">
        <v>2018011001024</v>
      </c>
      <c r="D27" s="14" t="s">
        <v>884</v>
      </c>
      <c r="E27" t="s">
        <v>912</v>
      </c>
      <c r="F27" s="4">
        <v>2202038</v>
      </c>
      <c r="G27" t="s">
        <v>916</v>
      </c>
    </row>
    <row r="28" spans="1:7" x14ac:dyDescent="0.25">
      <c r="A28" s="79" t="s">
        <v>882</v>
      </c>
      <c r="B28" t="s">
        <v>883</v>
      </c>
      <c r="C28" s="14">
        <v>2018011001024</v>
      </c>
      <c r="D28" s="14" t="s">
        <v>884</v>
      </c>
      <c r="E28" t="s">
        <v>912</v>
      </c>
      <c r="F28" s="4">
        <v>2202038</v>
      </c>
      <c r="G28" t="s">
        <v>917</v>
      </c>
    </row>
    <row r="29" spans="1:7" x14ac:dyDescent="0.25">
      <c r="A29" s="79" t="s">
        <v>882</v>
      </c>
      <c r="B29" t="s">
        <v>883</v>
      </c>
      <c r="C29" s="14">
        <v>2018011001024</v>
      </c>
      <c r="D29" s="14" t="s">
        <v>884</v>
      </c>
      <c r="E29" t="s">
        <v>912</v>
      </c>
      <c r="F29" s="4">
        <v>2202038</v>
      </c>
      <c r="G29" t="s">
        <v>918</v>
      </c>
    </row>
    <row r="30" spans="1:7" x14ac:dyDescent="0.25">
      <c r="A30" s="79" t="s">
        <v>882</v>
      </c>
      <c r="B30" t="s">
        <v>883</v>
      </c>
      <c r="C30" s="14">
        <v>2018011001024</v>
      </c>
      <c r="D30" s="14" t="s">
        <v>884</v>
      </c>
      <c r="E30" t="s">
        <v>912</v>
      </c>
      <c r="F30" s="4">
        <v>2202038</v>
      </c>
      <c r="G30" t="s">
        <v>919</v>
      </c>
    </row>
    <row r="31" spans="1:7" x14ac:dyDescent="0.25">
      <c r="A31" s="79" t="s">
        <v>882</v>
      </c>
      <c r="B31" t="s">
        <v>883</v>
      </c>
      <c r="C31" s="14">
        <v>2018011001024</v>
      </c>
      <c r="D31" s="14" t="s">
        <v>884</v>
      </c>
      <c r="E31" t="s">
        <v>912</v>
      </c>
      <c r="F31" s="4">
        <v>2202038</v>
      </c>
      <c r="G31" t="s">
        <v>920</v>
      </c>
    </row>
    <row r="32" spans="1:7" x14ac:dyDescent="0.25">
      <c r="A32" s="79" t="s">
        <v>882</v>
      </c>
      <c r="B32" t="s">
        <v>883</v>
      </c>
      <c r="C32" s="14">
        <v>2018011001024</v>
      </c>
      <c r="D32" s="14" t="s">
        <v>884</v>
      </c>
      <c r="E32" t="s">
        <v>912</v>
      </c>
      <c r="F32" s="4">
        <v>2202038</v>
      </c>
      <c r="G32" t="s">
        <v>921</v>
      </c>
    </row>
    <row r="33" spans="1:7" x14ac:dyDescent="0.25">
      <c r="A33" s="79" t="s">
        <v>882</v>
      </c>
      <c r="B33" t="s">
        <v>883</v>
      </c>
      <c r="C33" s="14">
        <v>2018011001024</v>
      </c>
      <c r="D33" s="14" t="s">
        <v>884</v>
      </c>
      <c r="E33" t="s">
        <v>922</v>
      </c>
      <c r="F33" s="4">
        <v>2202044</v>
      </c>
      <c r="G33" t="s">
        <v>923</v>
      </c>
    </row>
    <row r="34" spans="1:7" x14ac:dyDescent="0.25">
      <c r="A34" s="79" t="s">
        <v>882</v>
      </c>
      <c r="B34" t="s">
        <v>883</v>
      </c>
      <c r="C34" s="14">
        <v>2018011001024</v>
      </c>
      <c r="D34" s="14" t="s">
        <v>884</v>
      </c>
      <c r="E34" t="s">
        <v>922</v>
      </c>
      <c r="F34" s="4">
        <v>2202044</v>
      </c>
      <c r="G34" t="s">
        <v>924</v>
      </c>
    </row>
    <row r="35" spans="1:7" x14ac:dyDescent="0.25">
      <c r="A35" s="79" t="s">
        <v>882</v>
      </c>
      <c r="B35" t="s">
        <v>883</v>
      </c>
      <c r="C35" s="14">
        <v>2018011001024</v>
      </c>
      <c r="D35" s="14" t="s">
        <v>884</v>
      </c>
      <c r="E35" t="s">
        <v>922</v>
      </c>
      <c r="F35" s="4">
        <v>2202044</v>
      </c>
      <c r="G35" t="s">
        <v>925</v>
      </c>
    </row>
    <row r="36" spans="1:7" x14ac:dyDescent="0.25">
      <c r="A36" s="79" t="s">
        <v>882</v>
      </c>
      <c r="B36" t="s">
        <v>883</v>
      </c>
      <c r="C36" s="14">
        <v>2018011001024</v>
      </c>
      <c r="D36" s="14" t="s">
        <v>884</v>
      </c>
      <c r="E36" t="s">
        <v>922</v>
      </c>
      <c r="F36" s="4">
        <v>2202044</v>
      </c>
      <c r="G36" t="s">
        <v>926</v>
      </c>
    </row>
    <row r="37" spans="1:7" x14ac:dyDescent="0.25">
      <c r="A37" s="79" t="s">
        <v>882</v>
      </c>
      <c r="B37" t="s">
        <v>883</v>
      </c>
      <c r="C37" s="14">
        <v>2018011001024</v>
      </c>
      <c r="D37" s="14" t="s">
        <v>884</v>
      </c>
      <c r="E37" t="s">
        <v>927</v>
      </c>
      <c r="F37" s="4">
        <v>2202043</v>
      </c>
      <c r="G37" t="s">
        <v>928</v>
      </c>
    </row>
    <row r="38" spans="1:7" x14ac:dyDescent="0.25">
      <c r="A38" s="79" t="s">
        <v>882</v>
      </c>
      <c r="B38" t="s">
        <v>883</v>
      </c>
      <c r="C38" s="14">
        <v>2018011001024</v>
      </c>
      <c r="D38" s="14" t="s">
        <v>884</v>
      </c>
      <c r="E38" t="s">
        <v>927</v>
      </c>
      <c r="F38" s="4">
        <v>2202043</v>
      </c>
      <c r="G38" t="s">
        <v>929</v>
      </c>
    </row>
    <row r="39" spans="1:7" x14ac:dyDescent="0.25">
      <c r="A39" s="79" t="s">
        <v>882</v>
      </c>
      <c r="B39" t="s">
        <v>883</v>
      </c>
      <c r="C39" s="14">
        <v>2018011001024</v>
      </c>
      <c r="D39" s="14" t="s">
        <v>884</v>
      </c>
      <c r="E39" t="s">
        <v>927</v>
      </c>
      <c r="F39" s="4">
        <v>2202043</v>
      </c>
      <c r="G39" t="s">
        <v>930</v>
      </c>
    </row>
    <row r="40" spans="1:7" x14ac:dyDescent="0.25">
      <c r="A40" s="79" t="s">
        <v>882</v>
      </c>
      <c r="B40" t="s">
        <v>883</v>
      </c>
      <c r="C40" s="14">
        <v>2018011001024</v>
      </c>
      <c r="D40" s="14" t="s">
        <v>884</v>
      </c>
      <c r="E40" t="s">
        <v>927</v>
      </c>
      <c r="F40" s="4">
        <v>2202043</v>
      </c>
      <c r="G40" t="s">
        <v>931</v>
      </c>
    </row>
    <row r="41" spans="1:7" x14ac:dyDescent="0.25">
      <c r="A41" s="79" t="s">
        <v>882</v>
      </c>
      <c r="B41" t="s">
        <v>883</v>
      </c>
      <c r="C41" s="14">
        <v>2018011001024</v>
      </c>
      <c r="D41" s="14" t="s">
        <v>884</v>
      </c>
      <c r="E41" t="s">
        <v>927</v>
      </c>
      <c r="F41" s="4">
        <v>2202043</v>
      </c>
      <c r="G41" t="s">
        <v>932</v>
      </c>
    </row>
    <row r="42" spans="1:7" x14ac:dyDescent="0.25">
      <c r="A42" s="79" t="s">
        <v>882</v>
      </c>
      <c r="B42" t="s">
        <v>883</v>
      </c>
      <c r="C42" s="14">
        <v>2018011001024</v>
      </c>
      <c r="D42" s="14" t="s">
        <v>884</v>
      </c>
      <c r="E42" t="s">
        <v>927</v>
      </c>
      <c r="F42" s="4">
        <v>2202043</v>
      </c>
      <c r="G42" t="s">
        <v>933</v>
      </c>
    </row>
    <row r="43" spans="1:7" x14ac:dyDescent="0.25">
      <c r="A43" s="79" t="s">
        <v>882</v>
      </c>
      <c r="B43" t="s">
        <v>883</v>
      </c>
      <c r="C43" s="14">
        <v>2018011001024</v>
      </c>
      <c r="D43" s="14" t="s">
        <v>884</v>
      </c>
      <c r="E43" t="s">
        <v>927</v>
      </c>
      <c r="F43" s="4">
        <v>2202043</v>
      </c>
      <c r="G43" t="s">
        <v>934</v>
      </c>
    </row>
    <row r="44" spans="1:7" x14ac:dyDescent="0.25">
      <c r="A44" s="79" t="s">
        <v>882</v>
      </c>
      <c r="B44" t="s">
        <v>883</v>
      </c>
      <c r="C44" s="14">
        <v>2018011001024</v>
      </c>
      <c r="D44" s="14" t="s">
        <v>884</v>
      </c>
      <c r="E44" t="s">
        <v>935</v>
      </c>
      <c r="F44" s="4">
        <v>2202021</v>
      </c>
      <c r="G44" t="s">
        <v>936</v>
      </c>
    </row>
    <row r="45" spans="1:7" x14ac:dyDescent="0.25">
      <c r="A45" s="79" t="s">
        <v>937</v>
      </c>
      <c r="B45" t="s">
        <v>938</v>
      </c>
      <c r="C45" s="14">
        <v>2018011001144</v>
      </c>
      <c r="D45" s="14" t="s">
        <v>939</v>
      </c>
      <c r="E45" t="s">
        <v>940</v>
      </c>
      <c r="F45" s="4">
        <v>2202007</v>
      </c>
      <c r="G45" t="s">
        <v>941</v>
      </c>
    </row>
    <row r="46" spans="1:7" x14ac:dyDescent="0.25">
      <c r="A46" s="79" t="s">
        <v>937</v>
      </c>
      <c r="B46" t="s">
        <v>938</v>
      </c>
      <c r="C46" s="14">
        <v>2018011001144</v>
      </c>
      <c r="D46" s="14" t="s">
        <v>939</v>
      </c>
      <c r="E46" t="s">
        <v>940</v>
      </c>
      <c r="F46" s="4">
        <v>2202007</v>
      </c>
      <c r="G46" t="s">
        <v>942</v>
      </c>
    </row>
    <row r="47" spans="1:7" x14ac:dyDescent="0.25">
      <c r="A47" s="79" t="s">
        <v>937</v>
      </c>
      <c r="B47" t="s">
        <v>938</v>
      </c>
      <c r="C47" s="14">
        <v>2018011001144</v>
      </c>
      <c r="D47" s="14" t="s">
        <v>939</v>
      </c>
      <c r="E47" t="s">
        <v>940</v>
      </c>
      <c r="F47" s="4">
        <v>2202007</v>
      </c>
      <c r="G47" t="s">
        <v>943</v>
      </c>
    </row>
    <row r="48" spans="1:7" x14ac:dyDescent="0.25">
      <c r="A48" s="79" t="s">
        <v>937</v>
      </c>
      <c r="B48" t="s">
        <v>938</v>
      </c>
      <c r="C48" s="14">
        <v>2018011001144</v>
      </c>
      <c r="D48" s="14" t="s">
        <v>939</v>
      </c>
      <c r="E48" t="s">
        <v>940</v>
      </c>
      <c r="F48" s="4">
        <v>2202007</v>
      </c>
      <c r="G48" t="s">
        <v>944</v>
      </c>
    </row>
    <row r="49" spans="1:7" x14ac:dyDescent="0.25">
      <c r="A49" s="79" t="s">
        <v>937</v>
      </c>
      <c r="B49" t="s">
        <v>938</v>
      </c>
      <c r="C49" s="14">
        <v>2018011001144</v>
      </c>
      <c r="D49" s="14" t="s">
        <v>939</v>
      </c>
      <c r="E49" t="s">
        <v>940</v>
      </c>
      <c r="F49" s="4">
        <v>2202007</v>
      </c>
      <c r="G49" t="s">
        <v>945</v>
      </c>
    </row>
    <row r="50" spans="1:7" x14ac:dyDescent="0.25">
      <c r="A50" s="79" t="s">
        <v>937</v>
      </c>
      <c r="B50" t="s">
        <v>938</v>
      </c>
      <c r="C50" s="14">
        <v>2018011001144</v>
      </c>
      <c r="D50" s="14" t="s">
        <v>939</v>
      </c>
      <c r="E50" t="s">
        <v>940</v>
      </c>
      <c r="F50" s="4">
        <v>2202007</v>
      </c>
      <c r="G50" t="s">
        <v>946</v>
      </c>
    </row>
    <row r="51" spans="1:7" x14ac:dyDescent="0.25">
      <c r="A51" s="79" t="s">
        <v>937</v>
      </c>
      <c r="B51" t="s">
        <v>938</v>
      </c>
      <c r="C51" s="14">
        <v>2018011001144</v>
      </c>
      <c r="D51" s="14" t="s">
        <v>939</v>
      </c>
      <c r="E51" t="s">
        <v>940</v>
      </c>
      <c r="F51" s="4">
        <v>2202007</v>
      </c>
      <c r="G51" t="s">
        <v>947</v>
      </c>
    </row>
    <row r="52" spans="1:7" x14ac:dyDescent="0.25">
      <c r="A52" s="79" t="s">
        <v>937</v>
      </c>
      <c r="B52" t="s">
        <v>938</v>
      </c>
      <c r="C52" s="14">
        <v>2018011001144</v>
      </c>
      <c r="D52" s="14" t="s">
        <v>939</v>
      </c>
      <c r="E52" t="s">
        <v>940</v>
      </c>
      <c r="F52" s="4">
        <v>2202007</v>
      </c>
      <c r="G52" t="s">
        <v>948</v>
      </c>
    </row>
    <row r="53" spans="1:7" x14ac:dyDescent="0.25">
      <c r="A53" s="79" t="s">
        <v>937</v>
      </c>
      <c r="B53" t="s">
        <v>938</v>
      </c>
      <c r="C53" s="14">
        <v>2018011001144</v>
      </c>
      <c r="D53" s="14" t="s">
        <v>939</v>
      </c>
      <c r="E53" t="s">
        <v>940</v>
      </c>
      <c r="F53" s="4">
        <v>2202007</v>
      </c>
      <c r="G53" t="s">
        <v>949</v>
      </c>
    </row>
    <row r="54" spans="1:7" x14ac:dyDescent="0.25">
      <c r="A54" s="79" t="s">
        <v>937</v>
      </c>
      <c r="B54" t="s">
        <v>938</v>
      </c>
      <c r="C54" s="14">
        <v>2018011001144</v>
      </c>
      <c r="D54" s="14" t="s">
        <v>939</v>
      </c>
      <c r="E54" t="s">
        <v>940</v>
      </c>
      <c r="F54" s="4">
        <v>2202007</v>
      </c>
      <c r="G54" t="s">
        <v>950</v>
      </c>
    </row>
    <row r="55" spans="1:7" x14ac:dyDescent="0.25">
      <c r="A55" s="79" t="s">
        <v>937</v>
      </c>
      <c r="B55" t="s">
        <v>938</v>
      </c>
      <c r="C55" s="14">
        <v>2018011001144</v>
      </c>
      <c r="D55" s="14" t="s">
        <v>939</v>
      </c>
      <c r="E55" t="s">
        <v>940</v>
      </c>
      <c r="F55" s="4">
        <v>2202007</v>
      </c>
      <c r="G55" t="s">
        <v>951</v>
      </c>
    </row>
    <row r="56" spans="1:7" x14ac:dyDescent="0.25">
      <c r="A56" s="79" t="s">
        <v>937</v>
      </c>
      <c r="B56" t="s">
        <v>938</v>
      </c>
      <c r="C56" s="14">
        <v>2018011001144</v>
      </c>
      <c r="D56" s="14" t="s">
        <v>939</v>
      </c>
      <c r="E56" t="s">
        <v>940</v>
      </c>
      <c r="F56" s="4">
        <v>2202007</v>
      </c>
      <c r="G56" t="s">
        <v>952</v>
      </c>
    </row>
    <row r="57" spans="1:7" x14ac:dyDescent="0.25">
      <c r="A57" s="79" t="s">
        <v>937</v>
      </c>
      <c r="B57" t="s">
        <v>938</v>
      </c>
      <c r="C57" s="14">
        <v>2018011001144</v>
      </c>
      <c r="D57" s="14" t="s">
        <v>939</v>
      </c>
      <c r="E57" t="s">
        <v>940</v>
      </c>
      <c r="F57" s="4">
        <v>2202007</v>
      </c>
      <c r="G57" t="s">
        <v>953</v>
      </c>
    </row>
    <row r="58" spans="1:7" x14ac:dyDescent="0.25">
      <c r="A58" s="79" t="s">
        <v>937</v>
      </c>
      <c r="B58" t="s">
        <v>938</v>
      </c>
      <c r="C58" s="14">
        <v>2018011001144</v>
      </c>
      <c r="D58" s="14" t="s">
        <v>939</v>
      </c>
      <c r="E58" t="s">
        <v>940</v>
      </c>
      <c r="F58" s="4">
        <v>2202007</v>
      </c>
      <c r="G58" t="s">
        <v>954</v>
      </c>
    </row>
    <row r="59" spans="1:7" x14ac:dyDescent="0.25">
      <c r="A59" s="79" t="s">
        <v>937</v>
      </c>
      <c r="B59" t="s">
        <v>938</v>
      </c>
      <c r="C59" s="14">
        <v>2018011001144</v>
      </c>
      <c r="D59" s="14" t="s">
        <v>939</v>
      </c>
      <c r="E59" t="s">
        <v>940</v>
      </c>
      <c r="F59" s="4">
        <v>2202007</v>
      </c>
      <c r="G59" t="s">
        <v>955</v>
      </c>
    </row>
    <row r="60" spans="1:7" x14ac:dyDescent="0.25">
      <c r="A60" s="79" t="s">
        <v>937</v>
      </c>
      <c r="B60" t="s">
        <v>938</v>
      </c>
      <c r="C60" s="14">
        <v>2018011001144</v>
      </c>
      <c r="D60" s="14" t="s">
        <v>939</v>
      </c>
      <c r="E60" t="s">
        <v>940</v>
      </c>
      <c r="F60" s="4">
        <v>2202007</v>
      </c>
      <c r="G60" t="s">
        <v>956</v>
      </c>
    </row>
    <row r="61" spans="1:7" x14ac:dyDescent="0.25">
      <c r="A61" s="79" t="s">
        <v>937</v>
      </c>
      <c r="B61" t="s">
        <v>938</v>
      </c>
      <c r="C61" s="14">
        <v>2018011001144</v>
      </c>
      <c r="D61" s="14" t="s">
        <v>939</v>
      </c>
      <c r="E61" t="s">
        <v>940</v>
      </c>
      <c r="F61" s="4">
        <v>2202007</v>
      </c>
      <c r="G61" t="s">
        <v>957</v>
      </c>
    </row>
    <row r="62" spans="1:7" x14ac:dyDescent="0.25">
      <c r="A62" s="79" t="s">
        <v>937</v>
      </c>
      <c r="B62" t="s">
        <v>938</v>
      </c>
      <c r="C62" s="14">
        <v>2018011001144</v>
      </c>
      <c r="D62" s="14" t="s">
        <v>939</v>
      </c>
      <c r="E62" t="s">
        <v>940</v>
      </c>
      <c r="F62" s="4">
        <v>2202007</v>
      </c>
      <c r="G62" t="s">
        <v>958</v>
      </c>
    </row>
    <row r="63" spans="1:7" x14ac:dyDescent="0.25">
      <c r="A63" s="79" t="s">
        <v>937</v>
      </c>
      <c r="B63" t="s">
        <v>938</v>
      </c>
      <c r="C63" s="14">
        <v>2018011001144</v>
      </c>
      <c r="D63" s="14" t="s">
        <v>939</v>
      </c>
      <c r="E63" t="s">
        <v>940</v>
      </c>
      <c r="F63" s="4">
        <v>2202007</v>
      </c>
      <c r="G63" t="s">
        <v>959</v>
      </c>
    </row>
    <row r="64" spans="1:7" x14ac:dyDescent="0.25">
      <c r="A64" s="79" t="s">
        <v>937</v>
      </c>
      <c r="B64" t="s">
        <v>938</v>
      </c>
      <c r="C64" s="14">
        <v>2018011001144</v>
      </c>
      <c r="D64" s="14" t="s">
        <v>939</v>
      </c>
      <c r="E64" t="s">
        <v>940</v>
      </c>
      <c r="F64" s="4">
        <v>2202007</v>
      </c>
      <c r="G64" t="s">
        <v>960</v>
      </c>
    </row>
    <row r="65" spans="1:7" x14ac:dyDescent="0.25">
      <c r="A65" s="79" t="s">
        <v>937</v>
      </c>
      <c r="B65" t="s">
        <v>938</v>
      </c>
      <c r="C65" s="14">
        <v>2018011001144</v>
      </c>
      <c r="D65" s="14" t="s">
        <v>939</v>
      </c>
      <c r="E65" t="s">
        <v>940</v>
      </c>
      <c r="F65" s="4">
        <v>2202007</v>
      </c>
      <c r="G65" t="s">
        <v>961</v>
      </c>
    </row>
    <row r="66" spans="1:7" x14ac:dyDescent="0.25">
      <c r="A66" s="79" t="s">
        <v>937</v>
      </c>
      <c r="B66" t="s">
        <v>938</v>
      </c>
      <c r="C66" s="14">
        <v>2018011001144</v>
      </c>
      <c r="D66" s="14" t="s">
        <v>939</v>
      </c>
      <c r="E66" t="s">
        <v>940</v>
      </c>
      <c r="F66" s="4">
        <v>2202007</v>
      </c>
      <c r="G66" t="s">
        <v>962</v>
      </c>
    </row>
    <row r="67" spans="1:7" x14ac:dyDescent="0.25">
      <c r="A67" s="79" t="s">
        <v>937</v>
      </c>
      <c r="B67" t="s">
        <v>938</v>
      </c>
      <c r="C67" s="14">
        <v>2018011001144</v>
      </c>
      <c r="D67" s="14" t="s">
        <v>939</v>
      </c>
      <c r="E67" t="s">
        <v>940</v>
      </c>
      <c r="F67" s="4">
        <v>2202007</v>
      </c>
      <c r="G67" t="s">
        <v>963</v>
      </c>
    </row>
    <row r="68" spans="1:7" x14ac:dyDescent="0.25">
      <c r="A68" s="79" t="s">
        <v>937</v>
      </c>
      <c r="B68" t="s">
        <v>938</v>
      </c>
      <c r="C68" s="14">
        <v>2018011001144</v>
      </c>
      <c r="D68" s="14" t="s">
        <v>939</v>
      </c>
      <c r="E68" t="s">
        <v>940</v>
      </c>
      <c r="F68" s="4">
        <v>2202007</v>
      </c>
      <c r="G68" t="s">
        <v>964</v>
      </c>
    </row>
    <row r="69" spans="1:7" x14ac:dyDescent="0.25">
      <c r="A69" s="79" t="s">
        <v>937</v>
      </c>
      <c r="B69" t="s">
        <v>938</v>
      </c>
      <c r="C69" s="14">
        <v>2018011001144</v>
      </c>
      <c r="D69" s="14" t="s">
        <v>939</v>
      </c>
      <c r="E69" t="s">
        <v>965</v>
      </c>
      <c r="F69" s="4">
        <v>2202048</v>
      </c>
      <c r="G69" t="s">
        <v>966</v>
      </c>
    </row>
    <row r="70" spans="1:7" x14ac:dyDescent="0.25">
      <c r="A70" s="79" t="s">
        <v>937</v>
      </c>
      <c r="B70" t="s">
        <v>938</v>
      </c>
      <c r="C70" s="14">
        <v>2018011001144</v>
      </c>
      <c r="D70" s="14" t="s">
        <v>939</v>
      </c>
      <c r="E70" t="s">
        <v>965</v>
      </c>
      <c r="F70" s="4">
        <v>2202048</v>
      </c>
      <c r="G70" t="s">
        <v>967</v>
      </c>
    </row>
    <row r="71" spans="1:7" x14ac:dyDescent="0.25">
      <c r="A71" s="79" t="s">
        <v>937</v>
      </c>
      <c r="B71" t="s">
        <v>938</v>
      </c>
      <c r="C71" s="14">
        <v>2018011001144</v>
      </c>
      <c r="D71" s="14" t="s">
        <v>939</v>
      </c>
      <c r="E71" t="s">
        <v>968</v>
      </c>
      <c r="F71" s="4">
        <v>2202047</v>
      </c>
      <c r="G71" t="s">
        <v>969</v>
      </c>
    </row>
    <row r="72" spans="1:7" x14ac:dyDescent="0.25">
      <c r="A72" s="79" t="s">
        <v>937</v>
      </c>
      <c r="B72" t="s">
        <v>938</v>
      </c>
      <c r="C72" s="14">
        <v>2018011001144</v>
      </c>
      <c r="D72" s="14" t="s">
        <v>939</v>
      </c>
      <c r="E72" t="s">
        <v>970</v>
      </c>
      <c r="F72" s="4">
        <v>2202008</v>
      </c>
      <c r="G72" t="s">
        <v>963</v>
      </c>
    </row>
    <row r="73" spans="1:7" x14ac:dyDescent="0.25">
      <c r="A73" s="79" t="s">
        <v>937</v>
      </c>
      <c r="B73" t="s">
        <v>938</v>
      </c>
      <c r="C73" s="14">
        <v>2018011001144</v>
      </c>
      <c r="D73" s="14" t="s">
        <v>939</v>
      </c>
      <c r="E73" t="s">
        <v>970</v>
      </c>
      <c r="F73" s="4">
        <v>2202008</v>
      </c>
      <c r="G73" t="s">
        <v>971</v>
      </c>
    </row>
    <row r="74" spans="1:7" x14ac:dyDescent="0.25">
      <c r="A74" s="79" t="s">
        <v>937</v>
      </c>
      <c r="B74" t="s">
        <v>938</v>
      </c>
      <c r="C74" s="14">
        <v>2018011001144</v>
      </c>
      <c r="D74" s="14" t="s">
        <v>939</v>
      </c>
      <c r="E74" t="s">
        <v>970</v>
      </c>
      <c r="F74" s="4">
        <v>2202008</v>
      </c>
      <c r="G74" t="s">
        <v>972</v>
      </c>
    </row>
    <row r="75" spans="1:7" x14ac:dyDescent="0.25">
      <c r="A75" s="79" t="s">
        <v>937</v>
      </c>
      <c r="B75" t="s">
        <v>938</v>
      </c>
      <c r="C75" s="14">
        <v>2018011001144</v>
      </c>
      <c r="D75" s="14" t="s">
        <v>939</v>
      </c>
      <c r="E75" t="s">
        <v>970</v>
      </c>
      <c r="F75" s="4">
        <v>2202008</v>
      </c>
      <c r="G75" t="s">
        <v>973</v>
      </c>
    </row>
    <row r="76" spans="1:7" x14ac:dyDescent="0.25">
      <c r="A76" s="79" t="s">
        <v>937</v>
      </c>
      <c r="B76" t="s">
        <v>938</v>
      </c>
      <c r="C76" s="14">
        <v>2018011001144</v>
      </c>
      <c r="D76" s="14" t="s">
        <v>939</v>
      </c>
      <c r="E76" t="s">
        <v>970</v>
      </c>
      <c r="F76" s="4">
        <v>2202008</v>
      </c>
      <c r="G76" t="s">
        <v>974</v>
      </c>
    </row>
    <row r="77" spans="1:7" x14ac:dyDescent="0.25">
      <c r="A77" s="79" t="s">
        <v>937</v>
      </c>
      <c r="B77" t="s">
        <v>938</v>
      </c>
      <c r="C77" s="14">
        <v>2018011001144</v>
      </c>
      <c r="D77" s="14" t="s">
        <v>939</v>
      </c>
      <c r="E77" t="s">
        <v>970</v>
      </c>
      <c r="F77" s="4">
        <v>2202008</v>
      </c>
      <c r="G77" t="s">
        <v>975</v>
      </c>
    </row>
    <row r="78" spans="1:7" x14ac:dyDescent="0.25">
      <c r="A78" s="79" t="s">
        <v>937</v>
      </c>
      <c r="B78" t="s">
        <v>938</v>
      </c>
      <c r="C78" s="14">
        <v>2018011001144</v>
      </c>
      <c r="D78" s="14" t="s">
        <v>939</v>
      </c>
      <c r="E78" t="s">
        <v>970</v>
      </c>
      <c r="F78" s="4">
        <v>2202008</v>
      </c>
      <c r="G78" t="s">
        <v>976</v>
      </c>
    </row>
    <row r="79" spans="1:7" x14ac:dyDescent="0.25">
      <c r="A79" s="79" t="s">
        <v>937</v>
      </c>
      <c r="B79" t="s">
        <v>938</v>
      </c>
      <c r="C79" s="14">
        <v>2018011001144</v>
      </c>
      <c r="D79" s="14" t="s">
        <v>939</v>
      </c>
      <c r="E79" t="s">
        <v>970</v>
      </c>
      <c r="F79" s="4">
        <v>2202008</v>
      </c>
      <c r="G79" t="s">
        <v>977</v>
      </c>
    </row>
    <row r="80" spans="1:7" x14ac:dyDescent="0.25">
      <c r="A80" s="79" t="s">
        <v>937</v>
      </c>
      <c r="B80" t="s">
        <v>938</v>
      </c>
      <c r="C80" s="14">
        <v>2018011001144</v>
      </c>
      <c r="D80" s="14" t="s">
        <v>939</v>
      </c>
      <c r="E80" t="s">
        <v>970</v>
      </c>
      <c r="F80" s="4">
        <v>2202008</v>
      </c>
      <c r="G80" t="s">
        <v>978</v>
      </c>
    </row>
    <row r="81" spans="1:7" x14ac:dyDescent="0.25">
      <c r="A81" s="79" t="s">
        <v>937</v>
      </c>
      <c r="B81" t="s">
        <v>938</v>
      </c>
      <c r="C81" s="14">
        <v>2018011001144</v>
      </c>
      <c r="D81" s="14" t="s">
        <v>939</v>
      </c>
      <c r="E81" t="s">
        <v>970</v>
      </c>
      <c r="F81" s="4">
        <v>2202008</v>
      </c>
      <c r="G81" t="s">
        <v>979</v>
      </c>
    </row>
    <row r="82" spans="1:7" x14ac:dyDescent="0.25">
      <c r="A82" s="79" t="s">
        <v>937</v>
      </c>
      <c r="B82" t="s">
        <v>938</v>
      </c>
      <c r="C82" s="14">
        <v>2018011001144</v>
      </c>
      <c r="D82" s="14" t="s">
        <v>939</v>
      </c>
      <c r="E82" t="s">
        <v>970</v>
      </c>
      <c r="F82" s="4">
        <v>2202008</v>
      </c>
      <c r="G82" t="s">
        <v>980</v>
      </c>
    </row>
    <row r="83" spans="1:7" x14ac:dyDescent="0.25">
      <c r="A83" s="79" t="s">
        <v>937</v>
      </c>
      <c r="B83" t="s">
        <v>938</v>
      </c>
      <c r="C83" s="14">
        <v>2018011001144</v>
      </c>
      <c r="D83" s="14" t="s">
        <v>939</v>
      </c>
      <c r="E83" t="s">
        <v>970</v>
      </c>
      <c r="F83" s="4">
        <v>2202008</v>
      </c>
      <c r="G83" t="s">
        <v>981</v>
      </c>
    </row>
    <row r="84" spans="1:7" x14ac:dyDescent="0.25">
      <c r="A84" s="79" t="s">
        <v>937</v>
      </c>
      <c r="B84" t="s">
        <v>938</v>
      </c>
      <c r="C84" s="14">
        <v>2018011001144</v>
      </c>
      <c r="D84" s="14" t="s">
        <v>939</v>
      </c>
      <c r="E84" t="s">
        <v>970</v>
      </c>
      <c r="F84" s="4">
        <v>2202008</v>
      </c>
      <c r="G84" t="s">
        <v>982</v>
      </c>
    </row>
    <row r="85" spans="1:7" x14ac:dyDescent="0.25">
      <c r="A85" s="79" t="s">
        <v>937</v>
      </c>
      <c r="B85" t="s">
        <v>938</v>
      </c>
      <c r="C85" s="14">
        <v>2018011001144</v>
      </c>
      <c r="D85" s="14" t="s">
        <v>939</v>
      </c>
      <c r="E85" t="s">
        <v>970</v>
      </c>
      <c r="F85" s="4">
        <v>2202008</v>
      </c>
      <c r="G85" t="s">
        <v>983</v>
      </c>
    </row>
    <row r="86" spans="1:7" x14ac:dyDescent="0.25">
      <c r="A86" s="79" t="s">
        <v>937</v>
      </c>
      <c r="B86" t="s">
        <v>938</v>
      </c>
      <c r="C86" s="14">
        <v>2018011001144</v>
      </c>
      <c r="D86" s="14" t="s">
        <v>939</v>
      </c>
      <c r="E86" t="s">
        <v>970</v>
      </c>
      <c r="F86" s="4">
        <v>2202008</v>
      </c>
      <c r="G86" t="s">
        <v>984</v>
      </c>
    </row>
    <row r="87" spans="1:7" x14ac:dyDescent="0.25">
      <c r="A87" s="79" t="s">
        <v>937</v>
      </c>
      <c r="B87" t="s">
        <v>938</v>
      </c>
      <c r="C87" s="14">
        <v>2018011001144</v>
      </c>
      <c r="D87" s="14" t="s">
        <v>939</v>
      </c>
      <c r="E87" t="s">
        <v>970</v>
      </c>
      <c r="F87" s="4">
        <v>2202008</v>
      </c>
      <c r="G87" t="s">
        <v>985</v>
      </c>
    </row>
    <row r="88" spans="1:7" x14ac:dyDescent="0.25">
      <c r="A88" s="79" t="s">
        <v>937</v>
      </c>
      <c r="B88" t="s">
        <v>938</v>
      </c>
      <c r="C88" s="14">
        <v>2018011001144</v>
      </c>
      <c r="D88" s="14" t="s">
        <v>939</v>
      </c>
      <c r="E88" t="s">
        <v>970</v>
      </c>
      <c r="F88" s="4">
        <v>2202008</v>
      </c>
      <c r="G88" t="s">
        <v>986</v>
      </c>
    </row>
    <row r="89" spans="1:7" x14ac:dyDescent="0.25">
      <c r="A89" s="79" t="s">
        <v>937</v>
      </c>
      <c r="B89" t="s">
        <v>938</v>
      </c>
      <c r="C89" s="14">
        <v>2018011001144</v>
      </c>
      <c r="D89" s="14" t="s">
        <v>939</v>
      </c>
      <c r="E89" t="s">
        <v>970</v>
      </c>
      <c r="F89" s="4">
        <v>2202008</v>
      </c>
      <c r="G89" t="s">
        <v>987</v>
      </c>
    </row>
    <row r="90" spans="1:7" x14ac:dyDescent="0.25">
      <c r="A90" s="79" t="s">
        <v>937</v>
      </c>
      <c r="B90" t="s">
        <v>938</v>
      </c>
      <c r="C90" s="14">
        <v>2018011001144</v>
      </c>
      <c r="D90" s="14" t="s">
        <v>939</v>
      </c>
      <c r="E90" t="s">
        <v>970</v>
      </c>
      <c r="F90" s="4">
        <v>2202008</v>
      </c>
      <c r="G90" t="s">
        <v>988</v>
      </c>
    </row>
    <row r="91" spans="1:7" x14ac:dyDescent="0.25">
      <c r="A91" s="79" t="s">
        <v>937</v>
      </c>
      <c r="B91" t="s">
        <v>938</v>
      </c>
      <c r="C91" s="14">
        <v>2018011001144</v>
      </c>
      <c r="D91" s="14" t="s">
        <v>939</v>
      </c>
      <c r="E91" t="s">
        <v>970</v>
      </c>
      <c r="F91" s="4">
        <v>2202008</v>
      </c>
      <c r="G91" t="s">
        <v>989</v>
      </c>
    </row>
    <row r="92" spans="1:7" x14ac:dyDescent="0.25">
      <c r="A92" s="79" t="s">
        <v>937</v>
      </c>
      <c r="B92" t="s">
        <v>938</v>
      </c>
      <c r="C92" s="14">
        <v>2018011001144</v>
      </c>
      <c r="D92" s="14" t="s">
        <v>939</v>
      </c>
      <c r="E92" t="s">
        <v>970</v>
      </c>
      <c r="F92" s="4">
        <v>2202008</v>
      </c>
      <c r="G92" t="s">
        <v>990</v>
      </c>
    </row>
    <row r="93" spans="1:7" x14ac:dyDescent="0.25">
      <c r="A93" s="79" t="s">
        <v>937</v>
      </c>
      <c r="B93" t="s">
        <v>938</v>
      </c>
      <c r="C93" s="14">
        <v>2018011001144</v>
      </c>
      <c r="D93" s="14" t="s">
        <v>939</v>
      </c>
      <c r="E93" t="s">
        <v>970</v>
      </c>
      <c r="F93" s="4">
        <v>2202008</v>
      </c>
      <c r="G93" t="s">
        <v>991</v>
      </c>
    </row>
    <row r="94" spans="1:7" x14ac:dyDescent="0.25">
      <c r="A94" s="79" t="s">
        <v>937</v>
      </c>
      <c r="B94" t="s">
        <v>938</v>
      </c>
      <c r="C94" s="14">
        <v>2018011001144</v>
      </c>
      <c r="D94" s="14" t="s">
        <v>939</v>
      </c>
      <c r="E94" t="s">
        <v>970</v>
      </c>
      <c r="F94" s="4">
        <v>2202008</v>
      </c>
      <c r="G94" t="s">
        <v>992</v>
      </c>
    </row>
    <row r="95" spans="1:7" x14ac:dyDescent="0.25">
      <c r="A95" s="79" t="s">
        <v>937</v>
      </c>
      <c r="B95" t="s">
        <v>938</v>
      </c>
      <c r="C95" s="14">
        <v>2018011001144</v>
      </c>
      <c r="D95" s="14" t="s">
        <v>939</v>
      </c>
      <c r="E95" t="s">
        <v>970</v>
      </c>
      <c r="F95" s="4">
        <v>2202008</v>
      </c>
      <c r="G95" t="s">
        <v>993</v>
      </c>
    </row>
    <row r="96" spans="1:7" x14ac:dyDescent="0.25">
      <c r="A96" s="79" t="s">
        <v>994</v>
      </c>
      <c r="B96" t="s">
        <v>995</v>
      </c>
      <c r="C96" s="14">
        <v>2018011001145</v>
      </c>
      <c r="D96" s="14" t="s">
        <v>996</v>
      </c>
      <c r="E96" t="s">
        <v>997</v>
      </c>
      <c r="F96" s="4">
        <v>2201005</v>
      </c>
      <c r="G96" t="s">
        <v>998</v>
      </c>
    </row>
    <row r="97" spans="1:7" x14ac:dyDescent="0.25">
      <c r="A97" s="79" t="s">
        <v>994</v>
      </c>
      <c r="B97" t="s">
        <v>995</v>
      </c>
      <c r="C97" s="14">
        <v>2018011001145</v>
      </c>
      <c r="D97" s="14" t="s">
        <v>996</v>
      </c>
      <c r="E97" t="s">
        <v>997</v>
      </c>
      <c r="F97" s="4">
        <v>2201005</v>
      </c>
      <c r="G97" t="s">
        <v>999</v>
      </c>
    </row>
    <row r="98" spans="1:7" x14ac:dyDescent="0.25">
      <c r="A98" s="79" t="s">
        <v>994</v>
      </c>
      <c r="B98" t="s">
        <v>995</v>
      </c>
      <c r="C98" s="14">
        <v>2018011001145</v>
      </c>
      <c r="D98" s="14" t="s">
        <v>996</v>
      </c>
      <c r="E98" t="s">
        <v>997</v>
      </c>
      <c r="F98" s="4">
        <v>2201005</v>
      </c>
      <c r="G98" t="s">
        <v>1000</v>
      </c>
    </row>
    <row r="99" spans="1:7" x14ac:dyDescent="0.25">
      <c r="A99" s="79" t="s">
        <v>994</v>
      </c>
      <c r="B99" t="s">
        <v>995</v>
      </c>
      <c r="C99" s="14">
        <v>2018011001145</v>
      </c>
      <c r="D99" s="14" t="s">
        <v>996</v>
      </c>
      <c r="E99" t="s">
        <v>1001</v>
      </c>
      <c r="F99" s="4">
        <v>2299054</v>
      </c>
      <c r="G99" t="s">
        <v>1002</v>
      </c>
    </row>
    <row r="100" spans="1:7" x14ac:dyDescent="0.25">
      <c r="A100" s="79" t="s">
        <v>994</v>
      </c>
      <c r="B100" t="s">
        <v>995</v>
      </c>
      <c r="C100" s="14">
        <v>2018011001145</v>
      </c>
      <c r="D100" s="14" t="s">
        <v>996</v>
      </c>
      <c r="E100" t="s">
        <v>1001</v>
      </c>
      <c r="F100" s="4">
        <v>2299054</v>
      </c>
      <c r="G100" t="s">
        <v>1003</v>
      </c>
    </row>
    <row r="101" spans="1:7" x14ac:dyDescent="0.25">
      <c r="A101" s="79" t="s">
        <v>994</v>
      </c>
      <c r="B101" t="s">
        <v>995</v>
      </c>
      <c r="C101" s="14">
        <v>2018011001145</v>
      </c>
      <c r="D101" s="14" t="s">
        <v>996</v>
      </c>
      <c r="E101" t="s">
        <v>1001</v>
      </c>
      <c r="F101" s="4">
        <v>2299054</v>
      </c>
      <c r="G101" t="s">
        <v>1004</v>
      </c>
    </row>
    <row r="102" spans="1:7" x14ac:dyDescent="0.25">
      <c r="A102" s="79" t="s">
        <v>994</v>
      </c>
      <c r="B102" t="s">
        <v>995</v>
      </c>
      <c r="C102" s="14">
        <v>2018011001145</v>
      </c>
      <c r="D102" s="14" t="s">
        <v>996</v>
      </c>
      <c r="E102" t="s">
        <v>1005</v>
      </c>
      <c r="F102" s="4">
        <v>2201004</v>
      </c>
      <c r="G102" t="s">
        <v>1006</v>
      </c>
    </row>
    <row r="103" spans="1:7" x14ac:dyDescent="0.25">
      <c r="A103" s="79" t="s">
        <v>994</v>
      </c>
      <c r="B103" t="s">
        <v>995</v>
      </c>
      <c r="C103" s="14">
        <v>2018011001145</v>
      </c>
      <c r="D103" s="14" t="s">
        <v>996</v>
      </c>
      <c r="E103" t="s">
        <v>1005</v>
      </c>
      <c r="F103" s="4">
        <v>2201004</v>
      </c>
      <c r="G103" t="s">
        <v>1007</v>
      </c>
    </row>
    <row r="104" spans="1:7" x14ac:dyDescent="0.25">
      <c r="A104" s="79" t="s">
        <v>994</v>
      </c>
      <c r="B104" t="s">
        <v>995</v>
      </c>
      <c r="C104" s="14">
        <v>2018011001145</v>
      </c>
      <c r="D104" s="14" t="s">
        <v>996</v>
      </c>
      <c r="E104" t="s">
        <v>1005</v>
      </c>
      <c r="F104" s="4">
        <v>2201004</v>
      </c>
      <c r="G104" t="s">
        <v>1008</v>
      </c>
    </row>
    <row r="105" spans="1:7" x14ac:dyDescent="0.25">
      <c r="A105" s="79" t="s">
        <v>994</v>
      </c>
      <c r="B105" t="s">
        <v>995</v>
      </c>
      <c r="C105" s="14">
        <v>2018011001145</v>
      </c>
      <c r="D105" s="14" t="s">
        <v>996</v>
      </c>
      <c r="E105" t="s">
        <v>1009</v>
      </c>
      <c r="F105" s="4">
        <v>2201051</v>
      </c>
      <c r="G105" t="s">
        <v>1010</v>
      </c>
    </row>
    <row r="106" spans="1:7" x14ac:dyDescent="0.25">
      <c r="A106" s="79" t="s">
        <v>994</v>
      </c>
      <c r="B106" t="s">
        <v>995</v>
      </c>
      <c r="C106" s="14">
        <v>2018011001145</v>
      </c>
      <c r="D106" s="14" t="s">
        <v>996</v>
      </c>
      <c r="E106" t="s">
        <v>1009</v>
      </c>
      <c r="F106" s="4">
        <v>2201051</v>
      </c>
      <c r="G106" t="s">
        <v>1011</v>
      </c>
    </row>
    <row r="107" spans="1:7" x14ac:dyDescent="0.25">
      <c r="A107" s="79" t="s">
        <v>994</v>
      </c>
      <c r="B107" t="s">
        <v>995</v>
      </c>
      <c r="C107" s="14">
        <v>2018011001145</v>
      </c>
      <c r="D107" s="14" t="s">
        <v>996</v>
      </c>
      <c r="E107" t="s">
        <v>1009</v>
      </c>
      <c r="F107" s="4">
        <v>2201051</v>
      </c>
      <c r="G107" t="s">
        <v>1012</v>
      </c>
    </row>
    <row r="108" spans="1:7" x14ac:dyDescent="0.25">
      <c r="A108" s="79" t="s">
        <v>994</v>
      </c>
      <c r="B108" t="s">
        <v>995</v>
      </c>
      <c r="C108" s="14">
        <v>2018011001145</v>
      </c>
      <c r="D108" s="14" t="s">
        <v>996</v>
      </c>
      <c r="E108" t="s">
        <v>1013</v>
      </c>
      <c r="F108" s="4">
        <v>2201052</v>
      </c>
      <c r="G108" t="s">
        <v>1014</v>
      </c>
    </row>
    <row r="109" spans="1:7" x14ac:dyDescent="0.25">
      <c r="A109" s="79" t="s">
        <v>994</v>
      </c>
      <c r="B109" t="s">
        <v>995</v>
      </c>
      <c r="C109" s="14">
        <v>2018011001145</v>
      </c>
      <c r="D109" s="14" t="s">
        <v>996</v>
      </c>
      <c r="E109" t="s">
        <v>1013</v>
      </c>
      <c r="F109" s="4">
        <v>2201052</v>
      </c>
      <c r="G109" t="s">
        <v>1015</v>
      </c>
    </row>
    <row r="110" spans="1:7" x14ac:dyDescent="0.25">
      <c r="A110" s="79" t="s">
        <v>994</v>
      </c>
      <c r="B110" t="s">
        <v>995</v>
      </c>
      <c r="C110" s="14">
        <v>2018011001145</v>
      </c>
      <c r="D110" s="14" t="s">
        <v>996</v>
      </c>
      <c r="E110" t="s">
        <v>1013</v>
      </c>
      <c r="F110" s="4">
        <v>2201052</v>
      </c>
      <c r="G110" t="s">
        <v>1016</v>
      </c>
    </row>
    <row r="111" spans="1:7" x14ac:dyDescent="0.25">
      <c r="A111" s="79" t="s">
        <v>994</v>
      </c>
      <c r="B111" t="s">
        <v>995</v>
      </c>
      <c r="C111" s="14">
        <v>2018011001145</v>
      </c>
      <c r="D111" s="14" t="s">
        <v>996</v>
      </c>
      <c r="E111" t="s">
        <v>1017</v>
      </c>
      <c r="F111" s="4">
        <v>2201027</v>
      </c>
      <c r="G111" t="s">
        <v>1018</v>
      </c>
    </row>
    <row r="112" spans="1:7" x14ac:dyDescent="0.25">
      <c r="A112" s="79" t="s">
        <v>994</v>
      </c>
      <c r="B112" t="s">
        <v>995</v>
      </c>
      <c r="C112" s="14">
        <v>2018011001145</v>
      </c>
      <c r="D112" s="14" t="s">
        <v>996</v>
      </c>
      <c r="E112" t="s">
        <v>1017</v>
      </c>
      <c r="F112" s="4">
        <v>2201027</v>
      </c>
      <c r="G112" t="s">
        <v>1019</v>
      </c>
    </row>
    <row r="113" spans="1:7" x14ac:dyDescent="0.25">
      <c r="A113" s="79" t="s">
        <v>994</v>
      </c>
      <c r="B113" t="s">
        <v>995</v>
      </c>
      <c r="C113" s="14">
        <v>2018011001145</v>
      </c>
      <c r="D113" s="14" t="s">
        <v>996</v>
      </c>
      <c r="E113" t="s">
        <v>1017</v>
      </c>
      <c r="F113" s="4">
        <v>2201027</v>
      </c>
      <c r="G113" t="s">
        <v>1020</v>
      </c>
    </row>
    <row r="114" spans="1:7" x14ac:dyDescent="0.25">
      <c r="A114" s="79" t="s">
        <v>994</v>
      </c>
      <c r="B114" t="s">
        <v>995</v>
      </c>
      <c r="C114" s="14">
        <v>2018011001145</v>
      </c>
      <c r="D114" s="14" t="s">
        <v>996</v>
      </c>
      <c r="E114" t="s">
        <v>1021</v>
      </c>
      <c r="F114" s="4">
        <v>2201006</v>
      </c>
      <c r="G114" t="s">
        <v>1022</v>
      </c>
    </row>
    <row r="115" spans="1:7" x14ac:dyDescent="0.25">
      <c r="A115" s="79" t="s">
        <v>994</v>
      </c>
      <c r="B115" t="s">
        <v>995</v>
      </c>
      <c r="C115" s="14">
        <v>2018011001145</v>
      </c>
      <c r="D115" s="14" t="s">
        <v>996</v>
      </c>
      <c r="E115" t="s">
        <v>1021</v>
      </c>
      <c r="F115" s="4">
        <v>2201006</v>
      </c>
      <c r="G115" t="s">
        <v>1023</v>
      </c>
    </row>
    <row r="116" spans="1:7" x14ac:dyDescent="0.25">
      <c r="A116" s="79" t="s">
        <v>994</v>
      </c>
      <c r="B116" t="s">
        <v>995</v>
      </c>
      <c r="C116" s="14">
        <v>2018011001145</v>
      </c>
      <c r="D116" s="14" t="s">
        <v>996</v>
      </c>
      <c r="E116" t="s">
        <v>1021</v>
      </c>
      <c r="F116" s="4">
        <v>2201006</v>
      </c>
      <c r="G116" t="s">
        <v>1024</v>
      </c>
    </row>
    <row r="117" spans="1:7" x14ac:dyDescent="0.25">
      <c r="A117" s="79" t="s">
        <v>994</v>
      </c>
      <c r="B117" t="s">
        <v>995</v>
      </c>
      <c r="C117" s="14">
        <v>2018011001145</v>
      </c>
      <c r="D117" s="14" t="s">
        <v>996</v>
      </c>
      <c r="E117" t="s">
        <v>1021</v>
      </c>
      <c r="F117" s="4">
        <v>2201006</v>
      </c>
      <c r="G117" t="s">
        <v>1025</v>
      </c>
    </row>
    <row r="118" spans="1:7" x14ac:dyDescent="0.25">
      <c r="A118" s="79" t="s">
        <v>994</v>
      </c>
      <c r="B118" t="s">
        <v>995</v>
      </c>
      <c r="C118" s="14">
        <v>2018011001145</v>
      </c>
      <c r="D118" s="14" t="s">
        <v>996</v>
      </c>
      <c r="E118" t="s">
        <v>1026</v>
      </c>
      <c r="F118" s="4">
        <v>2201048</v>
      </c>
      <c r="G118" t="s">
        <v>1027</v>
      </c>
    </row>
    <row r="119" spans="1:7" x14ac:dyDescent="0.25">
      <c r="A119" s="79" t="s">
        <v>994</v>
      </c>
      <c r="B119" t="s">
        <v>995</v>
      </c>
      <c r="C119" s="14">
        <v>2018011001145</v>
      </c>
      <c r="D119" s="14" t="s">
        <v>996</v>
      </c>
      <c r="E119" t="s">
        <v>1026</v>
      </c>
      <c r="F119" s="4">
        <v>2201048</v>
      </c>
      <c r="G119" t="s">
        <v>1028</v>
      </c>
    </row>
    <row r="120" spans="1:7" x14ac:dyDescent="0.25">
      <c r="A120" s="79" t="s">
        <v>994</v>
      </c>
      <c r="B120" t="s">
        <v>995</v>
      </c>
      <c r="C120" s="14">
        <v>2018011001145</v>
      </c>
      <c r="D120" s="14" t="s">
        <v>996</v>
      </c>
      <c r="E120" t="s">
        <v>1026</v>
      </c>
      <c r="F120" s="4">
        <v>2201048</v>
      </c>
      <c r="G120" t="s">
        <v>1029</v>
      </c>
    </row>
    <row r="121" spans="1:7" x14ac:dyDescent="0.25">
      <c r="A121" s="79" t="s">
        <v>994</v>
      </c>
      <c r="B121" t="s">
        <v>995</v>
      </c>
      <c r="C121" s="14">
        <v>2018011001145</v>
      </c>
      <c r="D121" s="14" t="s">
        <v>996</v>
      </c>
      <c r="E121" t="s">
        <v>1026</v>
      </c>
      <c r="F121" s="4">
        <v>2201048</v>
      </c>
      <c r="G121" t="s">
        <v>1030</v>
      </c>
    </row>
    <row r="122" spans="1:7" x14ac:dyDescent="0.25">
      <c r="A122" s="79" t="s">
        <v>994</v>
      </c>
      <c r="B122" t="s">
        <v>995</v>
      </c>
      <c r="C122" s="14">
        <v>2018011001145</v>
      </c>
      <c r="D122" s="14" t="s">
        <v>996</v>
      </c>
      <c r="E122" t="s">
        <v>1026</v>
      </c>
      <c r="F122" s="4">
        <v>2201048</v>
      </c>
      <c r="G122" t="s">
        <v>1031</v>
      </c>
    </row>
    <row r="123" spans="1:7" x14ac:dyDescent="0.25">
      <c r="A123" s="79" t="s">
        <v>994</v>
      </c>
      <c r="B123" t="s">
        <v>995</v>
      </c>
      <c r="C123" s="14">
        <v>2018011001145</v>
      </c>
      <c r="D123" s="14" t="s">
        <v>996</v>
      </c>
      <c r="E123" t="s">
        <v>1026</v>
      </c>
      <c r="F123" s="4">
        <v>2201048</v>
      </c>
      <c r="G123" t="s">
        <v>1032</v>
      </c>
    </row>
    <row r="124" spans="1:7" x14ac:dyDescent="0.25">
      <c r="A124" s="79" t="s">
        <v>1033</v>
      </c>
      <c r="B124" t="s">
        <v>1034</v>
      </c>
      <c r="C124" s="14">
        <v>2019011000177</v>
      </c>
      <c r="D124" s="14" t="s">
        <v>1035</v>
      </c>
      <c r="E124" t="s">
        <v>997</v>
      </c>
      <c r="F124" s="4">
        <v>2201005</v>
      </c>
      <c r="G124" t="s">
        <v>1036</v>
      </c>
    </row>
    <row r="125" spans="1:7" x14ac:dyDescent="0.25">
      <c r="A125" s="79" t="s">
        <v>1033</v>
      </c>
      <c r="B125" t="s">
        <v>1034</v>
      </c>
      <c r="C125" s="14">
        <v>2019011000177</v>
      </c>
      <c r="D125" s="14" t="s">
        <v>1035</v>
      </c>
      <c r="E125" t="s">
        <v>997</v>
      </c>
      <c r="F125" s="4">
        <v>2201005</v>
      </c>
      <c r="G125" t="s">
        <v>1037</v>
      </c>
    </row>
    <row r="126" spans="1:7" x14ac:dyDescent="0.25">
      <c r="A126" s="79" t="s">
        <v>1033</v>
      </c>
      <c r="B126" t="s">
        <v>1034</v>
      </c>
      <c r="C126" s="14">
        <v>2019011000177</v>
      </c>
      <c r="D126" s="14" t="s">
        <v>1035</v>
      </c>
      <c r="E126" t="s">
        <v>1001</v>
      </c>
      <c r="F126" s="4">
        <v>2299054</v>
      </c>
      <c r="G126" t="s">
        <v>1038</v>
      </c>
    </row>
    <row r="127" spans="1:7" x14ac:dyDescent="0.25">
      <c r="A127" s="79" t="s">
        <v>1033</v>
      </c>
      <c r="B127" t="s">
        <v>1034</v>
      </c>
      <c r="C127" s="14">
        <v>2019011000177</v>
      </c>
      <c r="D127" s="14" t="s">
        <v>1035</v>
      </c>
      <c r="E127" t="s">
        <v>1001</v>
      </c>
      <c r="F127" s="4">
        <v>2299054</v>
      </c>
      <c r="G127" t="s">
        <v>1039</v>
      </c>
    </row>
    <row r="128" spans="1:7" x14ac:dyDescent="0.25">
      <c r="A128" s="79" t="s">
        <v>1033</v>
      </c>
      <c r="B128" t="s">
        <v>1034</v>
      </c>
      <c r="C128" s="14">
        <v>2019011000177</v>
      </c>
      <c r="D128" s="14" t="s">
        <v>1035</v>
      </c>
      <c r="E128" t="s">
        <v>1001</v>
      </c>
      <c r="F128" s="4">
        <v>2299054</v>
      </c>
      <c r="G128" t="s">
        <v>1040</v>
      </c>
    </row>
    <row r="129" spans="1:7" x14ac:dyDescent="0.25">
      <c r="A129" s="79" t="s">
        <v>1033</v>
      </c>
      <c r="B129" t="s">
        <v>1034</v>
      </c>
      <c r="C129" s="14">
        <v>2019011000177</v>
      </c>
      <c r="D129" s="14" t="s">
        <v>1035</v>
      </c>
      <c r="E129" t="s">
        <v>1001</v>
      </c>
      <c r="F129" s="4">
        <v>2299054</v>
      </c>
      <c r="G129" t="s">
        <v>1041</v>
      </c>
    </row>
    <row r="130" spans="1:7" x14ac:dyDescent="0.25">
      <c r="A130" s="79" t="s">
        <v>1033</v>
      </c>
      <c r="B130" t="s">
        <v>1034</v>
      </c>
      <c r="C130" s="14">
        <v>2019011000177</v>
      </c>
      <c r="D130" s="14" t="s">
        <v>1035</v>
      </c>
      <c r="E130" t="s">
        <v>1001</v>
      </c>
      <c r="F130" s="4">
        <v>2299054</v>
      </c>
      <c r="G130" t="s">
        <v>1042</v>
      </c>
    </row>
    <row r="131" spans="1:7" x14ac:dyDescent="0.25">
      <c r="A131" s="79" t="s">
        <v>1033</v>
      </c>
      <c r="B131" t="s">
        <v>1034</v>
      </c>
      <c r="C131" s="14">
        <v>2019011000177</v>
      </c>
      <c r="D131" s="14" t="s">
        <v>1035</v>
      </c>
      <c r="E131" t="s">
        <v>1043</v>
      </c>
      <c r="F131" s="4">
        <v>2299052</v>
      </c>
      <c r="G131" t="s">
        <v>1044</v>
      </c>
    </row>
    <row r="132" spans="1:7" x14ac:dyDescent="0.25">
      <c r="A132" s="79" t="s">
        <v>1033</v>
      </c>
      <c r="B132" t="s">
        <v>1034</v>
      </c>
      <c r="C132" s="14">
        <v>2019011000177</v>
      </c>
      <c r="D132" s="14" t="s">
        <v>1035</v>
      </c>
      <c r="E132" t="s">
        <v>1043</v>
      </c>
      <c r="F132" s="4">
        <v>2299052</v>
      </c>
      <c r="G132" t="s">
        <v>1045</v>
      </c>
    </row>
    <row r="133" spans="1:7" x14ac:dyDescent="0.25">
      <c r="A133" s="79" t="s">
        <v>1033</v>
      </c>
      <c r="B133" t="s">
        <v>1034</v>
      </c>
      <c r="C133" s="14">
        <v>2019011000177</v>
      </c>
      <c r="D133" s="14" t="s">
        <v>1035</v>
      </c>
      <c r="E133" t="s">
        <v>1043</v>
      </c>
      <c r="F133" s="4">
        <v>2299052</v>
      </c>
      <c r="G133" t="s">
        <v>1046</v>
      </c>
    </row>
    <row r="134" spans="1:7" x14ac:dyDescent="0.25">
      <c r="A134" s="79" t="s">
        <v>1033</v>
      </c>
      <c r="B134" t="s">
        <v>1034</v>
      </c>
      <c r="C134" s="14">
        <v>2019011000177</v>
      </c>
      <c r="D134" s="14" t="s">
        <v>1035</v>
      </c>
      <c r="E134" t="s">
        <v>1047</v>
      </c>
      <c r="F134" s="4">
        <v>2299060</v>
      </c>
      <c r="G134" t="s">
        <v>1048</v>
      </c>
    </row>
    <row r="135" spans="1:7" x14ac:dyDescent="0.25">
      <c r="A135" s="79" t="s">
        <v>1033</v>
      </c>
      <c r="B135" t="s">
        <v>1034</v>
      </c>
      <c r="C135" s="14">
        <v>2019011000177</v>
      </c>
      <c r="D135" s="14" t="s">
        <v>1035</v>
      </c>
      <c r="E135" t="s">
        <v>1047</v>
      </c>
      <c r="F135" s="4">
        <v>2299060</v>
      </c>
      <c r="G135" t="s">
        <v>1049</v>
      </c>
    </row>
    <row r="136" spans="1:7" x14ac:dyDescent="0.25">
      <c r="A136" s="79" t="s">
        <v>1033</v>
      </c>
      <c r="B136" t="s">
        <v>1034</v>
      </c>
      <c r="C136" s="14">
        <v>2019011000177</v>
      </c>
      <c r="D136" s="14" t="s">
        <v>1035</v>
      </c>
      <c r="E136" t="s">
        <v>1047</v>
      </c>
      <c r="F136" s="4">
        <v>2299060</v>
      </c>
      <c r="G136" t="s">
        <v>1050</v>
      </c>
    </row>
    <row r="137" spans="1:7" x14ac:dyDescent="0.25">
      <c r="A137" s="79" t="s">
        <v>1033</v>
      </c>
      <c r="B137" t="s">
        <v>1034</v>
      </c>
      <c r="C137" s="14">
        <v>2019011000177</v>
      </c>
      <c r="D137" s="14" t="s">
        <v>1035</v>
      </c>
      <c r="E137" t="s">
        <v>1047</v>
      </c>
      <c r="F137" s="4">
        <v>2299060</v>
      </c>
      <c r="G137" t="s">
        <v>1051</v>
      </c>
    </row>
    <row r="138" spans="1:7" x14ac:dyDescent="0.25">
      <c r="A138" s="79" t="s">
        <v>1033</v>
      </c>
      <c r="B138" t="s">
        <v>1034</v>
      </c>
      <c r="C138" s="14">
        <v>2019011000177</v>
      </c>
      <c r="D138" s="14" t="s">
        <v>1035</v>
      </c>
      <c r="E138" t="s">
        <v>1047</v>
      </c>
      <c r="F138" s="4">
        <v>2299060</v>
      </c>
      <c r="G138" t="s">
        <v>1052</v>
      </c>
    </row>
    <row r="139" spans="1:7" x14ac:dyDescent="0.25">
      <c r="A139" s="79" t="s">
        <v>1033</v>
      </c>
      <c r="B139" t="s">
        <v>1034</v>
      </c>
      <c r="C139" s="14">
        <v>2019011000177</v>
      </c>
      <c r="D139" s="14" t="s">
        <v>1035</v>
      </c>
      <c r="E139" t="s">
        <v>1047</v>
      </c>
      <c r="F139" s="4">
        <v>2299060</v>
      </c>
      <c r="G139" t="s">
        <v>1053</v>
      </c>
    </row>
    <row r="140" spans="1:7" x14ac:dyDescent="0.25">
      <c r="A140" s="79" t="s">
        <v>1033</v>
      </c>
      <c r="B140" t="s">
        <v>1034</v>
      </c>
      <c r="C140" s="14">
        <v>2019011000177</v>
      </c>
      <c r="D140" s="14" t="s">
        <v>1035</v>
      </c>
      <c r="E140" t="s">
        <v>1047</v>
      </c>
      <c r="F140" s="4">
        <v>2299060</v>
      </c>
      <c r="G140" t="s">
        <v>1054</v>
      </c>
    </row>
    <row r="141" spans="1:7" x14ac:dyDescent="0.25">
      <c r="A141" s="79" t="s">
        <v>1033</v>
      </c>
      <c r="B141" t="s">
        <v>1034</v>
      </c>
      <c r="C141" s="14">
        <v>2019011000177</v>
      </c>
      <c r="D141" s="14" t="s">
        <v>1035</v>
      </c>
      <c r="E141" t="s">
        <v>1047</v>
      </c>
      <c r="F141" s="4">
        <v>2299060</v>
      </c>
      <c r="G141" t="s">
        <v>1055</v>
      </c>
    </row>
    <row r="142" spans="1:7" x14ac:dyDescent="0.25">
      <c r="A142" s="79" t="s">
        <v>1033</v>
      </c>
      <c r="B142" t="s">
        <v>1034</v>
      </c>
      <c r="C142" s="14">
        <v>2019011000177</v>
      </c>
      <c r="D142" s="14" t="s">
        <v>1035</v>
      </c>
      <c r="E142" t="s">
        <v>1047</v>
      </c>
      <c r="F142" s="4">
        <v>2299060</v>
      </c>
      <c r="G142" t="s">
        <v>1056</v>
      </c>
    </row>
    <row r="143" spans="1:7" x14ac:dyDescent="0.25">
      <c r="A143" s="79" t="s">
        <v>1033</v>
      </c>
      <c r="B143" t="s">
        <v>1034</v>
      </c>
      <c r="C143" s="14">
        <v>2019011000177</v>
      </c>
      <c r="D143" s="14" t="s">
        <v>1035</v>
      </c>
      <c r="E143" t="s">
        <v>1047</v>
      </c>
      <c r="F143" s="4">
        <v>2299060</v>
      </c>
      <c r="G143" t="s">
        <v>1057</v>
      </c>
    </row>
    <row r="144" spans="1:7" x14ac:dyDescent="0.25">
      <c r="A144" s="79" t="s">
        <v>1033</v>
      </c>
      <c r="B144" t="s">
        <v>1034</v>
      </c>
      <c r="C144" s="14">
        <v>2019011000177</v>
      </c>
      <c r="D144" s="14" t="s">
        <v>1035</v>
      </c>
      <c r="E144" t="s">
        <v>1047</v>
      </c>
      <c r="F144" s="4">
        <v>2299060</v>
      </c>
      <c r="G144" t="s">
        <v>1058</v>
      </c>
    </row>
    <row r="145" spans="1:7" x14ac:dyDescent="0.25">
      <c r="A145" s="79" t="s">
        <v>1033</v>
      </c>
      <c r="B145" t="s">
        <v>1034</v>
      </c>
      <c r="C145" s="14">
        <v>2019011000177</v>
      </c>
      <c r="D145" s="14" t="s">
        <v>1035</v>
      </c>
      <c r="E145" t="s">
        <v>1047</v>
      </c>
      <c r="F145" s="4">
        <v>2299060</v>
      </c>
      <c r="G145" t="s">
        <v>1059</v>
      </c>
    </row>
    <row r="146" spans="1:7" x14ac:dyDescent="0.25">
      <c r="A146" s="79" t="s">
        <v>1033</v>
      </c>
      <c r="B146" t="s">
        <v>1034</v>
      </c>
      <c r="C146" s="14">
        <v>2019011000177</v>
      </c>
      <c r="D146" s="14" t="s">
        <v>1035</v>
      </c>
      <c r="E146" t="s">
        <v>1060</v>
      </c>
      <c r="F146" s="4">
        <v>2299062</v>
      </c>
      <c r="G146" t="s">
        <v>1061</v>
      </c>
    </row>
    <row r="147" spans="1:7" x14ac:dyDescent="0.25">
      <c r="A147" s="79" t="s">
        <v>1033</v>
      </c>
      <c r="B147" t="s">
        <v>1034</v>
      </c>
      <c r="C147" s="14">
        <v>2019011000177</v>
      </c>
      <c r="D147" s="14" t="s">
        <v>1035</v>
      </c>
      <c r="E147" t="s">
        <v>1060</v>
      </c>
      <c r="F147" s="4">
        <v>2299062</v>
      </c>
      <c r="G147" t="s">
        <v>1062</v>
      </c>
    </row>
    <row r="148" spans="1:7" x14ac:dyDescent="0.25">
      <c r="A148" s="79" t="s">
        <v>1033</v>
      </c>
      <c r="B148" t="s">
        <v>1034</v>
      </c>
      <c r="C148" s="14">
        <v>2019011000177</v>
      </c>
      <c r="D148" s="14" t="s">
        <v>1035</v>
      </c>
      <c r="E148" t="s">
        <v>1060</v>
      </c>
      <c r="F148" s="4">
        <v>2299062</v>
      </c>
      <c r="G148" t="s">
        <v>1063</v>
      </c>
    </row>
    <row r="149" spans="1:7" x14ac:dyDescent="0.25">
      <c r="A149" s="79" t="s">
        <v>1033</v>
      </c>
      <c r="B149" t="s">
        <v>1034</v>
      </c>
      <c r="C149" s="14">
        <v>2019011000177</v>
      </c>
      <c r="D149" s="14" t="s">
        <v>1035</v>
      </c>
      <c r="E149" t="s">
        <v>1060</v>
      </c>
      <c r="F149" s="4">
        <v>2299062</v>
      </c>
      <c r="G149" t="s">
        <v>1064</v>
      </c>
    </row>
    <row r="150" spans="1:7" x14ac:dyDescent="0.25">
      <c r="A150" s="79" t="s">
        <v>1033</v>
      </c>
      <c r="B150" t="s">
        <v>1034</v>
      </c>
      <c r="C150" s="14">
        <v>2019011000177</v>
      </c>
      <c r="D150" s="14" t="s">
        <v>1035</v>
      </c>
      <c r="E150" t="s">
        <v>1065</v>
      </c>
      <c r="F150" s="4">
        <v>2299063</v>
      </c>
      <c r="G150" t="s">
        <v>1066</v>
      </c>
    </row>
    <row r="151" spans="1:7" x14ac:dyDescent="0.25">
      <c r="A151" s="79" t="s">
        <v>1033</v>
      </c>
      <c r="B151" t="s">
        <v>1034</v>
      </c>
      <c r="C151" s="14">
        <v>2019011000177</v>
      </c>
      <c r="D151" s="14" t="s">
        <v>1035</v>
      </c>
      <c r="E151" t="s">
        <v>1065</v>
      </c>
      <c r="F151" s="4">
        <v>2299063</v>
      </c>
      <c r="G151" t="s">
        <v>1067</v>
      </c>
    </row>
    <row r="152" spans="1:7" x14ac:dyDescent="0.25">
      <c r="A152" s="79" t="s">
        <v>1068</v>
      </c>
      <c r="B152" t="s">
        <v>1069</v>
      </c>
      <c r="C152" s="14">
        <v>2018011001030</v>
      </c>
      <c r="D152" s="14" t="s">
        <v>1070</v>
      </c>
      <c r="E152" t="s">
        <v>1005</v>
      </c>
      <c r="F152" s="4">
        <v>2201004</v>
      </c>
      <c r="G152" t="s">
        <v>1071</v>
      </c>
    </row>
    <row r="153" spans="1:7" x14ac:dyDescent="0.25">
      <c r="A153" s="79" t="s">
        <v>1068</v>
      </c>
      <c r="B153" t="s">
        <v>1069</v>
      </c>
      <c r="C153" s="14">
        <v>2018011001030</v>
      </c>
      <c r="D153" s="14" t="s">
        <v>1070</v>
      </c>
      <c r="E153" t="s">
        <v>1005</v>
      </c>
      <c r="F153" s="4">
        <v>2201004</v>
      </c>
      <c r="G153" t="s">
        <v>1072</v>
      </c>
    </row>
    <row r="154" spans="1:7" x14ac:dyDescent="0.25">
      <c r="A154" s="79" t="s">
        <v>1068</v>
      </c>
      <c r="B154" t="s">
        <v>1069</v>
      </c>
      <c r="C154" s="14">
        <v>2018011001030</v>
      </c>
      <c r="D154" s="14" t="s">
        <v>1070</v>
      </c>
      <c r="E154" t="s">
        <v>1005</v>
      </c>
      <c r="F154" s="4">
        <v>2201004</v>
      </c>
      <c r="G154" t="s">
        <v>1073</v>
      </c>
    </row>
    <row r="155" spans="1:7" x14ac:dyDescent="0.25">
      <c r="A155" s="79" t="s">
        <v>1068</v>
      </c>
      <c r="B155" t="s">
        <v>1069</v>
      </c>
      <c r="C155" s="14">
        <v>2018011001030</v>
      </c>
      <c r="D155" s="14" t="s">
        <v>1070</v>
      </c>
      <c r="E155" t="s">
        <v>1021</v>
      </c>
      <c r="F155" s="4">
        <v>2201006</v>
      </c>
      <c r="G155" t="s">
        <v>1074</v>
      </c>
    </row>
    <row r="156" spans="1:7" x14ac:dyDescent="0.25">
      <c r="A156" s="79" t="s">
        <v>1068</v>
      </c>
      <c r="B156" t="s">
        <v>1069</v>
      </c>
      <c r="C156" s="14">
        <v>2018011001030</v>
      </c>
      <c r="D156" s="14" t="s">
        <v>1070</v>
      </c>
      <c r="E156" t="s">
        <v>1021</v>
      </c>
      <c r="F156" s="4">
        <v>2201006</v>
      </c>
      <c r="G156" t="s">
        <v>1075</v>
      </c>
    </row>
    <row r="157" spans="1:7" x14ac:dyDescent="0.25">
      <c r="A157" s="79" t="s">
        <v>1068</v>
      </c>
      <c r="B157" t="s">
        <v>1069</v>
      </c>
      <c r="C157" s="14">
        <v>2018011001030</v>
      </c>
      <c r="D157" s="14" t="s">
        <v>1070</v>
      </c>
      <c r="E157" t="s">
        <v>1021</v>
      </c>
      <c r="F157" s="4">
        <v>2201006</v>
      </c>
      <c r="G157" t="s">
        <v>1076</v>
      </c>
    </row>
    <row r="158" spans="1:7" x14ac:dyDescent="0.25">
      <c r="A158" s="79" t="s">
        <v>1068</v>
      </c>
      <c r="B158" t="s">
        <v>1069</v>
      </c>
      <c r="C158" s="14">
        <v>2018011001030</v>
      </c>
      <c r="D158" s="14" t="s">
        <v>1070</v>
      </c>
      <c r="E158" t="s">
        <v>1021</v>
      </c>
      <c r="F158" s="4">
        <v>2201006</v>
      </c>
      <c r="G158" t="s">
        <v>1077</v>
      </c>
    </row>
    <row r="159" spans="1:7" x14ac:dyDescent="0.25">
      <c r="A159" s="79" t="s">
        <v>1068</v>
      </c>
      <c r="B159" t="s">
        <v>1069</v>
      </c>
      <c r="C159" s="14">
        <v>2018011001030</v>
      </c>
      <c r="D159" s="14" t="s">
        <v>1070</v>
      </c>
      <c r="E159" t="s">
        <v>1021</v>
      </c>
      <c r="F159" s="4">
        <v>2201006</v>
      </c>
      <c r="G159" t="s">
        <v>1078</v>
      </c>
    </row>
    <row r="160" spans="1:7" x14ac:dyDescent="0.25">
      <c r="A160" s="79" t="s">
        <v>1068</v>
      </c>
      <c r="B160" t="s">
        <v>1069</v>
      </c>
      <c r="C160" s="14">
        <v>2018011001030</v>
      </c>
      <c r="D160" s="14" t="s">
        <v>1070</v>
      </c>
      <c r="E160" t="s">
        <v>1021</v>
      </c>
      <c r="F160" s="4">
        <v>2201006</v>
      </c>
      <c r="G160" t="s">
        <v>1079</v>
      </c>
    </row>
    <row r="161" spans="1:7" x14ac:dyDescent="0.25">
      <c r="A161" s="79" t="s">
        <v>1068</v>
      </c>
      <c r="B161" t="s">
        <v>1069</v>
      </c>
      <c r="C161" s="14">
        <v>2018011001030</v>
      </c>
      <c r="D161" s="14" t="s">
        <v>1070</v>
      </c>
      <c r="E161" t="s">
        <v>1021</v>
      </c>
      <c r="F161" s="4">
        <v>2201006</v>
      </c>
      <c r="G161" t="s">
        <v>1080</v>
      </c>
    </row>
    <row r="162" spans="1:7" x14ac:dyDescent="0.25">
      <c r="A162" s="79" t="s">
        <v>1068</v>
      </c>
      <c r="B162" t="s">
        <v>1069</v>
      </c>
      <c r="C162" s="14">
        <v>2018011001030</v>
      </c>
      <c r="D162" s="14" t="s">
        <v>1070</v>
      </c>
      <c r="E162" t="s">
        <v>1021</v>
      </c>
      <c r="F162" s="4">
        <v>2201006</v>
      </c>
      <c r="G162" t="s">
        <v>1081</v>
      </c>
    </row>
    <row r="163" spans="1:7" x14ac:dyDescent="0.25">
      <c r="A163" s="79" t="s">
        <v>1068</v>
      </c>
      <c r="B163" t="s">
        <v>1069</v>
      </c>
      <c r="C163" s="14">
        <v>2018011001030</v>
      </c>
      <c r="D163" s="14" t="s">
        <v>1070</v>
      </c>
      <c r="E163" t="s">
        <v>1021</v>
      </c>
      <c r="F163" s="4">
        <v>2201006</v>
      </c>
      <c r="G163" t="s">
        <v>1082</v>
      </c>
    </row>
    <row r="164" spans="1:7" x14ac:dyDescent="0.25">
      <c r="A164" s="79" t="s">
        <v>1068</v>
      </c>
      <c r="B164" t="s">
        <v>1069</v>
      </c>
      <c r="C164" s="14">
        <v>2018011001030</v>
      </c>
      <c r="D164" s="14" t="s">
        <v>1070</v>
      </c>
      <c r="E164" t="s">
        <v>1083</v>
      </c>
      <c r="F164" s="4">
        <v>2201016</v>
      </c>
      <c r="G164" t="s">
        <v>1084</v>
      </c>
    </row>
    <row r="165" spans="1:7" x14ac:dyDescent="0.25">
      <c r="A165" s="79" t="s">
        <v>1068</v>
      </c>
      <c r="B165" t="s">
        <v>1069</v>
      </c>
      <c r="C165" s="14">
        <v>2018011001030</v>
      </c>
      <c r="D165" s="14" t="s">
        <v>1070</v>
      </c>
      <c r="E165" t="s">
        <v>1083</v>
      </c>
      <c r="F165" s="4">
        <v>2201016</v>
      </c>
      <c r="G165" t="s">
        <v>1085</v>
      </c>
    </row>
    <row r="166" spans="1:7" x14ac:dyDescent="0.25">
      <c r="A166" s="79" t="s">
        <v>1068</v>
      </c>
      <c r="B166" t="s">
        <v>1069</v>
      </c>
      <c r="C166" s="14">
        <v>2018011001030</v>
      </c>
      <c r="D166" s="14" t="s">
        <v>1070</v>
      </c>
      <c r="E166" t="s">
        <v>1083</v>
      </c>
      <c r="F166" s="4">
        <v>2201016</v>
      </c>
      <c r="G166" t="s">
        <v>1086</v>
      </c>
    </row>
    <row r="167" spans="1:7" x14ac:dyDescent="0.25">
      <c r="A167" s="79" t="s">
        <v>1068</v>
      </c>
      <c r="B167" t="s">
        <v>1069</v>
      </c>
      <c r="C167" s="14">
        <v>2018011001030</v>
      </c>
      <c r="D167" s="14" t="s">
        <v>1070</v>
      </c>
      <c r="E167" t="s">
        <v>1083</v>
      </c>
      <c r="F167" s="4">
        <v>2201016</v>
      </c>
      <c r="G167" t="s">
        <v>1087</v>
      </c>
    </row>
    <row r="168" spans="1:7" x14ac:dyDescent="0.25">
      <c r="A168" s="79" t="s">
        <v>1068</v>
      </c>
      <c r="B168" t="s">
        <v>1069</v>
      </c>
      <c r="C168" s="14">
        <v>2018011001030</v>
      </c>
      <c r="D168" s="14" t="s">
        <v>1070</v>
      </c>
      <c r="E168" t="s">
        <v>1088</v>
      </c>
      <c r="F168" s="4">
        <v>2201015</v>
      </c>
      <c r="G168" t="s">
        <v>1089</v>
      </c>
    </row>
    <row r="169" spans="1:7" x14ac:dyDescent="0.25">
      <c r="A169" s="79" t="s">
        <v>1068</v>
      </c>
      <c r="B169" t="s">
        <v>1069</v>
      </c>
      <c r="C169" s="14">
        <v>2018011001030</v>
      </c>
      <c r="D169" s="14" t="s">
        <v>1070</v>
      </c>
      <c r="E169" t="s">
        <v>1088</v>
      </c>
      <c r="F169" s="4">
        <v>2201015</v>
      </c>
      <c r="G169" t="s">
        <v>1090</v>
      </c>
    </row>
    <row r="170" spans="1:7" x14ac:dyDescent="0.25">
      <c r="A170" s="79" t="s">
        <v>1068</v>
      </c>
      <c r="B170" t="s">
        <v>1069</v>
      </c>
      <c r="C170" s="14">
        <v>2018011001030</v>
      </c>
      <c r="D170" s="14" t="s">
        <v>1070</v>
      </c>
      <c r="E170" t="s">
        <v>1088</v>
      </c>
      <c r="F170" s="4">
        <v>2201015</v>
      </c>
      <c r="G170" t="s">
        <v>1091</v>
      </c>
    </row>
    <row r="171" spans="1:7" x14ac:dyDescent="0.25">
      <c r="A171" s="79" t="s">
        <v>1068</v>
      </c>
      <c r="B171" t="s">
        <v>1069</v>
      </c>
      <c r="C171" s="14">
        <v>2018011001030</v>
      </c>
      <c r="D171" s="14" t="s">
        <v>1070</v>
      </c>
      <c r="E171" t="s">
        <v>1088</v>
      </c>
      <c r="F171" s="4">
        <v>2201015</v>
      </c>
      <c r="G171" t="s">
        <v>1092</v>
      </c>
    </row>
    <row r="172" spans="1:7" x14ac:dyDescent="0.25">
      <c r="A172" s="79" t="s">
        <v>1068</v>
      </c>
      <c r="B172" t="s">
        <v>1069</v>
      </c>
      <c r="C172" s="14">
        <v>2018011001030</v>
      </c>
      <c r="D172" s="14" t="s">
        <v>1070</v>
      </c>
      <c r="E172" t="s">
        <v>1088</v>
      </c>
      <c r="F172" s="4">
        <v>2201015</v>
      </c>
      <c r="G172" t="s">
        <v>1093</v>
      </c>
    </row>
    <row r="173" spans="1:7" x14ac:dyDescent="0.25">
      <c r="A173" s="79" t="s">
        <v>1068</v>
      </c>
      <c r="B173" t="s">
        <v>1069</v>
      </c>
      <c r="C173" s="14">
        <v>2018011001030</v>
      </c>
      <c r="D173" s="14" t="s">
        <v>1070</v>
      </c>
      <c r="E173" t="s">
        <v>1088</v>
      </c>
      <c r="F173" s="4">
        <v>2201015</v>
      </c>
      <c r="G173" t="s">
        <v>1094</v>
      </c>
    </row>
    <row r="174" spans="1:7" x14ac:dyDescent="0.25">
      <c r="A174" s="79" t="s">
        <v>1068</v>
      </c>
      <c r="B174" t="s">
        <v>1069</v>
      </c>
      <c r="C174" s="14">
        <v>2018011001030</v>
      </c>
      <c r="D174" s="14" t="s">
        <v>1070</v>
      </c>
      <c r="E174" t="s">
        <v>1088</v>
      </c>
      <c r="F174" s="4">
        <v>2201015</v>
      </c>
      <c r="G174" t="s">
        <v>1095</v>
      </c>
    </row>
    <row r="175" spans="1:7" x14ac:dyDescent="0.25">
      <c r="A175" s="79" t="s">
        <v>1068</v>
      </c>
      <c r="B175" t="s">
        <v>1069</v>
      </c>
      <c r="C175" s="14">
        <v>2018011001030</v>
      </c>
      <c r="D175" s="14" t="s">
        <v>1070</v>
      </c>
      <c r="E175" t="s">
        <v>1026</v>
      </c>
      <c r="F175" s="4">
        <v>2201048</v>
      </c>
      <c r="G175" t="s">
        <v>1096</v>
      </c>
    </row>
    <row r="176" spans="1:7" x14ac:dyDescent="0.25">
      <c r="A176" s="79" t="s">
        <v>1068</v>
      </c>
      <c r="B176" t="s">
        <v>1069</v>
      </c>
      <c r="C176" s="14">
        <v>2018011001030</v>
      </c>
      <c r="D176" s="14" t="s">
        <v>1070</v>
      </c>
      <c r="E176" t="s">
        <v>1026</v>
      </c>
      <c r="F176" s="4">
        <v>2201048</v>
      </c>
      <c r="G176" t="s">
        <v>1097</v>
      </c>
    </row>
    <row r="177" spans="1:7" x14ac:dyDescent="0.25">
      <c r="A177" s="79" t="s">
        <v>1068</v>
      </c>
      <c r="B177" t="s">
        <v>1069</v>
      </c>
      <c r="C177" s="14">
        <v>2018011001030</v>
      </c>
      <c r="D177" s="14" t="s">
        <v>1070</v>
      </c>
      <c r="E177" t="s">
        <v>1026</v>
      </c>
      <c r="F177" s="4">
        <v>2201048</v>
      </c>
      <c r="G177" t="s">
        <v>1098</v>
      </c>
    </row>
    <row r="178" spans="1:7" x14ac:dyDescent="0.25">
      <c r="A178" s="79" t="s">
        <v>1068</v>
      </c>
      <c r="B178" t="s">
        <v>1069</v>
      </c>
      <c r="C178" s="14">
        <v>2018011001030</v>
      </c>
      <c r="D178" s="14" t="s">
        <v>1070</v>
      </c>
      <c r="E178" t="s">
        <v>1026</v>
      </c>
      <c r="F178" s="4">
        <v>2201048</v>
      </c>
      <c r="G178" t="s">
        <v>1099</v>
      </c>
    </row>
    <row r="179" spans="1:7" x14ac:dyDescent="0.25">
      <c r="A179" s="79" t="s">
        <v>1068</v>
      </c>
      <c r="B179" t="s">
        <v>1069</v>
      </c>
      <c r="C179" s="14">
        <v>2018011001030</v>
      </c>
      <c r="D179" s="14" t="s">
        <v>1070</v>
      </c>
      <c r="E179" t="s">
        <v>1026</v>
      </c>
      <c r="F179" s="4">
        <v>2201048</v>
      </c>
      <c r="G179" t="s">
        <v>1100</v>
      </c>
    </row>
    <row r="180" spans="1:7" x14ac:dyDescent="0.25">
      <c r="A180" s="79" t="s">
        <v>1068</v>
      </c>
      <c r="B180" t="s">
        <v>1069</v>
      </c>
      <c r="C180" s="14">
        <v>2018011001030</v>
      </c>
      <c r="D180" s="14" t="s">
        <v>1070</v>
      </c>
      <c r="E180" t="s">
        <v>1026</v>
      </c>
      <c r="F180" s="4">
        <v>2201048</v>
      </c>
      <c r="G180" t="s">
        <v>1101</v>
      </c>
    </row>
    <row r="181" spans="1:7" x14ac:dyDescent="0.25">
      <c r="A181" s="79" t="s">
        <v>1102</v>
      </c>
      <c r="B181" t="s">
        <v>1103</v>
      </c>
      <c r="C181" s="14">
        <v>2019011000178</v>
      </c>
      <c r="D181" s="14" t="s">
        <v>1104</v>
      </c>
      <c r="E181" t="s">
        <v>1105</v>
      </c>
      <c r="F181" s="4">
        <v>2201070</v>
      </c>
      <c r="G181" t="s">
        <v>1106</v>
      </c>
    </row>
    <row r="182" spans="1:7" x14ac:dyDescent="0.25">
      <c r="A182" s="79" t="s">
        <v>1102</v>
      </c>
      <c r="B182" t="s">
        <v>1103</v>
      </c>
      <c r="C182" s="14">
        <v>2019011000178</v>
      </c>
      <c r="D182" s="14" t="s">
        <v>1104</v>
      </c>
      <c r="E182" t="s">
        <v>1105</v>
      </c>
      <c r="F182" s="4">
        <v>2201070</v>
      </c>
      <c r="G182" t="s">
        <v>1107</v>
      </c>
    </row>
    <row r="183" spans="1:7" x14ac:dyDescent="0.25">
      <c r="A183" s="79" t="s">
        <v>1102</v>
      </c>
      <c r="B183" t="s">
        <v>1103</v>
      </c>
      <c r="C183" s="14">
        <v>2019011000178</v>
      </c>
      <c r="D183" s="14" t="s">
        <v>1104</v>
      </c>
      <c r="E183" t="s">
        <v>997</v>
      </c>
      <c r="F183" s="4">
        <v>2201005</v>
      </c>
      <c r="G183" t="s">
        <v>1108</v>
      </c>
    </row>
    <row r="184" spans="1:7" x14ac:dyDescent="0.25">
      <c r="A184" s="79" t="s">
        <v>1102</v>
      </c>
      <c r="B184" t="s">
        <v>1103</v>
      </c>
      <c r="C184" s="14">
        <v>2019011000178</v>
      </c>
      <c r="D184" s="14" t="s">
        <v>1104</v>
      </c>
      <c r="E184" t="s">
        <v>997</v>
      </c>
      <c r="F184" s="4">
        <v>2201005</v>
      </c>
      <c r="G184" t="s">
        <v>1109</v>
      </c>
    </row>
    <row r="185" spans="1:7" x14ac:dyDescent="0.25">
      <c r="A185" s="79" t="s">
        <v>1102</v>
      </c>
      <c r="B185" t="s">
        <v>1103</v>
      </c>
      <c r="C185" s="14">
        <v>2019011000178</v>
      </c>
      <c r="D185" s="14" t="s">
        <v>1104</v>
      </c>
      <c r="E185" t="s">
        <v>997</v>
      </c>
      <c r="F185" s="4">
        <v>2201005</v>
      </c>
      <c r="G185" t="s">
        <v>1110</v>
      </c>
    </row>
    <row r="186" spans="1:7" x14ac:dyDescent="0.25">
      <c r="A186" s="79" t="s">
        <v>1102</v>
      </c>
      <c r="B186" t="s">
        <v>1103</v>
      </c>
      <c r="C186" s="14">
        <v>2019011000178</v>
      </c>
      <c r="D186" s="14" t="s">
        <v>1104</v>
      </c>
      <c r="E186" t="s">
        <v>1005</v>
      </c>
      <c r="F186" s="4">
        <v>2201004</v>
      </c>
      <c r="G186" t="s">
        <v>1111</v>
      </c>
    </row>
    <row r="187" spans="1:7" x14ac:dyDescent="0.25">
      <c r="A187" s="79" t="s">
        <v>1102</v>
      </c>
      <c r="B187" t="s">
        <v>1103</v>
      </c>
      <c r="C187" s="14">
        <v>2019011000178</v>
      </c>
      <c r="D187" s="14" t="s">
        <v>1104</v>
      </c>
      <c r="E187" t="s">
        <v>1005</v>
      </c>
      <c r="F187" s="4">
        <v>2201004</v>
      </c>
      <c r="G187" t="s">
        <v>1112</v>
      </c>
    </row>
    <row r="188" spans="1:7" x14ac:dyDescent="0.25">
      <c r="A188" s="79" t="s">
        <v>1102</v>
      </c>
      <c r="B188" t="s">
        <v>1103</v>
      </c>
      <c r="C188" s="14">
        <v>2019011000178</v>
      </c>
      <c r="D188" s="14" t="s">
        <v>1104</v>
      </c>
      <c r="E188" t="s">
        <v>1021</v>
      </c>
      <c r="F188" s="4">
        <v>2201006</v>
      </c>
      <c r="G188" t="s">
        <v>1113</v>
      </c>
    </row>
    <row r="189" spans="1:7" x14ac:dyDescent="0.25">
      <c r="A189" s="79" t="s">
        <v>1102</v>
      </c>
      <c r="B189" t="s">
        <v>1103</v>
      </c>
      <c r="C189" s="14">
        <v>2019011000178</v>
      </c>
      <c r="D189" s="14" t="s">
        <v>1104</v>
      </c>
      <c r="E189" t="s">
        <v>1021</v>
      </c>
      <c r="F189" s="4">
        <v>2201006</v>
      </c>
      <c r="G189" t="s">
        <v>1114</v>
      </c>
    </row>
    <row r="190" spans="1:7" x14ac:dyDescent="0.25">
      <c r="A190" s="79" t="s">
        <v>1102</v>
      </c>
      <c r="B190" t="s">
        <v>1103</v>
      </c>
      <c r="C190" s="14">
        <v>2019011000178</v>
      </c>
      <c r="D190" s="14" t="s">
        <v>1104</v>
      </c>
      <c r="E190" t="s">
        <v>1021</v>
      </c>
      <c r="F190" s="4">
        <v>2201006</v>
      </c>
      <c r="G190" t="s">
        <v>1115</v>
      </c>
    </row>
    <row r="191" spans="1:7" x14ac:dyDescent="0.25">
      <c r="A191" s="79" t="s">
        <v>1102</v>
      </c>
      <c r="B191" t="s">
        <v>1103</v>
      </c>
      <c r="C191" s="14">
        <v>2019011000178</v>
      </c>
      <c r="D191" s="14" t="s">
        <v>1104</v>
      </c>
      <c r="E191" t="s">
        <v>1021</v>
      </c>
      <c r="F191" s="4">
        <v>2201006</v>
      </c>
      <c r="G191" t="s">
        <v>1116</v>
      </c>
    </row>
    <row r="192" spans="1:7" x14ac:dyDescent="0.25">
      <c r="A192" s="79" t="s">
        <v>1102</v>
      </c>
      <c r="B192" t="s">
        <v>1103</v>
      </c>
      <c r="C192" s="14">
        <v>2019011000178</v>
      </c>
      <c r="D192" s="14" t="s">
        <v>1104</v>
      </c>
      <c r="E192" t="s">
        <v>1021</v>
      </c>
      <c r="F192" s="4">
        <v>2201006</v>
      </c>
      <c r="G192" t="s">
        <v>1117</v>
      </c>
    </row>
    <row r="193" spans="1:7" x14ac:dyDescent="0.25">
      <c r="A193" s="79" t="s">
        <v>1102</v>
      </c>
      <c r="B193" t="s">
        <v>1103</v>
      </c>
      <c r="C193" s="14">
        <v>2019011000178</v>
      </c>
      <c r="D193" s="14" t="s">
        <v>1104</v>
      </c>
      <c r="E193" t="s">
        <v>1021</v>
      </c>
      <c r="F193" s="4">
        <v>2201006</v>
      </c>
      <c r="G193" t="s">
        <v>1118</v>
      </c>
    </row>
    <row r="194" spans="1:7" x14ac:dyDescent="0.25">
      <c r="A194" s="79" t="s">
        <v>1102</v>
      </c>
      <c r="B194" t="s">
        <v>1103</v>
      </c>
      <c r="C194" s="14">
        <v>2019011000178</v>
      </c>
      <c r="D194" s="14" t="s">
        <v>1104</v>
      </c>
      <c r="E194" t="s">
        <v>1119</v>
      </c>
      <c r="F194" s="4">
        <v>2201002</v>
      </c>
      <c r="G194" t="s">
        <v>1120</v>
      </c>
    </row>
    <row r="195" spans="1:7" x14ac:dyDescent="0.25">
      <c r="A195" s="79" t="s">
        <v>1102</v>
      </c>
      <c r="B195" t="s">
        <v>1103</v>
      </c>
      <c r="C195" s="14">
        <v>2019011000178</v>
      </c>
      <c r="D195" s="14" t="s">
        <v>1104</v>
      </c>
      <c r="E195" t="s">
        <v>1119</v>
      </c>
      <c r="F195" s="4">
        <v>2201002</v>
      </c>
      <c r="G195" t="s">
        <v>1121</v>
      </c>
    </row>
    <row r="196" spans="1:7" x14ac:dyDescent="0.25">
      <c r="A196" s="79" t="s">
        <v>1102</v>
      </c>
      <c r="B196" t="s">
        <v>1103</v>
      </c>
      <c r="C196" s="14">
        <v>2019011000178</v>
      </c>
      <c r="D196" s="14" t="s">
        <v>1104</v>
      </c>
      <c r="E196" t="s">
        <v>1122</v>
      </c>
      <c r="F196" s="4" t="s">
        <v>1123</v>
      </c>
      <c r="G196" t="s">
        <v>1124</v>
      </c>
    </row>
    <row r="197" spans="1:7" x14ac:dyDescent="0.25">
      <c r="A197" s="79" t="s">
        <v>1102</v>
      </c>
      <c r="B197" t="s">
        <v>1103</v>
      </c>
      <c r="C197" s="14">
        <v>2019011000178</v>
      </c>
      <c r="D197" s="14" t="s">
        <v>1104</v>
      </c>
      <c r="E197" t="s">
        <v>1122</v>
      </c>
      <c r="F197" s="4" t="s">
        <v>1123</v>
      </c>
      <c r="G197" t="s">
        <v>1125</v>
      </c>
    </row>
    <row r="198" spans="1:7" x14ac:dyDescent="0.25">
      <c r="A198" s="79" t="s">
        <v>1102</v>
      </c>
      <c r="B198" t="s">
        <v>1103</v>
      </c>
      <c r="C198" s="14">
        <v>2019011000178</v>
      </c>
      <c r="D198" s="14" t="s">
        <v>1104</v>
      </c>
      <c r="E198" t="s">
        <v>1126</v>
      </c>
      <c r="F198" s="4" t="s">
        <v>1127</v>
      </c>
      <c r="G198" t="s">
        <v>1128</v>
      </c>
    </row>
    <row r="199" spans="1:7" x14ac:dyDescent="0.25">
      <c r="A199" s="79" t="s">
        <v>1102</v>
      </c>
      <c r="B199" t="s">
        <v>1103</v>
      </c>
      <c r="C199" s="14">
        <v>2019011000178</v>
      </c>
      <c r="D199" s="14" t="s">
        <v>1104</v>
      </c>
      <c r="E199" t="s">
        <v>1126</v>
      </c>
      <c r="F199" s="4" t="s">
        <v>1127</v>
      </c>
      <c r="G199" t="s">
        <v>1129</v>
      </c>
    </row>
    <row r="200" spans="1:7" x14ac:dyDescent="0.25">
      <c r="A200" s="79" t="s">
        <v>1102</v>
      </c>
      <c r="B200" t="s">
        <v>1103</v>
      </c>
      <c r="C200" s="14">
        <v>2019011000178</v>
      </c>
      <c r="D200" s="14" t="s">
        <v>1104</v>
      </c>
      <c r="E200" t="s">
        <v>1130</v>
      </c>
      <c r="F200" s="4">
        <v>2201072</v>
      </c>
      <c r="G200" t="s">
        <v>1131</v>
      </c>
    </row>
    <row r="201" spans="1:7" x14ac:dyDescent="0.25">
      <c r="A201" s="79" t="s">
        <v>1102</v>
      </c>
      <c r="B201" t="s">
        <v>1103</v>
      </c>
      <c r="C201" s="14">
        <v>2019011000178</v>
      </c>
      <c r="D201" s="14" t="s">
        <v>1104</v>
      </c>
      <c r="E201" t="s">
        <v>1130</v>
      </c>
      <c r="F201" s="4">
        <v>2201072</v>
      </c>
      <c r="G201" t="s">
        <v>1132</v>
      </c>
    </row>
    <row r="202" spans="1:7" x14ac:dyDescent="0.25">
      <c r="A202" s="79" t="s">
        <v>1102</v>
      </c>
      <c r="B202" t="s">
        <v>1103</v>
      </c>
      <c r="C202" s="14">
        <v>2019011000178</v>
      </c>
      <c r="D202" s="14" t="s">
        <v>1104</v>
      </c>
      <c r="E202" t="s">
        <v>1130</v>
      </c>
      <c r="F202" s="4">
        <v>2201072</v>
      </c>
      <c r="G202" t="s">
        <v>1133</v>
      </c>
    </row>
    <row r="203" spans="1:7" x14ac:dyDescent="0.25">
      <c r="A203" s="79" t="s">
        <v>1102</v>
      </c>
      <c r="B203" t="s">
        <v>1103</v>
      </c>
      <c r="C203" s="14">
        <v>2019011000178</v>
      </c>
      <c r="D203" s="14" t="s">
        <v>1104</v>
      </c>
      <c r="E203" t="s">
        <v>1134</v>
      </c>
      <c r="F203" s="4">
        <v>2201058</v>
      </c>
      <c r="G203" t="s">
        <v>1135</v>
      </c>
    </row>
    <row r="204" spans="1:7" x14ac:dyDescent="0.25">
      <c r="A204" s="79" t="s">
        <v>1102</v>
      </c>
      <c r="B204" t="s">
        <v>1103</v>
      </c>
      <c r="C204" s="14">
        <v>2019011000178</v>
      </c>
      <c r="D204" s="14" t="s">
        <v>1104</v>
      </c>
      <c r="E204" t="s">
        <v>1134</v>
      </c>
      <c r="F204" s="4">
        <v>2201058</v>
      </c>
      <c r="G204" t="s">
        <v>1136</v>
      </c>
    </row>
    <row r="205" spans="1:7" x14ac:dyDescent="0.25">
      <c r="A205" s="79" t="s">
        <v>1102</v>
      </c>
      <c r="B205" t="s">
        <v>1103</v>
      </c>
      <c r="C205" s="14">
        <v>2019011000178</v>
      </c>
      <c r="D205" s="14" t="s">
        <v>1104</v>
      </c>
      <c r="E205" t="s">
        <v>1137</v>
      </c>
      <c r="F205" s="4" t="s">
        <v>1138</v>
      </c>
      <c r="G205" t="s">
        <v>1139</v>
      </c>
    </row>
    <row r="206" spans="1:7" x14ac:dyDescent="0.25">
      <c r="A206" s="79" t="s">
        <v>1102</v>
      </c>
      <c r="B206" t="s">
        <v>1103</v>
      </c>
      <c r="C206" s="14">
        <v>2019011000178</v>
      </c>
      <c r="D206" s="14" t="s">
        <v>1104</v>
      </c>
      <c r="E206" t="s">
        <v>1137</v>
      </c>
      <c r="F206" s="4" t="s">
        <v>1138</v>
      </c>
      <c r="G206" t="s">
        <v>1140</v>
      </c>
    </row>
    <row r="207" spans="1:7" x14ac:dyDescent="0.25">
      <c r="A207" s="79" t="s">
        <v>1102</v>
      </c>
      <c r="B207" t="s">
        <v>1103</v>
      </c>
      <c r="C207" s="14">
        <v>2019011000178</v>
      </c>
      <c r="D207" s="14" t="s">
        <v>1104</v>
      </c>
      <c r="E207" t="s">
        <v>1141</v>
      </c>
      <c r="F207" s="4">
        <v>2201033</v>
      </c>
      <c r="G207" t="s">
        <v>1142</v>
      </c>
    </row>
    <row r="208" spans="1:7" x14ac:dyDescent="0.25">
      <c r="A208" s="79" t="s">
        <v>1102</v>
      </c>
      <c r="B208" t="s">
        <v>1103</v>
      </c>
      <c r="C208" s="14">
        <v>2019011000178</v>
      </c>
      <c r="D208" s="14" t="s">
        <v>1104</v>
      </c>
      <c r="E208" t="s">
        <v>1141</v>
      </c>
      <c r="F208" s="4">
        <v>2201033</v>
      </c>
      <c r="G208" t="s">
        <v>1143</v>
      </c>
    </row>
    <row r="209" spans="1:7" x14ac:dyDescent="0.25">
      <c r="A209" s="79" t="s">
        <v>1102</v>
      </c>
      <c r="B209" t="s">
        <v>1103</v>
      </c>
      <c r="C209" s="14">
        <v>2019011000178</v>
      </c>
      <c r="D209" s="14" t="s">
        <v>1104</v>
      </c>
      <c r="E209" t="s">
        <v>1141</v>
      </c>
      <c r="F209" s="4">
        <v>2201033</v>
      </c>
      <c r="G209" t="s">
        <v>1144</v>
      </c>
    </row>
    <row r="210" spans="1:7" x14ac:dyDescent="0.25">
      <c r="A210" s="79" t="s">
        <v>1102</v>
      </c>
      <c r="B210" t="s">
        <v>1103</v>
      </c>
      <c r="C210" s="14">
        <v>2019011000178</v>
      </c>
      <c r="D210" s="14" t="s">
        <v>1104</v>
      </c>
      <c r="E210" t="s">
        <v>1141</v>
      </c>
      <c r="F210" s="4">
        <v>2201033</v>
      </c>
      <c r="G210" t="s">
        <v>1145</v>
      </c>
    </row>
    <row r="211" spans="1:7" x14ac:dyDescent="0.25">
      <c r="A211" s="79" t="s">
        <v>1102</v>
      </c>
      <c r="B211" t="s">
        <v>1103</v>
      </c>
      <c r="C211" s="14">
        <v>2019011000178</v>
      </c>
      <c r="D211" s="14" t="s">
        <v>1104</v>
      </c>
      <c r="E211" t="s">
        <v>1141</v>
      </c>
      <c r="F211" s="4">
        <v>2201033</v>
      </c>
      <c r="G211" t="s">
        <v>1146</v>
      </c>
    </row>
    <row r="212" spans="1:7" x14ac:dyDescent="0.25">
      <c r="A212" s="79" t="s">
        <v>1102</v>
      </c>
      <c r="B212" t="s">
        <v>1103</v>
      </c>
      <c r="C212" s="14">
        <v>2019011000178</v>
      </c>
      <c r="D212" s="14" t="s">
        <v>1104</v>
      </c>
      <c r="E212" t="s">
        <v>1141</v>
      </c>
      <c r="F212" s="4">
        <v>2201033</v>
      </c>
      <c r="G212" t="s">
        <v>1147</v>
      </c>
    </row>
    <row r="213" spans="1:7" x14ac:dyDescent="0.25">
      <c r="A213" s="79" t="s">
        <v>1102</v>
      </c>
      <c r="B213" t="s">
        <v>1103</v>
      </c>
      <c r="C213" s="14">
        <v>2019011000178</v>
      </c>
      <c r="D213" s="14" t="s">
        <v>1104</v>
      </c>
      <c r="E213" t="s">
        <v>1148</v>
      </c>
      <c r="F213" s="4">
        <v>2201074</v>
      </c>
      <c r="G213" t="s">
        <v>1149</v>
      </c>
    </row>
    <row r="214" spans="1:7" x14ac:dyDescent="0.25">
      <c r="A214" s="79" t="s">
        <v>1102</v>
      </c>
      <c r="B214" t="s">
        <v>1103</v>
      </c>
      <c r="C214" s="14">
        <v>2019011000178</v>
      </c>
      <c r="D214" s="14" t="s">
        <v>1104</v>
      </c>
      <c r="E214" t="s">
        <v>1148</v>
      </c>
      <c r="F214" s="4">
        <v>2201074</v>
      </c>
      <c r="G214" t="s">
        <v>1150</v>
      </c>
    </row>
    <row r="215" spans="1:7" x14ac:dyDescent="0.25">
      <c r="A215" s="79" t="s">
        <v>1102</v>
      </c>
      <c r="B215" t="s">
        <v>1103</v>
      </c>
      <c r="C215" s="14">
        <v>2019011000178</v>
      </c>
      <c r="D215" s="14" t="s">
        <v>1104</v>
      </c>
      <c r="E215" t="s">
        <v>1148</v>
      </c>
      <c r="F215" s="4">
        <v>2201074</v>
      </c>
      <c r="G215" t="s">
        <v>1151</v>
      </c>
    </row>
    <row r="216" spans="1:7" x14ac:dyDescent="0.25">
      <c r="A216" s="79" t="s">
        <v>1102</v>
      </c>
      <c r="B216" t="s">
        <v>1103</v>
      </c>
      <c r="C216" s="14">
        <v>2019011000178</v>
      </c>
      <c r="D216" s="14" t="s">
        <v>1104</v>
      </c>
      <c r="E216" t="s">
        <v>1148</v>
      </c>
      <c r="F216" s="4">
        <v>2201074</v>
      </c>
      <c r="G216" t="s">
        <v>1152</v>
      </c>
    </row>
    <row r="217" spans="1:7" x14ac:dyDescent="0.25">
      <c r="A217" s="79" t="s">
        <v>1102</v>
      </c>
      <c r="B217" t="s">
        <v>1103</v>
      </c>
      <c r="C217" s="14">
        <v>2019011000178</v>
      </c>
      <c r="D217" s="14" t="s">
        <v>1104</v>
      </c>
      <c r="E217" t="s">
        <v>1153</v>
      </c>
      <c r="F217" s="4">
        <v>2201030</v>
      </c>
      <c r="G217" t="s">
        <v>1154</v>
      </c>
    </row>
    <row r="218" spans="1:7" x14ac:dyDescent="0.25">
      <c r="A218" s="79" t="s">
        <v>1102</v>
      </c>
      <c r="B218" t="s">
        <v>1103</v>
      </c>
      <c r="C218" s="14">
        <v>2019011000178</v>
      </c>
      <c r="D218" s="14" t="s">
        <v>1104</v>
      </c>
      <c r="E218" t="s">
        <v>1153</v>
      </c>
      <c r="F218" s="4">
        <v>2201030</v>
      </c>
      <c r="G218" t="s">
        <v>1155</v>
      </c>
    </row>
    <row r="219" spans="1:7" x14ac:dyDescent="0.25">
      <c r="A219" s="79" t="s">
        <v>1102</v>
      </c>
      <c r="B219" t="s">
        <v>1103</v>
      </c>
      <c r="C219" s="14">
        <v>2019011000178</v>
      </c>
      <c r="D219" s="14" t="s">
        <v>1104</v>
      </c>
      <c r="E219" t="s">
        <v>1026</v>
      </c>
      <c r="F219" s="4">
        <v>2201048</v>
      </c>
      <c r="G219" t="s">
        <v>1156</v>
      </c>
    </row>
    <row r="220" spans="1:7" x14ac:dyDescent="0.25">
      <c r="A220" s="79" t="s">
        <v>1102</v>
      </c>
      <c r="B220" t="s">
        <v>1103</v>
      </c>
      <c r="C220" s="14">
        <v>2019011000178</v>
      </c>
      <c r="D220" s="14" t="s">
        <v>1104</v>
      </c>
      <c r="E220" t="s">
        <v>1026</v>
      </c>
      <c r="F220" s="4">
        <v>2201048</v>
      </c>
      <c r="G220" t="s">
        <v>1157</v>
      </c>
    </row>
    <row r="221" spans="1:7" x14ac:dyDescent="0.25">
      <c r="A221" s="79" t="s">
        <v>1102</v>
      </c>
      <c r="B221" t="s">
        <v>1103</v>
      </c>
      <c r="C221" s="14">
        <v>2019011000178</v>
      </c>
      <c r="D221" s="14" t="s">
        <v>1104</v>
      </c>
      <c r="E221" t="s">
        <v>1026</v>
      </c>
      <c r="F221" s="4">
        <v>2201048</v>
      </c>
      <c r="G221" t="s">
        <v>1158</v>
      </c>
    </row>
    <row r="222" spans="1:7" x14ac:dyDescent="0.25">
      <c r="A222" s="79" t="s">
        <v>1102</v>
      </c>
      <c r="B222" t="s">
        <v>1103</v>
      </c>
      <c r="C222" s="14">
        <v>2019011000178</v>
      </c>
      <c r="D222" s="14" t="s">
        <v>1104</v>
      </c>
      <c r="E222" t="s">
        <v>1026</v>
      </c>
      <c r="F222" s="4">
        <v>2201048</v>
      </c>
      <c r="G222" t="s">
        <v>1159</v>
      </c>
    </row>
    <row r="223" spans="1:7" x14ac:dyDescent="0.25">
      <c r="A223" s="79" t="s">
        <v>1102</v>
      </c>
      <c r="B223" t="s">
        <v>1160</v>
      </c>
      <c r="C223" s="14">
        <v>2019011000239</v>
      </c>
      <c r="D223" s="14" t="s">
        <v>1161</v>
      </c>
      <c r="E223" t="s">
        <v>1162</v>
      </c>
      <c r="F223" s="4">
        <v>2202030</v>
      </c>
      <c r="G223" t="s">
        <v>1163</v>
      </c>
    </row>
    <row r="224" spans="1:7" x14ac:dyDescent="0.25">
      <c r="A224" s="79" t="s">
        <v>1102</v>
      </c>
      <c r="B224" t="s">
        <v>1160</v>
      </c>
      <c r="C224" s="14">
        <v>2019011000239</v>
      </c>
      <c r="D224" s="14" t="s">
        <v>1161</v>
      </c>
      <c r="E224" t="s">
        <v>1162</v>
      </c>
      <c r="F224" s="4">
        <v>2202030</v>
      </c>
      <c r="G224" t="s">
        <v>1164</v>
      </c>
    </row>
    <row r="225" spans="1:7" x14ac:dyDescent="0.25">
      <c r="A225" s="79" t="s">
        <v>1165</v>
      </c>
      <c r="B225" t="s">
        <v>1166</v>
      </c>
      <c r="C225" s="14">
        <v>2018011001036</v>
      </c>
      <c r="D225" s="14" t="s">
        <v>1167</v>
      </c>
      <c r="E225" t="s">
        <v>1162</v>
      </c>
      <c r="F225" s="4">
        <v>2202030</v>
      </c>
      <c r="G225" t="s">
        <v>1168</v>
      </c>
    </row>
    <row r="226" spans="1:7" x14ac:dyDescent="0.25">
      <c r="A226" s="79" t="s">
        <v>1165</v>
      </c>
      <c r="B226" t="s">
        <v>1166</v>
      </c>
      <c r="C226" s="14">
        <v>2018011001036</v>
      </c>
      <c r="D226" s="14" t="s">
        <v>1167</v>
      </c>
      <c r="E226" t="s">
        <v>1162</v>
      </c>
      <c r="F226" s="4">
        <v>2202030</v>
      </c>
      <c r="G226" t="s">
        <v>1169</v>
      </c>
    </row>
    <row r="227" spans="1:7" x14ac:dyDescent="0.25">
      <c r="A227" s="79" t="s">
        <v>1170</v>
      </c>
      <c r="B227" t="s">
        <v>1171</v>
      </c>
      <c r="C227" s="14">
        <v>2019011000157</v>
      </c>
      <c r="D227" s="14" t="s">
        <v>1172</v>
      </c>
      <c r="E227" t="s">
        <v>1105</v>
      </c>
      <c r="F227" s="4">
        <v>2201070</v>
      </c>
      <c r="G227" t="s">
        <v>1173</v>
      </c>
    </row>
    <row r="228" spans="1:7" x14ac:dyDescent="0.25">
      <c r="A228" s="79" t="s">
        <v>1170</v>
      </c>
      <c r="B228" t="s">
        <v>1171</v>
      </c>
      <c r="C228" s="14">
        <v>2019011000157</v>
      </c>
      <c r="D228" s="14" t="s">
        <v>1172</v>
      </c>
      <c r="E228" t="s">
        <v>1105</v>
      </c>
      <c r="F228" s="4">
        <v>2201070</v>
      </c>
      <c r="G228" t="s">
        <v>1174</v>
      </c>
    </row>
    <row r="229" spans="1:7" x14ac:dyDescent="0.25">
      <c r="A229" s="79" t="s">
        <v>1170</v>
      </c>
      <c r="B229" t="s">
        <v>1171</v>
      </c>
      <c r="C229" s="14">
        <v>2019011000157</v>
      </c>
      <c r="D229" s="14" t="s">
        <v>1172</v>
      </c>
      <c r="E229" t="s">
        <v>997</v>
      </c>
      <c r="F229" s="4">
        <v>2201005</v>
      </c>
      <c r="G229" t="s">
        <v>1175</v>
      </c>
    </row>
    <row r="230" spans="1:7" x14ac:dyDescent="0.25">
      <c r="A230" s="79" t="s">
        <v>1170</v>
      </c>
      <c r="B230" t="s">
        <v>1171</v>
      </c>
      <c r="C230" s="14">
        <v>2019011000157</v>
      </c>
      <c r="D230" s="14" t="s">
        <v>1172</v>
      </c>
      <c r="E230" t="s">
        <v>997</v>
      </c>
      <c r="F230" s="4">
        <v>2201005</v>
      </c>
      <c r="G230" t="s">
        <v>1176</v>
      </c>
    </row>
    <row r="231" spans="1:7" x14ac:dyDescent="0.25">
      <c r="A231" s="79" t="s">
        <v>1170</v>
      </c>
      <c r="B231" t="s">
        <v>1171</v>
      </c>
      <c r="C231" s="14">
        <v>2019011000157</v>
      </c>
      <c r="D231" s="14" t="s">
        <v>1172</v>
      </c>
      <c r="E231" t="s">
        <v>997</v>
      </c>
      <c r="F231" s="4">
        <v>2201005</v>
      </c>
      <c r="G231" t="s">
        <v>1177</v>
      </c>
    </row>
    <row r="232" spans="1:7" x14ac:dyDescent="0.25">
      <c r="A232" s="79" t="s">
        <v>1170</v>
      </c>
      <c r="B232" t="s">
        <v>1171</v>
      </c>
      <c r="C232" s="14">
        <v>2019011000157</v>
      </c>
      <c r="D232" s="14" t="s">
        <v>1172</v>
      </c>
      <c r="E232" t="s">
        <v>1178</v>
      </c>
      <c r="F232" s="4">
        <v>2201026</v>
      </c>
      <c r="G232" t="s">
        <v>1179</v>
      </c>
    </row>
    <row r="233" spans="1:7" x14ac:dyDescent="0.25">
      <c r="A233" s="79" t="s">
        <v>1170</v>
      </c>
      <c r="B233" t="s">
        <v>1171</v>
      </c>
      <c r="C233" s="14">
        <v>2019011000157</v>
      </c>
      <c r="D233" s="14" t="s">
        <v>1172</v>
      </c>
      <c r="E233" t="s">
        <v>1178</v>
      </c>
      <c r="F233" s="4">
        <v>2201026</v>
      </c>
      <c r="G233" t="s">
        <v>1180</v>
      </c>
    </row>
    <row r="234" spans="1:7" x14ac:dyDescent="0.25">
      <c r="A234" s="79" t="s">
        <v>1170</v>
      </c>
      <c r="B234" t="s">
        <v>1171</v>
      </c>
      <c r="C234" s="14">
        <v>2019011000157</v>
      </c>
      <c r="D234" s="14" t="s">
        <v>1172</v>
      </c>
      <c r="E234" t="s">
        <v>1178</v>
      </c>
      <c r="F234" s="4">
        <v>2201026</v>
      </c>
      <c r="G234" t="s">
        <v>1181</v>
      </c>
    </row>
    <row r="235" spans="1:7" x14ac:dyDescent="0.25">
      <c r="A235" s="79" t="s">
        <v>1170</v>
      </c>
      <c r="B235" t="s">
        <v>1171</v>
      </c>
      <c r="C235" s="14">
        <v>2019011000157</v>
      </c>
      <c r="D235" s="14" t="s">
        <v>1172</v>
      </c>
      <c r="E235" t="s">
        <v>1182</v>
      </c>
      <c r="F235" s="4" t="s">
        <v>1183</v>
      </c>
      <c r="G235" t="s">
        <v>1184</v>
      </c>
    </row>
    <row r="236" spans="1:7" x14ac:dyDescent="0.25">
      <c r="A236" s="79" t="s">
        <v>1170</v>
      </c>
      <c r="B236" t="s">
        <v>1171</v>
      </c>
      <c r="C236" s="14">
        <v>2019011000157</v>
      </c>
      <c r="D236" s="14" t="s">
        <v>1172</v>
      </c>
      <c r="E236" t="s">
        <v>1182</v>
      </c>
      <c r="F236" s="4" t="s">
        <v>1183</v>
      </c>
      <c r="G236" t="s">
        <v>1185</v>
      </c>
    </row>
    <row r="237" spans="1:7" x14ac:dyDescent="0.25">
      <c r="A237" s="79" t="s">
        <v>1170</v>
      </c>
      <c r="B237" t="s">
        <v>1171</v>
      </c>
      <c r="C237" s="14">
        <v>2019011000157</v>
      </c>
      <c r="D237" s="14" t="s">
        <v>1172</v>
      </c>
      <c r="E237" t="s">
        <v>1186</v>
      </c>
      <c r="F237" s="4">
        <v>2201082</v>
      </c>
      <c r="G237" t="s">
        <v>1187</v>
      </c>
    </row>
    <row r="238" spans="1:7" x14ac:dyDescent="0.25">
      <c r="A238" s="79" t="s">
        <v>1170</v>
      </c>
      <c r="B238" t="s">
        <v>1171</v>
      </c>
      <c r="C238" s="14">
        <v>2019011000157</v>
      </c>
      <c r="D238" s="14" t="s">
        <v>1172</v>
      </c>
      <c r="E238" t="s">
        <v>1186</v>
      </c>
      <c r="F238" s="4">
        <v>2201082</v>
      </c>
      <c r="G238" t="s">
        <v>1188</v>
      </c>
    </row>
    <row r="239" spans="1:7" x14ac:dyDescent="0.25">
      <c r="A239" s="79" t="s">
        <v>1170</v>
      </c>
      <c r="B239" t="s">
        <v>1171</v>
      </c>
      <c r="C239" s="14">
        <v>2019011000157</v>
      </c>
      <c r="D239" s="14" t="s">
        <v>1172</v>
      </c>
      <c r="E239" t="s">
        <v>1186</v>
      </c>
      <c r="F239" s="4">
        <v>2201082</v>
      </c>
      <c r="G239" t="s">
        <v>1189</v>
      </c>
    </row>
    <row r="240" spans="1:7" x14ac:dyDescent="0.25">
      <c r="A240" s="79" t="s">
        <v>1170</v>
      </c>
      <c r="B240" t="s">
        <v>1171</v>
      </c>
      <c r="C240" s="14">
        <v>2019011000157</v>
      </c>
      <c r="D240" s="14" t="s">
        <v>1172</v>
      </c>
      <c r="E240" t="s">
        <v>1021</v>
      </c>
      <c r="F240" s="4">
        <v>2201006</v>
      </c>
      <c r="G240" t="s">
        <v>1190</v>
      </c>
    </row>
    <row r="241" spans="1:7" x14ac:dyDescent="0.25">
      <c r="A241" s="79" t="s">
        <v>1170</v>
      </c>
      <c r="B241" t="s">
        <v>1171</v>
      </c>
      <c r="C241" s="14">
        <v>2019011000157</v>
      </c>
      <c r="D241" s="14" t="s">
        <v>1172</v>
      </c>
      <c r="E241" t="s">
        <v>1021</v>
      </c>
      <c r="F241" s="4">
        <v>2201006</v>
      </c>
      <c r="G241" t="s">
        <v>1191</v>
      </c>
    </row>
    <row r="242" spans="1:7" x14ac:dyDescent="0.25">
      <c r="A242" s="79" t="s">
        <v>1170</v>
      </c>
      <c r="B242" t="s">
        <v>1171</v>
      </c>
      <c r="C242" s="14">
        <v>2019011000157</v>
      </c>
      <c r="D242" s="14" t="s">
        <v>1172</v>
      </c>
      <c r="E242" t="s">
        <v>1021</v>
      </c>
      <c r="F242" s="4">
        <v>2201006</v>
      </c>
      <c r="G242" t="s">
        <v>1192</v>
      </c>
    </row>
    <row r="243" spans="1:7" x14ac:dyDescent="0.25">
      <c r="A243" s="79" t="s">
        <v>1170</v>
      </c>
      <c r="B243" t="s">
        <v>1171</v>
      </c>
      <c r="C243" s="14">
        <v>2019011000157</v>
      </c>
      <c r="D243" s="14" t="s">
        <v>1172</v>
      </c>
      <c r="E243" t="s">
        <v>1021</v>
      </c>
      <c r="F243" s="4">
        <v>2201006</v>
      </c>
      <c r="G243" t="s">
        <v>1193</v>
      </c>
    </row>
    <row r="244" spans="1:7" x14ac:dyDescent="0.25">
      <c r="A244" s="79" t="s">
        <v>1170</v>
      </c>
      <c r="B244" t="s">
        <v>1171</v>
      </c>
      <c r="C244" s="14">
        <v>2019011000157</v>
      </c>
      <c r="D244" s="14" t="s">
        <v>1172</v>
      </c>
      <c r="E244" t="s">
        <v>1021</v>
      </c>
      <c r="F244" s="4">
        <v>2201006</v>
      </c>
      <c r="G244" t="s">
        <v>1194</v>
      </c>
    </row>
    <row r="245" spans="1:7" x14ac:dyDescent="0.25">
      <c r="A245" s="79" t="s">
        <v>1170</v>
      </c>
      <c r="B245" t="s">
        <v>1171</v>
      </c>
      <c r="C245" s="14">
        <v>2019011000157</v>
      </c>
      <c r="D245" s="14" t="s">
        <v>1172</v>
      </c>
      <c r="E245" t="s">
        <v>1021</v>
      </c>
      <c r="F245" s="4">
        <v>2201006</v>
      </c>
      <c r="G245" t="s">
        <v>1195</v>
      </c>
    </row>
    <row r="246" spans="1:7" x14ac:dyDescent="0.25">
      <c r="A246" s="79" t="s">
        <v>1170</v>
      </c>
      <c r="B246" t="s">
        <v>1171</v>
      </c>
      <c r="C246" s="14">
        <v>2019011000157</v>
      </c>
      <c r="D246" s="14" t="s">
        <v>1172</v>
      </c>
      <c r="E246" t="s">
        <v>1021</v>
      </c>
      <c r="F246" s="4">
        <v>2201006</v>
      </c>
      <c r="G246" t="s">
        <v>1196</v>
      </c>
    </row>
    <row r="247" spans="1:7" x14ac:dyDescent="0.25">
      <c r="A247" s="79" t="s">
        <v>1170</v>
      </c>
      <c r="B247" t="s">
        <v>1171</v>
      </c>
      <c r="C247" s="14">
        <v>2019011000157</v>
      </c>
      <c r="D247" s="14" t="s">
        <v>1172</v>
      </c>
      <c r="E247" t="s">
        <v>1021</v>
      </c>
      <c r="F247" s="4">
        <v>2201006</v>
      </c>
      <c r="G247" t="s">
        <v>1197</v>
      </c>
    </row>
    <row r="248" spans="1:7" x14ac:dyDescent="0.25">
      <c r="A248" s="79" t="s">
        <v>1170</v>
      </c>
      <c r="B248" t="s">
        <v>1171</v>
      </c>
      <c r="C248" s="14">
        <v>2019011000157</v>
      </c>
      <c r="D248" s="14" t="s">
        <v>1172</v>
      </c>
      <c r="E248" t="s">
        <v>1130</v>
      </c>
      <c r="F248" s="4">
        <v>2201072</v>
      </c>
      <c r="G248" t="s">
        <v>1198</v>
      </c>
    </row>
    <row r="249" spans="1:7" x14ac:dyDescent="0.25">
      <c r="A249" s="79" t="s">
        <v>1170</v>
      </c>
      <c r="B249" t="s">
        <v>1171</v>
      </c>
      <c r="C249" s="14">
        <v>2019011000157</v>
      </c>
      <c r="D249" s="14" t="s">
        <v>1172</v>
      </c>
      <c r="E249" t="s">
        <v>1130</v>
      </c>
      <c r="F249" s="4">
        <v>2201072</v>
      </c>
      <c r="G249" t="s">
        <v>1199</v>
      </c>
    </row>
    <row r="250" spans="1:7" x14ac:dyDescent="0.25">
      <c r="A250" s="79" t="s">
        <v>1170</v>
      </c>
      <c r="B250" t="s">
        <v>1171</v>
      </c>
      <c r="C250" s="14">
        <v>2019011000157</v>
      </c>
      <c r="D250" s="14" t="s">
        <v>1172</v>
      </c>
      <c r="E250" t="s">
        <v>1130</v>
      </c>
      <c r="F250" s="4">
        <v>2201072</v>
      </c>
      <c r="G250" t="s">
        <v>1200</v>
      </c>
    </row>
    <row r="251" spans="1:7" x14ac:dyDescent="0.25">
      <c r="A251" s="79" t="s">
        <v>1170</v>
      </c>
      <c r="B251" t="s">
        <v>1171</v>
      </c>
      <c r="C251" s="14">
        <v>2019011000157</v>
      </c>
      <c r="D251" s="14" t="s">
        <v>1172</v>
      </c>
      <c r="E251" t="s">
        <v>1148</v>
      </c>
      <c r="F251" s="4">
        <v>2201074</v>
      </c>
      <c r="G251" t="s">
        <v>1201</v>
      </c>
    </row>
    <row r="252" spans="1:7" x14ac:dyDescent="0.25">
      <c r="A252" s="79" t="s">
        <v>1170</v>
      </c>
      <c r="B252" t="s">
        <v>1171</v>
      </c>
      <c r="C252" s="14">
        <v>2019011000157</v>
      </c>
      <c r="D252" s="14" t="s">
        <v>1172</v>
      </c>
      <c r="E252" t="s">
        <v>1148</v>
      </c>
      <c r="F252" s="4">
        <v>2201074</v>
      </c>
      <c r="G252" t="s">
        <v>1202</v>
      </c>
    </row>
    <row r="253" spans="1:7" x14ac:dyDescent="0.25">
      <c r="A253" s="79" t="s">
        <v>1170</v>
      </c>
      <c r="B253" t="s">
        <v>1171</v>
      </c>
      <c r="C253" s="14">
        <v>2019011000157</v>
      </c>
      <c r="D253" s="14" t="s">
        <v>1172</v>
      </c>
      <c r="E253" t="s">
        <v>1148</v>
      </c>
      <c r="F253" s="4">
        <v>2201074</v>
      </c>
      <c r="G253" t="s">
        <v>1203</v>
      </c>
    </row>
    <row r="254" spans="1:7" x14ac:dyDescent="0.25">
      <c r="A254" s="79" t="s">
        <v>1170</v>
      </c>
      <c r="B254" t="s">
        <v>1171</v>
      </c>
      <c r="C254" s="14">
        <v>2019011000157</v>
      </c>
      <c r="D254" s="14" t="s">
        <v>1172</v>
      </c>
      <c r="E254" t="s">
        <v>1148</v>
      </c>
      <c r="F254" s="4">
        <v>2201074</v>
      </c>
      <c r="G254" t="s">
        <v>1204</v>
      </c>
    </row>
    <row r="255" spans="1:7" x14ac:dyDescent="0.25">
      <c r="A255" s="79" t="s">
        <v>1205</v>
      </c>
      <c r="B255" t="s">
        <v>1206</v>
      </c>
      <c r="C255" s="14">
        <v>2018011001032</v>
      </c>
      <c r="D255" s="14" t="s">
        <v>1207</v>
      </c>
      <c r="E255" t="s">
        <v>885</v>
      </c>
      <c r="F255" s="4">
        <v>2202010</v>
      </c>
      <c r="G255" t="s">
        <v>1208</v>
      </c>
    </row>
    <row r="256" spans="1:7" x14ac:dyDescent="0.25">
      <c r="A256" s="79" t="s">
        <v>1205</v>
      </c>
      <c r="B256" t="s">
        <v>1206</v>
      </c>
      <c r="C256" s="14">
        <v>2018011001032</v>
      </c>
      <c r="D256" s="14" t="s">
        <v>1207</v>
      </c>
      <c r="E256" t="s">
        <v>885</v>
      </c>
      <c r="F256" s="4">
        <v>2202010</v>
      </c>
      <c r="G256" t="s">
        <v>1209</v>
      </c>
    </row>
    <row r="257" spans="1:7" x14ac:dyDescent="0.25">
      <c r="A257" s="79" t="s">
        <v>1205</v>
      </c>
      <c r="B257" t="s">
        <v>1206</v>
      </c>
      <c r="C257" s="14">
        <v>2018011001032</v>
      </c>
      <c r="D257" s="14" t="s">
        <v>1207</v>
      </c>
      <c r="E257" t="s">
        <v>885</v>
      </c>
      <c r="F257" s="4">
        <v>2202010</v>
      </c>
      <c r="G257" t="s">
        <v>1210</v>
      </c>
    </row>
    <row r="258" spans="1:7" x14ac:dyDescent="0.25">
      <c r="A258" s="79" t="s">
        <v>1205</v>
      </c>
      <c r="B258" t="s">
        <v>1206</v>
      </c>
      <c r="C258" s="14">
        <v>2018011001032</v>
      </c>
      <c r="D258" s="14" t="s">
        <v>1207</v>
      </c>
      <c r="E258" t="s">
        <v>885</v>
      </c>
      <c r="F258" s="4">
        <v>2202010</v>
      </c>
      <c r="G258" t="s">
        <v>1211</v>
      </c>
    </row>
    <row r="259" spans="1:7" x14ac:dyDescent="0.25">
      <c r="A259" s="79" t="s">
        <v>1205</v>
      </c>
      <c r="B259" t="s">
        <v>1206</v>
      </c>
      <c r="C259" s="14">
        <v>2018011001032</v>
      </c>
      <c r="D259" s="14" t="s">
        <v>1207</v>
      </c>
      <c r="E259" t="s">
        <v>885</v>
      </c>
      <c r="F259" s="4">
        <v>2202010</v>
      </c>
      <c r="G259" t="s">
        <v>1212</v>
      </c>
    </row>
    <row r="260" spans="1:7" x14ac:dyDescent="0.25">
      <c r="A260" s="79" t="s">
        <v>1205</v>
      </c>
      <c r="B260" t="s">
        <v>1206</v>
      </c>
      <c r="C260" s="14">
        <v>2018011001032</v>
      </c>
      <c r="D260" s="14" t="s">
        <v>1207</v>
      </c>
      <c r="E260" t="s">
        <v>885</v>
      </c>
      <c r="F260" s="4">
        <v>2202010</v>
      </c>
      <c r="G260" t="s">
        <v>1213</v>
      </c>
    </row>
    <row r="261" spans="1:7" x14ac:dyDescent="0.25">
      <c r="A261" s="79" t="s">
        <v>1205</v>
      </c>
      <c r="B261" t="s">
        <v>1206</v>
      </c>
      <c r="C261" s="14">
        <v>2018011001032</v>
      </c>
      <c r="D261" s="14" t="s">
        <v>1207</v>
      </c>
      <c r="E261" t="s">
        <v>885</v>
      </c>
      <c r="F261" s="4">
        <v>2202010</v>
      </c>
      <c r="G261" t="s">
        <v>1214</v>
      </c>
    </row>
    <row r="262" spans="1:7" x14ac:dyDescent="0.25">
      <c r="A262" s="79" t="s">
        <v>1205</v>
      </c>
      <c r="B262" t="s">
        <v>1206</v>
      </c>
      <c r="C262" s="14">
        <v>2018011001032</v>
      </c>
      <c r="D262" s="14" t="s">
        <v>1207</v>
      </c>
      <c r="E262" t="s">
        <v>885</v>
      </c>
      <c r="F262" s="4">
        <v>2202010</v>
      </c>
      <c r="G262" t="s">
        <v>1215</v>
      </c>
    </row>
    <row r="263" spans="1:7" x14ac:dyDescent="0.25">
      <c r="A263" s="79" t="s">
        <v>1205</v>
      </c>
      <c r="B263" t="s">
        <v>1206</v>
      </c>
      <c r="C263" s="14">
        <v>2018011001032</v>
      </c>
      <c r="D263" s="14" t="s">
        <v>1207</v>
      </c>
      <c r="E263" t="s">
        <v>896</v>
      </c>
      <c r="F263" s="4">
        <v>2202014</v>
      </c>
      <c r="G263" t="s">
        <v>1216</v>
      </c>
    </row>
    <row r="264" spans="1:7" x14ac:dyDescent="0.25">
      <c r="A264" s="79" t="s">
        <v>1205</v>
      </c>
      <c r="B264" t="s">
        <v>1206</v>
      </c>
      <c r="C264" s="14">
        <v>2018011001032</v>
      </c>
      <c r="D264" s="14" t="s">
        <v>1207</v>
      </c>
      <c r="E264" t="s">
        <v>896</v>
      </c>
      <c r="F264" s="4">
        <v>2202014</v>
      </c>
      <c r="G264" t="s">
        <v>1217</v>
      </c>
    </row>
    <row r="265" spans="1:7" x14ac:dyDescent="0.25">
      <c r="A265" s="79" t="s">
        <v>1205</v>
      </c>
      <c r="B265" t="s">
        <v>1206</v>
      </c>
      <c r="C265" s="14">
        <v>2018011001032</v>
      </c>
      <c r="D265" s="14" t="s">
        <v>1207</v>
      </c>
      <c r="E265" t="s">
        <v>1218</v>
      </c>
      <c r="F265" s="4">
        <v>2202017</v>
      </c>
      <c r="G265" t="s">
        <v>1219</v>
      </c>
    </row>
    <row r="266" spans="1:7" x14ac:dyDescent="0.25">
      <c r="A266" s="79" t="s">
        <v>1205</v>
      </c>
      <c r="B266" t="s">
        <v>1206</v>
      </c>
      <c r="C266" s="14">
        <v>2018011001032</v>
      </c>
      <c r="D266" s="14" t="s">
        <v>1207</v>
      </c>
      <c r="E266" t="s">
        <v>1218</v>
      </c>
      <c r="F266" s="4">
        <v>2202017</v>
      </c>
      <c r="G266" t="s">
        <v>1220</v>
      </c>
    </row>
    <row r="267" spans="1:7" x14ac:dyDescent="0.25">
      <c r="A267" s="79" t="s">
        <v>1205</v>
      </c>
      <c r="B267" t="s">
        <v>1206</v>
      </c>
      <c r="C267" s="14">
        <v>2018011001032</v>
      </c>
      <c r="D267" s="14" t="s">
        <v>1207</v>
      </c>
      <c r="E267" t="s">
        <v>1221</v>
      </c>
      <c r="F267" s="4">
        <v>2202045</v>
      </c>
      <c r="G267" t="s">
        <v>1222</v>
      </c>
    </row>
    <row r="268" spans="1:7" x14ac:dyDescent="0.25">
      <c r="A268" s="79" t="s">
        <v>1205</v>
      </c>
      <c r="B268" t="s">
        <v>1206</v>
      </c>
      <c r="C268" s="14">
        <v>2018011001032</v>
      </c>
      <c r="D268" s="14" t="s">
        <v>1207</v>
      </c>
      <c r="E268" t="s">
        <v>1221</v>
      </c>
      <c r="F268" s="4">
        <v>2202045</v>
      </c>
      <c r="G268" t="s">
        <v>1223</v>
      </c>
    </row>
    <row r="269" spans="1:7" x14ac:dyDescent="0.25">
      <c r="A269" s="79" t="s">
        <v>1205</v>
      </c>
      <c r="B269" t="s">
        <v>1206</v>
      </c>
      <c r="C269" s="14">
        <v>2018011001032</v>
      </c>
      <c r="D269" s="14" t="s">
        <v>1207</v>
      </c>
      <c r="E269" t="s">
        <v>1221</v>
      </c>
      <c r="F269" s="4">
        <v>2202045</v>
      </c>
      <c r="G269" t="s">
        <v>1224</v>
      </c>
    </row>
    <row r="270" spans="1:7" x14ac:dyDescent="0.25">
      <c r="A270" s="79" t="s">
        <v>1205</v>
      </c>
      <c r="B270" t="s">
        <v>1206</v>
      </c>
      <c r="C270" s="14">
        <v>2018011001032</v>
      </c>
      <c r="D270" s="14" t="s">
        <v>1207</v>
      </c>
      <c r="E270" t="s">
        <v>1221</v>
      </c>
      <c r="F270" s="4">
        <v>2202045</v>
      </c>
      <c r="G270" t="s">
        <v>1225</v>
      </c>
    </row>
  </sheetData>
  <autoFilter ref="A2:G270" xr:uid="{1900E8DC-13E8-482C-A885-E10F72F050B4}"/>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E81C7-0F67-40AB-9ED3-ED855149704E}">
  <dimension ref="A1:DS67"/>
  <sheetViews>
    <sheetView topLeftCell="K1" zoomScaleNormal="100" workbookViewId="0">
      <selection activeCell="O11" sqref="O11"/>
    </sheetView>
  </sheetViews>
  <sheetFormatPr baseColWidth="10" defaultColWidth="10" defaultRowHeight="13.5" customHeight="1" x14ac:dyDescent="0.25"/>
  <cols>
    <col min="1" max="1" width="59.42578125" bestFit="1" customWidth="1"/>
    <col min="2" max="2" width="65.85546875" bestFit="1" customWidth="1"/>
    <col min="3" max="3" width="11.42578125" customWidth="1"/>
    <col min="4" max="4" width="78.85546875" customWidth="1"/>
    <col min="5" max="5" width="11.42578125" customWidth="1"/>
    <col min="6" max="6" width="40.42578125" customWidth="1"/>
    <col min="7" max="7" width="11.42578125" customWidth="1"/>
    <col min="8" max="8" width="27.140625" customWidth="1"/>
    <col min="9" max="9" width="11.42578125" customWidth="1"/>
    <col min="10" max="10" width="34.42578125" customWidth="1"/>
    <col min="11" max="11" width="37.42578125" customWidth="1"/>
    <col min="12" max="12" width="11.42578125" customWidth="1"/>
    <col min="13" max="13" width="17.42578125" customWidth="1"/>
    <col min="14" max="14" width="11.42578125" customWidth="1"/>
    <col min="15" max="15" width="35.42578125" customWidth="1"/>
    <col min="16" max="18" width="23.42578125" customWidth="1"/>
    <col min="19" max="19" width="58.140625" customWidth="1"/>
    <col min="20" max="20" width="11.42578125" customWidth="1"/>
    <col min="21" max="21" width="37.42578125" customWidth="1"/>
    <col min="22" max="24" width="11.42578125" customWidth="1"/>
    <col min="25" max="25" width="56.85546875" customWidth="1"/>
    <col min="26" max="26" width="11.42578125" customWidth="1"/>
    <col min="27" max="27" width="55.42578125" customWidth="1"/>
    <col min="28" max="28" width="11.42578125" customWidth="1"/>
    <col min="29" max="29" width="45.85546875" customWidth="1"/>
    <col min="30" max="30" width="11.42578125" customWidth="1"/>
    <col min="31" max="31" width="19.42578125" customWidth="1"/>
    <col min="32" max="32" width="20.42578125" customWidth="1"/>
    <col min="33" max="33" width="56.85546875" customWidth="1"/>
    <col min="34" max="34" width="5.42578125" customWidth="1"/>
    <col min="35" max="35" width="35" customWidth="1"/>
    <col min="36" max="37" width="13.42578125" customWidth="1"/>
    <col min="38" max="38" width="5.42578125" customWidth="1"/>
    <col min="39" max="39" width="22" customWidth="1"/>
    <col min="40" max="40" width="25.42578125" customWidth="1"/>
    <col min="41" max="41" width="11.42578125" customWidth="1"/>
    <col min="42" max="42" width="33.85546875" customWidth="1"/>
    <col min="43" max="43" width="29" customWidth="1"/>
    <col min="44" max="44" width="21.42578125" bestFit="1" customWidth="1"/>
    <col min="45" max="47" width="16.42578125" customWidth="1"/>
    <col min="48" max="48" width="11.42578125" customWidth="1"/>
    <col min="49" max="49" width="23.42578125" customWidth="1"/>
    <col min="50" max="50" width="22.42578125" bestFit="1" customWidth="1"/>
    <col min="51" max="53" width="18" customWidth="1"/>
    <col min="54" max="54" width="20.140625" customWidth="1"/>
    <col min="55" max="59" width="18" customWidth="1"/>
    <col min="60" max="60" width="50.42578125" customWidth="1"/>
    <col min="61" max="61" width="11.140625" customWidth="1"/>
    <col min="62" max="62" width="7.42578125" customWidth="1"/>
    <col min="63" max="66" width="21.85546875" customWidth="1"/>
    <col min="67" max="76" width="20.42578125" customWidth="1"/>
    <col min="77" max="81" width="27.85546875" customWidth="1"/>
    <col min="82" max="85" width="17" customWidth="1"/>
    <col min="86" max="93" width="28.140625" customWidth="1"/>
    <col min="94" max="101" width="17" customWidth="1"/>
    <col min="102" max="107" width="23.42578125" customWidth="1"/>
    <col min="108" max="122" width="24.42578125" customWidth="1"/>
    <col min="123" max="123" width="25.42578125" customWidth="1"/>
  </cols>
  <sheetData>
    <row r="1" spans="1:58" ht="13.5" customHeight="1" x14ac:dyDescent="0.25">
      <c r="AM1" s="91" t="s">
        <v>1226</v>
      </c>
    </row>
    <row r="2" spans="1:58" ht="13.5" customHeight="1" x14ac:dyDescent="0.25">
      <c r="F2" t="s">
        <v>1227</v>
      </c>
      <c r="R2" s="93" t="s">
        <v>1228</v>
      </c>
      <c r="S2" s="93" t="s">
        <v>1229</v>
      </c>
      <c r="U2" s="93" t="s">
        <v>1230</v>
      </c>
    </row>
    <row r="3" spans="1:58" ht="13.5" customHeight="1" x14ac:dyDescent="0.25">
      <c r="A3" t="s">
        <v>65</v>
      </c>
      <c r="B3" t="s">
        <v>65</v>
      </c>
      <c r="D3" s="13" t="s">
        <v>1231</v>
      </c>
      <c r="E3">
        <v>48</v>
      </c>
      <c r="F3" s="13" t="s">
        <v>1232</v>
      </c>
      <c r="H3" s="15"/>
      <c r="J3" s="13" t="s">
        <v>1233</v>
      </c>
      <c r="K3" s="16" t="s">
        <v>1234</v>
      </c>
      <c r="M3" s="13" t="s">
        <v>1235</v>
      </c>
      <c r="N3" s="13"/>
      <c r="O3" s="5" t="s">
        <v>1236</v>
      </c>
      <c r="P3" s="13" t="s">
        <v>1237</v>
      </c>
      <c r="Q3" s="13" t="s">
        <v>1238</v>
      </c>
      <c r="R3" t="s">
        <v>1239</v>
      </c>
      <c r="S3" s="17" t="s">
        <v>1240</v>
      </c>
      <c r="U3" s="17" t="s">
        <v>1241</v>
      </c>
      <c r="W3" t="s">
        <v>388</v>
      </c>
      <c r="Y3" s="91" t="s">
        <v>1242</v>
      </c>
      <c r="AA3" s="91" t="s">
        <v>1243</v>
      </c>
      <c r="AC3" s="18" t="s">
        <v>4</v>
      </c>
      <c r="AE3" s="82" t="s">
        <v>613</v>
      </c>
      <c r="AF3" s="82" t="s">
        <v>421</v>
      </c>
      <c r="AG3" s="82" t="s">
        <v>61</v>
      </c>
      <c r="AI3" s="83" t="s">
        <v>613</v>
      </c>
      <c r="AJ3" s="83" t="s">
        <v>421</v>
      </c>
      <c r="AK3" s="83" t="s">
        <v>61</v>
      </c>
      <c r="AM3" s="81" t="s">
        <v>1244</v>
      </c>
      <c r="AN3" s="83" t="s">
        <v>1245</v>
      </c>
      <c r="AO3" s="83" t="s">
        <v>1246</v>
      </c>
      <c r="AP3" s="83" t="s">
        <v>1247</v>
      </c>
      <c r="AQ3" s="83" t="s">
        <v>1248</v>
      </c>
      <c r="AR3" s="83" t="s">
        <v>1249</v>
      </c>
      <c r="AS3" s="82" t="s">
        <v>1250</v>
      </c>
      <c r="AT3" s="82" t="s">
        <v>1251</v>
      </c>
      <c r="AU3" s="82" t="s">
        <v>1252</v>
      </c>
      <c r="AV3" s="82" t="s">
        <v>1253</v>
      </c>
      <c r="AW3" s="82" t="s">
        <v>1254</v>
      </c>
      <c r="AX3" s="82" t="s">
        <v>1255</v>
      </c>
      <c r="AY3" s="82" t="s">
        <v>1256</v>
      </c>
      <c r="AZ3" s="82" t="s">
        <v>1257</v>
      </c>
      <c r="BA3" s="82" t="s">
        <v>1258</v>
      </c>
      <c r="BB3" s="82" t="s">
        <v>1259</v>
      </c>
      <c r="BC3" s="82" t="s">
        <v>1260</v>
      </c>
      <c r="BD3" s="82" t="s">
        <v>1261</v>
      </c>
      <c r="BE3" s="82" t="s">
        <v>1262</v>
      </c>
      <c r="BF3" s="82" t="s">
        <v>1263</v>
      </c>
    </row>
    <row r="4" spans="1:58" ht="13.5" customHeight="1" x14ac:dyDescent="0.25">
      <c r="A4" t="s">
        <v>65</v>
      </c>
      <c r="B4" t="s">
        <v>81</v>
      </c>
      <c r="D4" s="13" t="s">
        <v>1231</v>
      </c>
      <c r="E4">
        <v>49</v>
      </c>
      <c r="F4" s="13" t="s">
        <v>1264</v>
      </c>
      <c r="H4" s="15" t="s">
        <v>92</v>
      </c>
      <c r="J4" s="13" t="s">
        <v>1265</v>
      </c>
      <c r="K4" s="16" t="s">
        <v>1266</v>
      </c>
      <c r="M4" s="13" t="s">
        <v>1267</v>
      </c>
      <c r="N4" s="13"/>
      <c r="O4" s="5" t="s">
        <v>1268</v>
      </c>
      <c r="P4" s="13" t="s">
        <v>1269</v>
      </c>
      <c r="Q4" s="13" t="s">
        <v>1270</v>
      </c>
      <c r="R4" t="s">
        <v>1271</v>
      </c>
      <c r="S4" s="17" t="s">
        <v>1272</v>
      </c>
      <c r="U4" s="17" t="s">
        <v>1273</v>
      </c>
      <c r="W4" t="s">
        <v>1274</v>
      </c>
      <c r="Y4" t="s">
        <v>1275</v>
      </c>
      <c r="AA4" t="s">
        <v>1276</v>
      </c>
      <c r="AC4" s="20" t="s">
        <v>748</v>
      </c>
      <c r="AE4" t="s">
        <v>616</v>
      </c>
      <c r="AF4" t="s">
        <v>553</v>
      </c>
      <c r="AG4" t="s">
        <v>65</v>
      </c>
      <c r="AH4" t="s">
        <v>199</v>
      </c>
      <c r="AI4" t="s">
        <v>1250</v>
      </c>
      <c r="AJ4" t="s">
        <v>1248</v>
      </c>
      <c r="AK4" t="s">
        <v>1244</v>
      </c>
      <c r="AM4" t="s">
        <v>65</v>
      </c>
      <c r="AN4" t="s">
        <v>190</v>
      </c>
      <c r="AO4" t="s">
        <v>338</v>
      </c>
      <c r="AP4" t="s">
        <v>285</v>
      </c>
      <c r="AQ4" t="s">
        <v>553</v>
      </c>
      <c r="AR4" t="s">
        <v>423</v>
      </c>
      <c r="AS4" t="s">
        <v>616</v>
      </c>
      <c r="AT4" t="s">
        <v>633</v>
      </c>
      <c r="AU4" t="s">
        <v>664</v>
      </c>
      <c r="AV4" t="s">
        <v>684</v>
      </c>
      <c r="AW4" t="s">
        <v>702</v>
      </c>
      <c r="AX4" t="s">
        <v>387</v>
      </c>
      <c r="AY4" t="s">
        <v>717</v>
      </c>
      <c r="AZ4" t="s">
        <v>729</v>
      </c>
      <c r="BA4" t="s">
        <v>749</v>
      </c>
      <c r="BB4" t="s">
        <v>767</v>
      </c>
      <c r="BC4" t="s">
        <v>794</v>
      </c>
      <c r="BD4" t="s">
        <v>814</v>
      </c>
      <c r="BE4" t="s">
        <v>836</v>
      </c>
      <c r="BF4" t="s">
        <v>856</v>
      </c>
    </row>
    <row r="5" spans="1:58" ht="13.5" customHeight="1" x14ac:dyDescent="0.25">
      <c r="A5" t="s">
        <v>65</v>
      </c>
      <c r="B5" t="s">
        <v>118</v>
      </c>
      <c r="D5" s="13" t="s">
        <v>1231</v>
      </c>
      <c r="E5">
        <v>51</v>
      </c>
      <c r="F5" s="13" t="s">
        <v>1277</v>
      </c>
      <c r="H5" s="15" t="s">
        <v>15</v>
      </c>
      <c r="J5" s="13" t="s">
        <v>1278</v>
      </c>
      <c r="K5" s="16" t="s">
        <v>1279</v>
      </c>
      <c r="M5" s="13"/>
      <c r="N5" s="13"/>
      <c r="O5" s="5" t="s">
        <v>1280</v>
      </c>
      <c r="P5" s="13" t="s">
        <v>1281</v>
      </c>
      <c r="Q5" s="13" t="s">
        <v>1282</v>
      </c>
      <c r="R5" t="s">
        <v>1283</v>
      </c>
      <c r="S5" s="17" t="s">
        <v>1284</v>
      </c>
      <c r="U5" s="17" t="s">
        <v>1285</v>
      </c>
      <c r="W5" t="s">
        <v>1286</v>
      </c>
      <c r="Y5" t="s">
        <v>1287</v>
      </c>
      <c r="AA5" t="s">
        <v>1288</v>
      </c>
      <c r="AC5" s="21" t="s">
        <v>552</v>
      </c>
      <c r="AE5" t="s">
        <v>633</v>
      </c>
      <c r="AF5" t="s">
        <v>423</v>
      </c>
      <c r="AG5" t="s">
        <v>190</v>
      </c>
      <c r="AH5" t="s">
        <v>199</v>
      </c>
      <c r="AI5" t="s">
        <v>1251</v>
      </c>
      <c r="AJ5" t="s">
        <v>1249</v>
      </c>
      <c r="AK5" t="s">
        <v>1245</v>
      </c>
      <c r="AM5" t="s">
        <v>81</v>
      </c>
      <c r="AN5" t="s">
        <v>191</v>
      </c>
      <c r="AO5" t="s">
        <v>339</v>
      </c>
      <c r="AP5" t="s">
        <v>306</v>
      </c>
      <c r="AQ5" t="s">
        <v>582</v>
      </c>
      <c r="AR5" t="s">
        <v>424</v>
      </c>
      <c r="AS5" t="s">
        <v>199</v>
      </c>
    </row>
    <row r="6" spans="1:58" ht="13.5" customHeight="1" x14ac:dyDescent="0.25">
      <c r="A6" t="s">
        <v>553</v>
      </c>
      <c r="B6" t="s">
        <v>553</v>
      </c>
      <c r="D6" s="13" t="s">
        <v>1231</v>
      </c>
      <c r="E6">
        <v>52</v>
      </c>
      <c r="F6" s="13" t="s">
        <v>1289</v>
      </c>
      <c r="H6" s="15" t="s">
        <v>70</v>
      </c>
      <c r="J6" s="16"/>
      <c r="K6" s="13"/>
      <c r="L6" s="13"/>
      <c r="M6" s="13"/>
      <c r="N6" s="13"/>
      <c r="O6" s="5" t="s">
        <v>1290</v>
      </c>
      <c r="P6" s="13" t="s">
        <v>1291</v>
      </c>
      <c r="Q6" s="13"/>
      <c r="R6" t="s">
        <v>1292</v>
      </c>
      <c r="S6" s="17" t="s">
        <v>1293</v>
      </c>
      <c r="U6" s="17" t="s">
        <v>1294</v>
      </c>
      <c r="W6" t="s">
        <v>1295</v>
      </c>
      <c r="Y6" t="s">
        <v>1296</v>
      </c>
      <c r="AA6" t="s">
        <v>1297</v>
      </c>
      <c r="AC6" s="21" t="s">
        <v>1298</v>
      </c>
      <c r="AE6" t="s">
        <v>664</v>
      </c>
      <c r="AF6" t="s">
        <v>199</v>
      </c>
      <c r="AG6" t="s">
        <v>338</v>
      </c>
      <c r="AH6" t="s">
        <v>199</v>
      </c>
      <c r="AI6" t="s">
        <v>1252</v>
      </c>
      <c r="AK6" t="s">
        <v>1246</v>
      </c>
      <c r="AM6" t="s">
        <v>118</v>
      </c>
      <c r="AN6" t="s">
        <v>220</v>
      </c>
      <c r="AO6" t="s">
        <v>1299</v>
      </c>
      <c r="AP6" t="s">
        <v>298</v>
      </c>
      <c r="AQ6" t="s">
        <v>565</v>
      </c>
      <c r="AR6" t="s">
        <v>468</v>
      </c>
      <c r="AS6" t="s">
        <v>199</v>
      </c>
    </row>
    <row r="7" spans="1:58" ht="13.5" customHeight="1" x14ac:dyDescent="0.25">
      <c r="A7" t="s">
        <v>553</v>
      </c>
      <c r="B7" t="s">
        <v>582</v>
      </c>
      <c r="D7" s="13" t="s">
        <v>1231</v>
      </c>
      <c r="E7">
        <v>53</v>
      </c>
      <c r="F7" s="13" t="s">
        <v>1300</v>
      </c>
      <c r="H7" s="15" t="s">
        <v>183</v>
      </c>
      <c r="J7" s="16"/>
      <c r="K7" s="13"/>
      <c r="L7" s="13"/>
      <c r="M7" s="13"/>
      <c r="N7" s="13"/>
      <c r="O7" s="5" t="s">
        <v>1301</v>
      </c>
      <c r="P7" s="13" t="s">
        <v>1302</v>
      </c>
      <c r="Q7" s="13"/>
      <c r="R7" t="s">
        <v>1303</v>
      </c>
      <c r="S7" s="17" t="s">
        <v>1304</v>
      </c>
      <c r="U7" s="17" t="s">
        <v>1305</v>
      </c>
      <c r="Y7" t="s">
        <v>1306</v>
      </c>
      <c r="AA7" t="s">
        <v>1307</v>
      </c>
      <c r="AC7" s="21" t="s">
        <v>683</v>
      </c>
      <c r="AE7" t="s">
        <v>684</v>
      </c>
      <c r="AF7" t="s">
        <v>199</v>
      </c>
      <c r="AG7" t="s">
        <v>285</v>
      </c>
      <c r="AH7" t="s">
        <v>199</v>
      </c>
      <c r="AI7" t="s">
        <v>1253</v>
      </c>
      <c r="AK7" t="s">
        <v>1247</v>
      </c>
      <c r="AO7" t="s">
        <v>1308</v>
      </c>
      <c r="AP7" t="s">
        <v>199</v>
      </c>
    </row>
    <row r="8" spans="1:58" ht="13.5" customHeight="1" x14ac:dyDescent="0.25">
      <c r="A8" t="s">
        <v>553</v>
      </c>
      <c r="B8" t="s">
        <v>565</v>
      </c>
      <c r="D8" s="13"/>
      <c r="E8">
        <v>54</v>
      </c>
      <c r="F8" s="13" t="s">
        <v>1309</v>
      </c>
      <c r="H8" s="15" t="s">
        <v>1310</v>
      </c>
      <c r="J8" s="16"/>
      <c r="K8" s="13"/>
      <c r="L8" s="13"/>
      <c r="M8" s="13"/>
      <c r="N8" s="13"/>
      <c r="O8" s="5" t="s">
        <v>1311</v>
      </c>
      <c r="P8" s="13" t="s">
        <v>1312</v>
      </c>
      <c r="Q8" s="13"/>
      <c r="R8" t="s">
        <v>1313</v>
      </c>
      <c r="S8" s="17" t="s">
        <v>1314</v>
      </c>
      <c r="U8" s="17" t="s">
        <v>1315</v>
      </c>
      <c r="Y8" t="s">
        <v>1316</v>
      </c>
      <c r="AA8" s="19"/>
      <c r="AC8" s="21" t="s">
        <v>738</v>
      </c>
      <c r="AE8" t="s">
        <v>702</v>
      </c>
      <c r="AF8" t="s">
        <v>199</v>
      </c>
      <c r="AI8" t="s">
        <v>1254</v>
      </c>
    </row>
    <row r="9" spans="1:58" ht="13.5" customHeight="1" x14ac:dyDescent="0.25">
      <c r="A9" t="s">
        <v>190</v>
      </c>
      <c r="B9" t="s">
        <v>191</v>
      </c>
      <c r="D9" s="13" t="s">
        <v>1231</v>
      </c>
      <c r="E9">
        <v>56</v>
      </c>
      <c r="F9" s="13" t="s">
        <v>1317</v>
      </c>
      <c r="H9" s="15" t="s">
        <v>152</v>
      </c>
      <c r="J9" s="16"/>
      <c r="K9" s="13"/>
      <c r="L9" s="13"/>
      <c r="M9" s="13"/>
      <c r="N9" s="13"/>
      <c r="O9" s="5" t="s">
        <v>388</v>
      </c>
      <c r="P9" s="13" t="s">
        <v>1318</v>
      </c>
      <c r="Q9" s="13"/>
      <c r="R9" t="s">
        <v>1319</v>
      </c>
      <c r="S9" s="17" t="s">
        <v>1320</v>
      </c>
      <c r="Y9" t="s">
        <v>1321</v>
      </c>
      <c r="AC9" s="21" t="s">
        <v>701</v>
      </c>
      <c r="AE9" t="s">
        <v>387</v>
      </c>
      <c r="AF9" t="s">
        <v>199</v>
      </c>
      <c r="AI9" t="s">
        <v>1255</v>
      </c>
    </row>
    <row r="10" spans="1:58" ht="13.5" customHeight="1" x14ac:dyDescent="0.25">
      <c r="A10" t="s">
        <v>190</v>
      </c>
      <c r="B10" t="s">
        <v>220</v>
      </c>
      <c r="D10" s="13" t="s">
        <v>1231</v>
      </c>
      <c r="E10">
        <v>58</v>
      </c>
      <c r="F10" s="13" t="s">
        <v>1322</v>
      </c>
      <c r="H10" s="15" t="s">
        <v>1323</v>
      </c>
      <c r="J10" s="22"/>
      <c r="P10" s="13" t="s">
        <v>1324</v>
      </c>
      <c r="R10" t="s">
        <v>1325</v>
      </c>
      <c r="S10" s="17" t="s">
        <v>1326</v>
      </c>
      <c r="U10" s="23"/>
      <c r="AC10" s="21" t="s">
        <v>615</v>
      </c>
      <c r="AE10" t="s">
        <v>717</v>
      </c>
      <c r="AF10" t="s">
        <v>199</v>
      </c>
      <c r="AI10" t="s">
        <v>1256</v>
      </c>
    </row>
    <row r="11" spans="1:58" ht="13.5" customHeight="1" x14ac:dyDescent="0.25">
      <c r="A11" t="s">
        <v>423</v>
      </c>
      <c r="B11" t="s">
        <v>423</v>
      </c>
      <c r="D11" s="13" t="s">
        <v>1231</v>
      </c>
      <c r="E11">
        <v>58</v>
      </c>
      <c r="F11" s="13" t="s">
        <v>1327</v>
      </c>
      <c r="H11" s="15" t="s">
        <v>1328</v>
      </c>
      <c r="J11" s="22"/>
      <c r="P11" s="13" t="s">
        <v>1329</v>
      </c>
      <c r="R11" t="s">
        <v>1330</v>
      </c>
      <c r="S11" s="17" t="s">
        <v>1331</v>
      </c>
      <c r="U11" s="23"/>
      <c r="AC11" s="21" t="s">
        <v>766</v>
      </c>
      <c r="AE11" t="s">
        <v>729</v>
      </c>
      <c r="AF11" t="s">
        <v>199</v>
      </c>
      <c r="AI11" t="s">
        <v>1257</v>
      </c>
    </row>
    <row r="12" spans="1:58" ht="13.5" customHeight="1" x14ac:dyDescent="0.25">
      <c r="A12" t="s">
        <v>423</v>
      </c>
      <c r="B12" t="s">
        <v>424</v>
      </c>
      <c r="D12" s="13" t="s">
        <v>1231</v>
      </c>
      <c r="E12">
        <v>61</v>
      </c>
      <c r="F12" s="13" t="s">
        <v>1332</v>
      </c>
      <c r="J12" s="22"/>
      <c r="P12" s="13" t="s">
        <v>1333</v>
      </c>
      <c r="R12" t="s">
        <v>1334</v>
      </c>
      <c r="S12" s="17" t="s">
        <v>1335</v>
      </c>
      <c r="U12" s="23"/>
      <c r="AC12" s="21" t="s">
        <v>1336</v>
      </c>
      <c r="AE12" t="s">
        <v>749</v>
      </c>
      <c r="AF12" t="s">
        <v>199</v>
      </c>
      <c r="AI12" t="s">
        <v>1258</v>
      </c>
    </row>
    <row r="13" spans="1:58" ht="13.5" customHeight="1" x14ac:dyDescent="0.25">
      <c r="A13" t="s">
        <v>423</v>
      </c>
      <c r="B13" t="s">
        <v>468</v>
      </c>
      <c r="D13" s="13"/>
      <c r="E13">
        <v>63</v>
      </c>
      <c r="F13" s="13" t="s">
        <v>1337</v>
      </c>
      <c r="J13" s="22"/>
      <c r="P13" s="13" t="s">
        <v>1338</v>
      </c>
      <c r="R13" t="s">
        <v>1339</v>
      </c>
      <c r="S13" s="17" t="s">
        <v>1340</v>
      </c>
      <c r="U13" s="23"/>
      <c r="AC13" s="21" t="s">
        <v>1341</v>
      </c>
      <c r="AE13" t="s">
        <v>767</v>
      </c>
      <c r="AF13" t="s">
        <v>199</v>
      </c>
      <c r="AI13" t="s">
        <v>1259</v>
      </c>
    </row>
    <row r="14" spans="1:58" ht="13.5" customHeight="1" x14ac:dyDescent="0.25">
      <c r="A14" t="s">
        <v>338</v>
      </c>
      <c r="B14" t="s">
        <v>338</v>
      </c>
      <c r="D14" s="13" t="s">
        <v>1231</v>
      </c>
      <c r="E14">
        <v>64</v>
      </c>
      <c r="F14" s="13" t="s">
        <v>1342</v>
      </c>
      <c r="J14" s="22"/>
      <c r="P14" s="13" t="s">
        <v>1343</v>
      </c>
      <c r="R14" t="s">
        <v>1344</v>
      </c>
      <c r="S14" s="17" t="s">
        <v>1345</v>
      </c>
      <c r="U14" s="23"/>
      <c r="AC14" s="21" t="s">
        <v>835</v>
      </c>
      <c r="AE14" t="s">
        <v>794</v>
      </c>
      <c r="AF14" t="s">
        <v>199</v>
      </c>
      <c r="AI14" t="s">
        <v>1260</v>
      </c>
    </row>
    <row r="15" spans="1:58" ht="13.5" customHeight="1" x14ac:dyDescent="0.25">
      <c r="A15" t="s">
        <v>338</v>
      </c>
      <c r="B15" t="s">
        <v>339</v>
      </c>
      <c r="D15" s="13" t="s">
        <v>1231</v>
      </c>
      <c r="E15" s="76" t="s">
        <v>1346</v>
      </c>
      <c r="F15" s="75" t="s">
        <v>1347</v>
      </c>
      <c r="R15" t="s">
        <v>1348</v>
      </c>
      <c r="S15" s="17" t="s">
        <v>1349</v>
      </c>
      <c r="U15" s="23"/>
      <c r="AC15" s="21" t="s">
        <v>1350</v>
      </c>
      <c r="AE15" t="s">
        <v>814</v>
      </c>
      <c r="AF15" t="s">
        <v>199</v>
      </c>
      <c r="AI15" t="s">
        <v>1261</v>
      </c>
    </row>
    <row r="16" spans="1:58" ht="13.5" customHeight="1" x14ac:dyDescent="0.25">
      <c r="A16" t="s">
        <v>338</v>
      </c>
      <c r="B16" t="s">
        <v>1299</v>
      </c>
      <c r="D16" s="13"/>
      <c r="E16" s="76"/>
      <c r="F16" s="75"/>
      <c r="P16" s="13"/>
      <c r="R16" t="s">
        <v>1351</v>
      </c>
      <c r="S16" s="17" t="s">
        <v>1352</v>
      </c>
      <c r="U16" s="23"/>
      <c r="AC16" s="21" t="s">
        <v>813</v>
      </c>
      <c r="AE16" t="s">
        <v>836</v>
      </c>
      <c r="AF16" t="s">
        <v>199</v>
      </c>
      <c r="AI16" t="s">
        <v>1262</v>
      </c>
    </row>
    <row r="17" spans="1:123" ht="13.5" customHeight="1" x14ac:dyDescent="0.25">
      <c r="A17" t="s">
        <v>338</v>
      </c>
      <c r="B17" t="s">
        <v>1308</v>
      </c>
      <c r="D17" s="13"/>
      <c r="E17" t="s">
        <v>388</v>
      </c>
      <c r="F17" s="13" t="s">
        <v>1353</v>
      </c>
      <c r="P17" s="13"/>
      <c r="R17" t="s">
        <v>1354</v>
      </c>
      <c r="S17" s="17" t="s">
        <v>1355</v>
      </c>
      <c r="U17" s="23"/>
      <c r="AC17" s="21" t="s">
        <v>663</v>
      </c>
      <c r="AE17" t="s">
        <v>856</v>
      </c>
      <c r="AF17" t="s">
        <v>199</v>
      </c>
      <c r="AI17" t="s">
        <v>1263</v>
      </c>
    </row>
    <row r="18" spans="1:123" ht="13.5" customHeight="1" x14ac:dyDescent="0.25">
      <c r="A18" t="s">
        <v>285</v>
      </c>
      <c r="B18" t="s">
        <v>285</v>
      </c>
      <c r="D18" s="13" t="s">
        <v>1231</v>
      </c>
      <c r="E18">
        <v>45</v>
      </c>
      <c r="F18" s="13" t="s">
        <v>1356</v>
      </c>
      <c r="R18" t="s">
        <v>1357</v>
      </c>
      <c r="S18" s="17" t="s">
        <v>1358</v>
      </c>
      <c r="U18" s="23"/>
      <c r="AC18" s="21" t="s">
        <v>64</v>
      </c>
      <c r="AU18" s="91" t="s">
        <v>1359</v>
      </c>
      <c r="AW18" s="91" t="s">
        <v>1360</v>
      </c>
      <c r="BH18" s="91" t="s">
        <v>1361</v>
      </c>
      <c r="BK18" s="91" t="s">
        <v>1362</v>
      </c>
    </row>
    <row r="19" spans="1:123" ht="13.5" customHeight="1" x14ac:dyDescent="0.25">
      <c r="A19" t="s">
        <v>285</v>
      </c>
      <c r="B19" t="s">
        <v>306</v>
      </c>
      <c r="D19" s="13" t="s">
        <v>1231</v>
      </c>
      <c r="E19" s="76" t="s">
        <v>1363</v>
      </c>
      <c r="F19" s="75" t="s">
        <v>1364</v>
      </c>
      <c r="H19" s="15"/>
      <c r="R19" t="s">
        <v>1365</v>
      </c>
      <c r="S19" s="17" t="s">
        <v>1366</v>
      </c>
      <c r="U19" s="23"/>
      <c r="AC19" s="21" t="s">
        <v>632</v>
      </c>
    </row>
    <row r="20" spans="1:123" ht="13.5" customHeight="1" x14ac:dyDescent="0.25">
      <c r="A20" t="s">
        <v>285</v>
      </c>
      <c r="B20" t="s">
        <v>298</v>
      </c>
      <c r="D20" s="13"/>
      <c r="E20" s="76" t="s">
        <v>340</v>
      </c>
      <c r="F20" s="75" t="s">
        <v>1367</v>
      </c>
      <c r="H20" s="15"/>
      <c r="R20" t="s">
        <v>1368</v>
      </c>
      <c r="S20" s="17" t="s">
        <v>1369</v>
      </c>
      <c r="U20" s="23"/>
      <c r="AC20" s="21" t="s">
        <v>855</v>
      </c>
      <c r="AW20" s="84">
        <v>2018011001024</v>
      </c>
      <c r="AX20" s="84">
        <v>2018011001030</v>
      </c>
      <c r="AY20" s="84">
        <v>2018011001032</v>
      </c>
      <c r="AZ20" s="84">
        <v>2018011001036</v>
      </c>
      <c r="BA20" s="84">
        <v>2018011001144</v>
      </c>
      <c r="BB20" s="84">
        <v>2018011001145</v>
      </c>
      <c r="BC20" s="84">
        <v>2019011000157</v>
      </c>
      <c r="BD20" s="84">
        <v>2019011000177</v>
      </c>
      <c r="BE20" s="84">
        <v>2019011000178</v>
      </c>
      <c r="BF20" s="86">
        <v>2019011000239</v>
      </c>
      <c r="BH20" s="84" t="s">
        <v>72</v>
      </c>
      <c r="BI20" s="84" t="s">
        <v>880</v>
      </c>
      <c r="BK20" s="88" t="s">
        <v>1370</v>
      </c>
      <c r="BO20" s="88" t="s">
        <v>1371</v>
      </c>
      <c r="BY20" s="88" t="s">
        <v>1068</v>
      </c>
      <c r="CD20" s="88" t="s">
        <v>937</v>
      </c>
      <c r="CH20" s="88" t="s">
        <v>994</v>
      </c>
      <c r="CP20" s="88" t="s">
        <v>1170</v>
      </c>
      <c r="CX20" s="88" t="s">
        <v>1033</v>
      </c>
      <c r="DD20" s="88" t="s">
        <v>1102</v>
      </c>
      <c r="DS20" s="88" t="s">
        <v>1372</v>
      </c>
    </row>
    <row r="21" spans="1:123" ht="13.5" customHeight="1" x14ac:dyDescent="0.25">
      <c r="A21" t="s">
        <v>616</v>
      </c>
      <c r="B21" t="s">
        <v>616</v>
      </c>
      <c r="D21" s="13" t="s">
        <v>1231</v>
      </c>
      <c r="F21" s="13" t="s">
        <v>1373</v>
      </c>
      <c r="R21" t="s">
        <v>1374</v>
      </c>
      <c r="S21" s="17" t="s">
        <v>1375</v>
      </c>
      <c r="U21" s="23"/>
      <c r="AE21" s="82" t="s">
        <v>1376</v>
      </c>
      <c r="AF21" s="82" t="s">
        <v>1377</v>
      </c>
      <c r="AG21" s="82"/>
      <c r="AI21" s="82" t="s">
        <v>876</v>
      </c>
      <c r="AM21" s="82" t="s">
        <v>1378</v>
      </c>
      <c r="AN21" s="82" t="s">
        <v>1379</v>
      </c>
      <c r="AP21" s="82" t="s">
        <v>876</v>
      </c>
      <c r="AQ21" s="82" t="s">
        <v>877</v>
      </c>
      <c r="AR21" s="82" t="s">
        <v>878</v>
      </c>
      <c r="AS21" s="82" t="s">
        <v>879</v>
      </c>
      <c r="AU21" s="92" t="s">
        <v>1380</v>
      </c>
      <c r="AW21" s="4" t="s">
        <v>1371</v>
      </c>
      <c r="AX21" s="87" t="s">
        <v>1068</v>
      </c>
      <c r="AY21" s="87" t="s">
        <v>1381</v>
      </c>
      <c r="AZ21" s="87" t="s">
        <v>1372</v>
      </c>
      <c r="BA21" s="87" t="s">
        <v>937</v>
      </c>
      <c r="BB21" s="87" t="s">
        <v>994</v>
      </c>
      <c r="BC21" s="87" t="s">
        <v>1170</v>
      </c>
      <c r="BD21" s="87" t="s">
        <v>1033</v>
      </c>
      <c r="BE21" s="87" t="s">
        <v>1102</v>
      </c>
      <c r="BF21" t="s">
        <v>1382</v>
      </c>
      <c r="BH21" t="s">
        <v>1001</v>
      </c>
      <c r="BI21">
        <v>2201001</v>
      </c>
      <c r="BK21" s="90" t="s">
        <v>1383</v>
      </c>
      <c r="BL21" s="90" t="s">
        <v>1384</v>
      </c>
      <c r="BM21" s="89" t="s">
        <v>1385</v>
      </c>
      <c r="BN21" s="89" t="s">
        <v>1386</v>
      </c>
      <c r="BO21" s="89" t="s">
        <v>1387</v>
      </c>
      <c r="BP21" s="89" t="s">
        <v>1388</v>
      </c>
      <c r="BQ21" s="89" t="s">
        <v>1389</v>
      </c>
      <c r="BR21" s="89" t="s">
        <v>1390</v>
      </c>
      <c r="BS21" s="89" t="s">
        <v>1391</v>
      </c>
      <c r="BT21" s="89" t="s">
        <v>1392</v>
      </c>
      <c r="BU21" s="89" t="s">
        <v>1393</v>
      </c>
      <c r="BV21" s="89" t="s">
        <v>1394</v>
      </c>
      <c r="BW21" s="89" t="s">
        <v>1395</v>
      </c>
      <c r="BX21" s="89" t="s">
        <v>1396</v>
      </c>
      <c r="BY21" s="89" t="s">
        <v>1397</v>
      </c>
      <c r="BZ21" s="89" t="s">
        <v>1398</v>
      </c>
      <c r="CA21" s="89" t="s">
        <v>1399</v>
      </c>
      <c r="CB21" s="89" t="s">
        <v>1400</v>
      </c>
      <c r="CC21" s="89" t="s">
        <v>1401</v>
      </c>
      <c r="CD21" s="89" t="s">
        <v>1402</v>
      </c>
      <c r="CE21" s="89" t="s">
        <v>1403</v>
      </c>
      <c r="CF21" s="89" t="s">
        <v>1404</v>
      </c>
      <c r="CG21" s="89" t="s">
        <v>1405</v>
      </c>
      <c r="CH21" s="89" t="s">
        <v>1406</v>
      </c>
      <c r="CI21" s="89" t="s">
        <v>1407</v>
      </c>
      <c r="CJ21" s="89" t="s">
        <v>1408</v>
      </c>
      <c r="CK21" s="89" t="s">
        <v>1409</v>
      </c>
      <c r="CL21" s="89" t="s">
        <v>1410</v>
      </c>
      <c r="CM21" s="89" t="s">
        <v>1411</v>
      </c>
      <c r="CN21" s="89" t="s">
        <v>1412</v>
      </c>
      <c r="CO21" s="89" t="s">
        <v>1413</v>
      </c>
      <c r="CP21" s="89" t="s">
        <v>1414</v>
      </c>
      <c r="CQ21" s="89" t="s">
        <v>1415</v>
      </c>
      <c r="CR21" s="89" t="s">
        <v>1416</v>
      </c>
      <c r="CS21" s="89" t="s">
        <v>1417</v>
      </c>
      <c r="CT21" s="89" t="s">
        <v>1418</v>
      </c>
      <c r="CU21" s="89" t="s">
        <v>1419</v>
      </c>
      <c r="CV21" s="89" t="s">
        <v>1420</v>
      </c>
      <c r="CW21" s="89" t="s">
        <v>1421</v>
      </c>
      <c r="CX21" s="89" t="s">
        <v>1422</v>
      </c>
      <c r="CY21" s="89" t="s">
        <v>1423</v>
      </c>
      <c r="CZ21" s="89" t="s">
        <v>1424</v>
      </c>
      <c r="DA21" s="89" t="s">
        <v>1425</v>
      </c>
      <c r="DB21" s="89" t="s">
        <v>1426</v>
      </c>
      <c r="DC21" s="89" t="s">
        <v>1427</v>
      </c>
      <c r="DD21" s="89" t="s">
        <v>1428</v>
      </c>
      <c r="DE21" s="89" t="s">
        <v>1429</v>
      </c>
      <c r="DF21" s="89" t="s">
        <v>1430</v>
      </c>
      <c r="DG21" s="89" t="s">
        <v>1431</v>
      </c>
      <c r="DH21" s="89" t="s">
        <v>1432</v>
      </c>
      <c r="DI21" s="89" t="s">
        <v>1433</v>
      </c>
      <c r="DJ21" s="89" t="s">
        <v>1434</v>
      </c>
      <c r="DK21" s="89" t="s">
        <v>1435</v>
      </c>
      <c r="DL21" s="89" t="s">
        <v>1436</v>
      </c>
      <c r="DM21" s="89" t="s">
        <v>1437</v>
      </c>
      <c r="DN21" s="89" t="s">
        <v>1438</v>
      </c>
      <c r="DO21" s="89" t="s">
        <v>1439</v>
      </c>
      <c r="DP21" s="89" t="s">
        <v>1440</v>
      </c>
      <c r="DQ21" s="89" t="s">
        <v>1441</v>
      </c>
      <c r="DR21" s="89" t="s">
        <v>1442</v>
      </c>
      <c r="DS21" s="89" t="s">
        <v>1443</v>
      </c>
    </row>
    <row r="22" spans="1:123" ht="13.5" customHeight="1" x14ac:dyDescent="0.25">
      <c r="A22" t="s">
        <v>633</v>
      </c>
      <c r="B22" t="s">
        <v>633</v>
      </c>
      <c r="D22" s="13" t="s">
        <v>1444</v>
      </c>
      <c r="E22" s="77" t="s">
        <v>287</v>
      </c>
      <c r="F22" s="76" t="s">
        <v>1445</v>
      </c>
      <c r="R22" t="s">
        <v>1446</v>
      </c>
      <c r="S22" s="17" t="s">
        <v>1447</v>
      </c>
      <c r="U22" s="23"/>
      <c r="AE22" t="s">
        <v>616</v>
      </c>
      <c r="AF22" t="s">
        <v>1250</v>
      </c>
      <c r="AG22" t="s">
        <v>616</v>
      </c>
      <c r="AI22" t="s">
        <v>1170</v>
      </c>
      <c r="AM22" t="s">
        <v>1448</v>
      </c>
      <c r="AN22" s="4" t="s">
        <v>389</v>
      </c>
      <c r="AP22" t="s">
        <v>1381</v>
      </c>
      <c r="AQ22" t="s">
        <v>1206</v>
      </c>
      <c r="AR22" s="14">
        <v>2018011001032</v>
      </c>
      <c r="AS22" t="s">
        <v>1207</v>
      </c>
      <c r="AU22" s="4">
        <v>-1</v>
      </c>
      <c r="AW22" t="s">
        <v>885</v>
      </c>
      <c r="AX22" t="s">
        <v>1005</v>
      </c>
      <c r="AY22" t="s">
        <v>885</v>
      </c>
      <c r="AZ22" t="s">
        <v>1162</v>
      </c>
      <c r="BA22" t="s">
        <v>940</v>
      </c>
      <c r="BB22" t="s">
        <v>997</v>
      </c>
      <c r="BC22" t="s">
        <v>1105</v>
      </c>
      <c r="BD22" t="s">
        <v>997</v>
      </c>
      <c r="BE22" t="s">
        <v>1105</v>
      </c>
      <c r="BF22" s="85" t="s">
        <v>1162</v>
      </c>
      <c r="BG22" t="s">
        <v>199</v>
      </c>
      <c r="BH22" t="s">
        <v>1119</v>
      </c>
      <c r="BI22">
        <v>2201002</v>
      </c>
      <c r="BK22" t="s">
        <v>1208</v>
      </c>
      <c r="BL22" t="s">
        <v>1216</v>
      </c>
      <c r="BM22" t="s">
        <v>1219</v>
      </c>
      <c r="BN22" t="s">
        <v>1222</v>
      </c>
      <c r="BO22" t="s">
        <v>1449</v>
      </c>
      <c r="BP22" t="s">
        <v>886</v>
      </c>
      <c r="BQ22" t="s">
        <v>892</v>
      </c>
      <c r="BR22" t="s">
        <v>897</v>
      </c>
      <c r="BS22" t="s">
        <v>909</v>
      </c>
      <c r="BT22" t="s">
        <v>936</v>
      </c>
      <c r="BU22" t="s">
        <v>913</v>
      </c>
      <c r="BV22" t="s">
        <v>928</v>
      </c>
      <c r="BW22" t="s">
        <v>923</v>
      </c>
      <c r="BX22" t="s">
        <v>901</v>
      </c>
      <c r="BY22" t="s">
        <v>1071</v>
      </c>
      <c r="BZ22" t="s">
        <v>1074</v>
      </c>
      <c r="CA22" t="s">
        <v>1089</v>
      </c>
      <c r="CB22" t="s">
        <v>1084</v>
      </c>
      <c r="CC22" t="s">
        <v>1096</v>
      </c>
      <c r="CD22" t="s">
        <v>941</v>
      </c>
      <c r="CE22" t="s">
        <v>963</v>
      </c>
      <c r="CF22" t="s">
        <v>969</v>
      </c>
      <c r="CG22" t="s">
        <v>966</v>
      </c>
      <c r="CH22" t="s">
        <v>1006</v>
      </c>
      <c r="CI22" t="s">
        <v>998</v>
      </c>
      <c r="CJ22" t="s">
        <v>1022</v>
      </c>
      <c r="CK22" t="s">
        <v>1018</v>
      </c>
      <c r="CL22" t="s">
        <v>1027</v>
      </c>
      <c r="CM22" t="s">
        <v>1010</v>
      </c>
      <c r="CN22" t="s">
        <v>1014</v>
      </c>
      <c r="CO22" t="s">
        <v>1002</v>
      </c>
      <c r="CP22" t="s">
        <v>1175</v>
      </c>
      <c r="CQ22" t="s">
        <v>1190</v>
      </c>
      <c r="CR22" t="s">
        <v>1179</v>
      </c>
      <c r="CS22" t="s">
        <v>1173</v>
      </c>
      <c r="CT22" t="s">
        <v>1198</v>
      </c>
      <c r="CU22" t="s">
        <v>1201</v>
      </c>
      <c r="CV22" t="s">
        <v>1187</v>
      </c>
      <c r="CW22" t="s">
        <v>1450</v>
      </c>
      <c r="CX22" t="s">
        <v>1036</v>
      </c>
      <c r="CY22" t="s">
        <v>1044</v>
      </c>
      <c r="CZ22" t="s">
        <v>1038</v>
      </c>
      <c r="DA22" t="s">
        <v>1048</v>
      </c>
      <c r="DB22" t="s">
        <v>1061</v>
      </c>
      <c r="DC22" t="s">
        <v>1066</v>
      </c>
      <c r="DD22" t="s">
        <v>1120</v>
      </c>
      <c r="DE22" t="s">
        <v>1111</v>
      </c>
      <c r="DF22" t="s">
        <v>1108</v>
      </c>
      <c r="DG22" t="s">
        <v>1113</v>
      </c>
      <c r="DH22" t="s">
        <v>1154</v>
      </c>
      <c r="DI22" t="s">
        <v>1142</v>
      </c>
      <c r="DJ22" t="s">
        <v>1156</v>
      </c>
      <c r="DK22" t="s">
        <v>1135</v>
      </c>
      <c r="DL22" t="s">
        <v>1106</v>
      </c>
      <c r="DM22" t="s">
        <v>1131</v>
      </c>
      <c r="DN22" t="s">
        <v>1149</v>
      </c>
      <c r="DO22" t="s">
        <v>1163</v>
      </c>
      <c r="DP22" t="s">
        <v>1124</v>
      </c>
      <c r="DQ22" t="s">
        <v>1139</v>
      </c>
      <c r="DR22" t="s">
        <v>1128</v>
      </c>
      <c r="DS22" t="s">
        <v>1169</v>
      </c>
    </row>
    <row r="23" spans="1:123" ht="13.5" customHeight="1" x14ac:dyDescent="0.25">
      <c r="A23" t="s">
        <v>664</v>
      </c>
      <c r="B23" t="s">
        <v>664</v>
      </c>
      <c r="E23">
        <v>46</v>
      </c>
      <c r="F23" s="13" t="s">
        <v>1451</v>
      </c>
      <c r="R23" t="s">
        <v>1452</v>
      </c>
      <c r="S23" s="17" t="s">
        <v>1453</v>
      </c>
      <c r="U23" s="23"/>
      <c r="AE23" t="s">
        <v>633</v>
      </c>
      <c r="AF23" t="s">
        <v>1251</v>
      </c>
      <c r="AG23" t="s">
        <v>633</v>
      </c>
      <c r="AI23" t="s">
        <v>1068</v>
      </c>
      <c r="AM23" t="s">
        <v>1454</v>
      </c>
      <c r="AN23" s="4" t="s">
        <v>718</v>
      </c>
      <c r="AP23" t="s">
        <v>1371</v>
      </c>
      <c r="AQ23" t="s">
        <v>883</v>
      </c>
      <c r="AR23" s="14">
        <v>2018011001024</v>
      </c>
      <c r="AS23" t="s">
        <v>884</v>
      </c>
      <c r="AU23" s="4">
        <v>-2</v>
      </c>
      <c r="AW23" t="s">
        <v>889</v>
      </c>
      <c r="AX23" t="s">
        <v>1021</v>
      </c>
      <c r="AY23" t="s">
        <v>896</v>
      </c>
      <c r="AZ23" t="s">
        <v>199</v>
      </c>
      <c r="BA23" t="s">
        <v>965</v>
      </c>
      <c r="BB23" t="s">
        <v>1001</v>
      </c>
      <c r="BC23" t="s">
        <v>997</v>
      </c>
      <c r="BD23" t="s">
        <v>1001</v>
      </c>
      <c r="BE23" t="s">
        <v>997</v>
      </c>
      <c r="BF23" t="s">
        <v>199</v>
      </c>
      <c r="BH23" t="s">
        <v>1005</v>
      </c>
      <c r="BI23">
        <v>2201004</v>
      </c>
      <c r="BK23" t="s">
        <v>1209</v>
      </c>
      <c r="BL23" t="s">
        <v>1217</v>
      </c>
      <c r="BM23" t="s">
        <v>1220</v>
      </c>
      <c r="BN23" t="s">
        <v>1223</v>
      </c>
      <c r="BO23" t="s">
        <v>199</v>
      </c>
      <c r="BP23" t="s">
        <v>887</v>
      </c>
      <c r="BQ23" t="s">
        <v>893</v>
      </c>
      <c r="BR23" t="s">
        <v>898</v>
      </c>
      <c r="BS23" t="s">
        <v>910</v>
      </c>
      <c r="BT23" t="s">
        <v>199</v>
      </c>
      <c r="BU23" t="s">
        <v>914</v>
      </c>
      <c r="BV23" t="s">
        <v>929</v>
      </c>
      <c r="BW23" t="s">
        <v>924</v>
      </c>
      <c r="BX23" t="s">
        <v>902</v>
      </c>
      <c r="BY23" t="s">
        <v>1072</v>
      </c>
      <c r="BZ23" t="s">
        <v>1075</v>
      </c>
      <c r="CA23" t="s">
        <v>1090</v>
      </c>
      <c r="CB23" t="s">
        <v>1455</v>
      </c>
      <c r="CC23" t="s">
        <v>1097</v>
      </c>
      <c r="CD23" t="s">
        <v>942</v>
      </c>
      <c r="CE23" t="s">
        <v>971</v>
      </c>
      <c r="CF23" t="s">
        <v>199</v>
      </c>
      <c r="CG23" t="s">
        <v>967</v>
      </c>
      <c r="CH23" t="s">
        <v>1456</v>
      </c>
      <c r="CI23" t="s">
        <v>1457</v>
      </c>
      <c r="CJ23" t="s">
        <v>1023</v>
      </c>
      <c r="CK23" t="s">
        <v>1019</v>
      </c>
      <c r="CL23" t="s">
        <v>1028</v>
      </c>
      <c r="CM23" t="s">
        <v>1011</v>
      </c>
      <c r="CN23" t="s">
        <v>1015</v>
      </c>
      <c r="CO23" t="s">
        <v>1458</v>
      </c>
      <c r="CP23" t="s">
        <v>1176</v>
      </c>
      <c r="CQ23" t="s">
        <v>1459</v>
      </c>
      <c r="CR23" t="s">
        <v>1180</v>
      </c>
      <c r="CS23" t="s">
        <v>1174</v>
      </c>
      <c r="CT23" t="s">
        <v>1199</v>
      </c>
      <c r="CU23" t="s">
        <v>1202</v>
      </c>
      <c r="CV23" t="s">
        <v>1188</v>
      </c>
      <c r="CW23" t="s">
        <v>1185</v>
      </c>
      <c r="CX23" t="s">
        <v>1037</v>
      </c>
      <c r="CY23" t="s">
        <v>1045</v>
      </c>
      <c r="CZ23" t="s">
        <v>1039</v>
      </c>
      <c r="DA23" t="s">
        <v>1049</v>
      </c>
      <c r="DB23" t="s">
        <v>1062</v>
      </c>
      <c r="DC23" t="s">
        <v>1067</v>
      </c>
      <c r="DD23" t="s">
        <v>1121</v>
      </c>
      <c r="DE23" t="s">
        <v>1112</v>
      </c>
      <c r="DF23" t="s">
        <v>1109</v>
      </c>
      <c r="DG23" t="s">
        <v>1114</v>
      </c>
      <c r="DH23" t="s">
        <v>1155</v>
      </c>
      <c r="DI23" t="s">
        <v>1143</v>
      </c>
      <c r="DJ23" t="s">
        <v>1157</v>
      </c>
      <c r="DK23" t="s">
        <v>1136</v>
      </c>
      <c r="DL23" t="s">
        <v>1107</v>
      </c>
      <c r="DM23" t="s">
        <v>1132</v>
      </c>
      <c r="DN23" t="s">
        <v>1150</v>
      </c>
      <c r="DO23" t="s">
        <v>1164</v>
      </c>
      <c r="DP23" t="s">
        <v>1125</v>
      </c>
      <c r="DQ23" t="s">
        <v>1140</v>
      </c>
      <c r="DR23" t="s">
        <v>1129</v>
      </c>
      <c r="DS23" t="s">
        <v>1460</v>
      </c>
    </row>
    <row r="24" spans="1:123" ht="13.5" customHeight="1" x14ac:dyDescent="0.25">
      <c r="A24" t="s">
        <v>684</v>
      </c>
      <c r="B24" t="s">
        <v>684</v>
      </c>
      <c r="D24" s="13" t="s">
        <v>1461</v>
      </c>
      <c r="E24">
        <v>47</v>
      </c>
      <c r="F24" s="13" t="s">
        <v>1462</v>
      </c>
      <c r="R24" t="s">
        <v>1463</v>
      </c>
      <c r="S24" s="17" t="s">
        <v>1464</v>
      </c>
      <c r="U24" s="23"/>
      <c r="AE24" t="s">
        <v>664</v>
      </c>
      <c r="AF24" t="s">
        <v>1252</v>
      </c>
      <c r="AG24" t="s">
        <v>664</v>
      </c>
      <c r="AI24" t="s">
        <v>1102</v>
      </c>
      <c r="AM24" t="s">
        <v>1465</v>
      </c>
      <c r="AN24" s="4" t="s">
        <v>1466</v>
      </c>
      <c r="AP24" t="s">
        <v>1068</v>
      </c>
      <c r="AQ24" t="s">
        <v>1069</v>
      </c>
      <c r="AR24" s="14">
        <v>2018011001030</v>
      </c>
      <c r="AS24" t="s">
        <v>1070</v>
      </c>
      <c r="AU24" s="4">
        <v>-3</v>
      </c>
      <c r="AW24" t="s">
        <v>891</v>
      </c>
      <c r="AX24" t="s">
        <v>1083</v>
      </c>
      <c r="AY24" t="s">
        <v>1218</v>
      </c>
      <c r="AZ24" t="s">
        <v>199</v>
      </c>
      <c r="BA24" t="s">
        <v>968</v>
      </c>
      <c r="BB24" t="s">
        <v>1005</v>
      </c>
      <c r="BC24" t="s">
        <v>1178</v>
      </c>
      <c r="BD24" t="s">
        <v>1043</v>
      </c>
      <c r="BE24" t="s">
        <v>1005</v>
      </c>
      <c r="BF24" t="s">
        <v>199</v>
      </c>
      <c r="BH24" t="s">
        <v>997</v>
      </c>
      <c r="BI24">
        <v>2201005</v>
      </c>
      <c r="BK24" t="s">
        <v>1210</v>
      </c>
      <c r="BL24" t="s">
        <v>199</v>
      </c>
      <c r="BN24" t="s">
        <v>1224</v>
      </c>
      <c r="BO24" t="s">
        <v>199</v>
      </c>
      <c r="BP24" t="s">
        <v>888</v>
      </c>
      <c r="BQ24" t="s">
        <v>894</v>
      </c>
      <c r="BR24" t="s">
        <v>899</v>
      </c>
      <c r="BS24" t="s">
        <v>911</v>
      </c>
      <c r="BT24" t="s">
        <v>199</v>
      </c>
      <c r="BU24" t="s">
        <v>915</v>
      </c>
      <c r="BV24" t="s">
        <v>930</v>
      </c>
      <c r="BW24" t="s">
        <v>925</v>
      </c>
      <c r="BX24" t="s">
        <v>903</v>
      </c>
      <c r="BY24" t="s">
        <v>1073</v>
      </c>
      <c r="BZ24" t="s">
        <v>1076</v>
      </c>
      <c r="CA24" t="s">
        <v>1091</v>
      </c>
      <c r="CB24" t="s">
        <v>1086</v>
      </c>
      <c r="CC24" t="s">
        <v>1098</v>
      </c>
      <c r="CD24" t="s">
        <v>943</v>
      </c>
      <c r="CE24" t="s">
        <v>972</v>
      </c>
      <c r="CF24" t="s">
        <v>199</v>
      </c>
      <c r="CH24" t="s">
        <v>1008</v>
      </c>
      <c r="CI24" t="s">
        <v>1000</v>
      </c>
      <c r="CJ24" t="s">
        <v>1024</v>
      </c>
      <c r="CK24" t="s">
        <v>1020</v>
      </c>
      <c r="CL24" t="s">
        <v>1029</v>
      </c>
      <c r="CM24" t="s">
        <v>1012</v>
      </c>
      <c r="CN24" t="s">
        <v>1016</v>
      </c>
      <c r="CO24" t="s">
        <v>1467</v>
      </c>
      <c r="CP24" t="s">
        <v>1177</v>
      </c>
      <c r="CQ24" t="s">
        <v>1192</v>
      </c>
      <c r="CR24" t="s">
        <v>1181</v>
      </c>
      <c r="CS24" t="s">
        <v>199</v>
      </c>
      <c r="CT24" t="s">
        <v>1200</v>
      </c>
      <c r="CU24" t="s">
        <v>1203</v>
      </c>
      <c r="CV24" t="s">
        <v>1189</v>
      </c>
      <c r="CW24" t="s">
        <v>199</v>
      </c>
      <c r="CY24" t="s">
        <v>1468</v>
      </c>
      <c r="CZ24" t="s">
        <v>1040</v>
      </c>
      <c r="DA24" t="s">
        <v>1050</v>
      </c>
      <c r="DB24" t="s">
        <v>1063</v>
      </c>
      <c r="DC24" t="s">
        <v>199</v>
      </c>
      <c r="DF24" t="s">
        <v>1110</v>
      </c>
      <c r="DG24" t="s">
        <v>1115</v>
      </c>
      <c r="DH24" t="s">
        <v>199</v>
      </c>
      <c r="DI24" t="s">
        <v>1144</v>
      </c>
      <c r="DJ24" t="s">
        <v>1158</v>
      </c>
      <c r="DK24" t="s">
        <v>199</v>
      </c>
      <c r="DM24" t="s">
        <v>1133</v>
      </c>
      <c r="DN24" t="s">
        <v>1151</v>
      </c>
      <c r="DO24" t="s">
        <v>199</v>
      </c>
      <c r="DS24" t="s">
        <v>199</v>
      </c>
    </row>
    <row r="25" spans="1:123" ht="13.5" customHeight="1" x14ac:dyDescent="0.25">
      <c r="A25" t="s">
        <v>702</v>
      </c>
      <c r="B25" t="s">
        <v>702</v>
      </c>
      <c r="E25">
        <v>50</v>
      </c>
      <c r="F25" s="13" t="s">
        <v>1469</v>
      </c>
      <c r="R25" t="s">
        <v>1470</v>
      </c>
      <c r="S25" s="17" t="s">
        <v>1471</v>
      </c>
      <c r="U25" s="23"/>
      <c r="AE25" t="s">
        <v>684</v>
      </c>
      <c r="AF25" t="s">
        <v>1253</v>
      </c>
      <c r="AG25" t="s">
        <v>684</v>
      </c>
      <c r="AI25" t="s">
        <v>994</v>
      </c>
      <c r="AM25" t="s">
        <v>769</v>
      </c>
      <c r="AN25" s="4" t="s">
        <v>768</v>
      </c>
      <c r="AP25" t="s">
        <v>937</v>
      </c>
      <c r="AQ25" t="s">
        <v>1472</v>
      </c>
      <c r="AR25" s="14">
        <v>2018011001144</v>
      </c>
      <c r="AS25" t="s">
        <v>939</v>
      </c>
      <c r="AU25" s="4">
        <v>-4</v>
      </c>
      <c r="AW25" t="s">
        <v>896</v>
      </c>
      <c r="AX25" t="s">
        <v>1088</v>
      </c>
      <c r="AY25" t="s">
        <v>1221</v>
      </c>
      <c r="AZ25" t="s">
        <v>199</v>
      </c>
      <c r="BA25" t="s">
        <v>970</v>
      </c>
      <c r="BB25" t="s">
        <v>1009</v>
      </c>
      <c r="BC25" t="s">
        <v>1182</v>
      </c>
      <c r="BD25" t="s">
        <v>1047</v>
      </c>
      <c r="BE25" t="s">
        <v>1021</v>
      </c>
      <c r="BF25" t="s">
        <v>199</v>
      </c>
      <c r="BH25" t="s">
        <v>1021</v>
      </c>
      <c r="BI25">
        <v>2201006</v>
      </c>
      <c r="BK25" t="s">
        <v>1211</v>
      </c>
      <c r="BL25" t="s">
        <v>199</v>
      </c>
      <c r="BN25" t="s">
        <v>1225</v>
      </c>
      <c r="BO25" t="s">
        <v>199</v>
      </c>
      <c r="BP25" t="s">
        <v>199</v>
      </c>
      <c r="BQ25" t="s">
        <v>895</v>
      </c>
      <c r="BR25" t="s">
        <v>199</v>
      </c>
      <c r="BU25" t="s">
        <v>916</v>
      </c>
      <c r="BV25" t="s">
        <v>931</v>
      </c>
      <c r="BW25" t="s">
        <v>926</v>
      </c>
      <c r="BX25" t="s">
        <v>904</v>
      </c>
      <c r="BY25" t="s">
        <v>199</v>
      </c>
      <c r="BZ25" t="s">
        <v>1473</v>
      </c>
      <c r="CA25" t="s">
        <v>1092</v>
      </c>
      <c r="CB25" t="s">
        <v>1087</v>
      </c>
      <c r="CC25" t="s">
        <v>1099</v>
      </c>
      <c r="CD25" t="s">
        <v>944</v>
      </c>
      <c r="CE25" t="s">
        <v>973</v>
      </c>
      <c r="CF25" t="s">
        <v>199</v>
      </c>
      <c r="CJ25" t="s">
        <v>1025</v>
      </c>
      <c r="CK25" t="s">
        <v>199</v>
      </c>
      <c r="CL25" t="s">
        <v>1030</v>
      </c>
      <c r="CM25" t="s">
        <v>199</v>
      </c>
      <c r="CQ25" t="s">
        <v>1193</v>
      </c>
      <c r="CR25" t="s">
        <v>199</v>
      </c>
      <c r="CU25" t="s">
        <v>1204</v>
      </c>
      <c r="CV25" t="s">
        <v>199</v>
      </c>
      <c r="CZ25" t="s">
        <v>1041</v>
      </c>
      <c r="DA25" t="s">
        <v>1051</v>
      </c>
      <c r="DB25" t="s">
        <v>1064</v>
      </c>
      <c r="DC25" t="s">
        <v>199</v>
      </c>
      <c r="DG25" t="s">
        <v>1116</v>
      </c>
      <c r="DH25" t="s">
        <v>199</v>
      </c>
      <c r="DI25" t="s">
        <v>1145</v>
      </c>
      <c r="DJ25" t="s">
        <v>1159</v>
      </c>
      <c r="DK25" t="s">
        <v>199</v>
      </c>
      <c r="DN25" t="s">
        <v>1152</v>
      </c>
      <c r="DO25" t="s">
        <v>199</v>
      </c>
    </row>
    <row r="26" spans="1:123" ht="13.5" customHeight="1" x14ac:dyDescent="0.25">
      <c r="A26" t="s">
        <v>387</v>
      </c>
      <c r="B26" t="s">
        <v>387</v>
      </c>
      <c r="D26" s="13" t="s">
        <v>1474</v>
      </c>
      <c r="E26">
        <v>59</v>
      </c>
      <c r="F26" s="13" t="s">
        <v>1475</v>
      </c>
      <c r="R26" t="s">
        <v>1476</v>
      </c>
      <c r="S26" s="17" t="s">
        <v>1477</v>
      </c>
      <c r="U26" s="23"/>
      <c r="AE26" t="s">
        <v>702</v>
      </c>
      <c r="AF26" t="s">
        <v>1254</v>
      </c>
      <c r="AG26" t="s">
        <v>702</v>
      </c>
      <c r="AI26" t="s">
        <v>1381</v>
      </c>
      <c r="AM26" t="s">
        <v>1478</v>
      </c>
      <c r="AN26" s="4" t="s">
        <v>1479</v>
      </c>
      <c r="AP26" t="s">
        <v>994</v>
      </c>
      <c r="AQ26" t="s">
        <v>1480</v>
      </c>
      <c r="AR26" s="14">
        <v>2018011001145</v>
      </c>
      <c r="AS26" t="s">
        <v>996</v>
      </c>
      <c r="AW26" t="s">
        <v>900</v>
      </c>
      <c r="AX26" t="s">
        <v>1026</v>
      </c>
      <c r="AY26" t="s">
        <v>199</v>
      </c>
      <c r="BB26" t="s">
        <v>1013</v>
      </c>
      <c r="BC26" t="s">
        <v>1186</v>
      </c>
      <c r="BD26" t="s">
        <v>1060</v>
      </c>
      <c r="BE26" t="s">
        <v>1119</v>
      </c>
      <c r="BF26" t="s">
        <v>199</v>
      </c>
      <c r="BH26" t="s">
        <v>1088</v>
      </c>
      <c r="BI26">
        <v>2201015</v>
      </c>
      <c r="BK26" t="s">
        <v>1212</v>
      </c>
      <c r="BL26" t="s">
        <v>199</v>
      </c>
      <c r="BO26" t="s">
        <v>199</v>
      </c>
      <c r="BU26" t="s">
        <v>917</v>
      </c>
      <c r="BV26" t="s">
        <v>932</v>
      </c>
      <c r="BW26" t="s">
        <v>199</v>
      </c>
      <c r="BX26" t="s">
        <v>905</v>
      </c>
      <c r="BY26" t="s">
        <v>199</v>
      </c>
      <c r="BZ26" t="s">
        <v>1078</v>
      </c>
      <c r="CA26" t="s">
        <v>1093</v>
      </c>
      <c r="CB26" t="s">
        <v>199</v>
      </c>
      <c r="CC26" t="s">
        <v>1100</v>
      </c>
      <c r="CD26" t="s">
        <v>945</v>
      </c>
      <c r="CE26" t="s">
        <v>974</v>
      </c>
      <c r="CF26" t="s">
        <v>199</v>
      </c>
      <c r="CL26" t="s">
        <v>1031</v>
      </c>
      <c r="CM26" t="s">
        <v>199</v>
      </c>
      <c r="CQ26" t="s">
        <v>1194</v>
      </c>
      <c r="CR26" t="s">
        <v>199</v>
      </c>
      <c r="CZ26" t="s">
        <v>1042</v>
      </c>
      <c r="DA26" t="s">
        <v>1052</v>
      </c>
      <c r="DB26" t="s">
        <v>199</v>
      </c>
      <c r="DG26" t="s">
        <v>1117</v>
      </c>
      <c r="DH26" t="s">
        <v>199</v>
      </c>
      <c r="DI26" t="s">
        <v>1481</v>
      </c>
      <c r="DJ26" t="s">
        <v>199</v>
      </c>
    </row>
    <row r="27" spans="1:123" ht="13.5" customHeight="1" x14ac:dyDescent="0.25">
      <c r="A27" t="s">
        <v>717</v>
      </c>
      <c r="B27" t="s">
        <v>717</v>
      </c>
      <c r="D27" s="13" t="s">
        <v>1482</v>
      </c>
      <c r="E27">
        <v>57</v>
      </c>
      <c r="F27" s="13" t="s">
        <v>1483</v>
      </c>
      <c r="R27" t="s">
        <v>1484</v>
      </c>
      <c r="S27" s="17" t="s">
        <v>1485</v>
      </c>
      <c r="U27" s="23"/>
      <c r="AE27" t="s">
        <v>387</v>
      </c>
      <c r="AF27" t="s">
        <v>1255</v>
      </c>
      <c r="AG27" t="s">
        <v>387</v>
      </c>
      <c r="AI27" t="s">
        <v>1486</v>
      </c>
      <c r="AM27" t="s">
        <v>1487</v>
      </c>
      <c r="AN27" s="4" t="s">
        <v>617</v>
      </c>
      <c r="AP27" t="s">
        <v>1170</v>
      </c>
      <c r="AQ27" t="s">
        <v>1488</v>
      </c>
      <c r="AR27" s="14">
        <v>2019011000157</v>
      </c>
      <c r="AS27" t="s">
        <v>1172</v>
      </c>
      <c r="AW27" t="s">
        <v>908</v>
      </c>
      <c r="AX27" t="s">
        <v>199</v>
      </c>
      <c r="AY27" t="s">
        <v>199</v>
      </c>
      <c r="BB27" t="s">
        <v>1017</v>
      </c>
      <c r="BC27" t="s">
        <v>1021</v>
      </c>
      <c r="BD27" t="s">
        <v>1065</v>
      </c>
      <c r="BE27" t="s">
        <v>1122</v>
      </c>
      <c r="BF27" t="s">
        <v>199</v>
      </c>
      <c r="BH27" t="s">
        <v>1083</v>
      </c>
      <c r="BI27">
        <v>2201016</v>
      </c>
      <c r="BK27" t="s">
        <v>1213</v>
      </c>
      <c r="BL27" t="s">
        <v>199</v>
      </c>
      <c r="BU27" t="s">
        <v>918</v>
      </c>
      <c r="BV27" t="s">
        <v>933</v>
      </c>
      <c r="BW27" t="s">
        <v>199</v>
      </c>
      <c r="BX27" t="s">
        <v>906</v>
      </c>
      <c r="BY27" t="s">
        <v>199</v>
      </c>
      <c r="BZ27" t="s">
        <v>1079</v>
      </c>
      <c r="CA27" t="s">
        <v>1094</v>
      </c>
      <c r="CB27" t="s">
        <v>199</v>
      </c>
      <c r="CC27" t="s">
        <v>1101</v>
      </c>
      <c r="CD27" t="s">
        <v>946</v>
      </c>
      <c r="CE27" t="s">
        <v>975</v>
      </c>
      <c r="CF27" t="s">
        <v>199</v>
      </c>
      <c r="CL27" t="s">
        <v>1032</v>
      </c>
      <c r="CM27" t="s">
        <v>199</v>
      </c>
      <c r="CQ27" t="s">
        <v>1195</v>
      </c>
      <c r="CR27" t="s">
        <v>199</v>
      </c>
      <c r="DA27" t="s">
        <v>1053</v>
      </c>
      <c r="DB27" t="s">
        <v>199</v>
      </c>
      <c r="DG27" t="s">
        <v>1118</v>
      </c>
      <c r="DH27" t="s">
        <v>199</v>
      </c>
      <c r="DI27" t="s">
        <v>1489</v>
      </c>
      <c r="DJ27" t="s">
        <v>199</v>
      </c>
    </row>
    <row r="28" spans="1:123" ht="13.5" customHeight="1" x14ac:dyDescent="0.25">
      <c r="A28" t="s">
        <v>729</v>
      </c>
      <c r="B28" t="s">
        <v>729</v>
      </c>
      <c r="E28" t="s">
        <v>427</v>
      </c>
      <c r="F28" s="13" t="s">
        <v>1490</v>
      </c>
      <c r="R28" t="s">
        <v>1491</v>
      </c>
      <c r="S28" s="17" t="s">
        <v>1492</v>
      </c>
      <c r="U28" s="23"/>
      <c r="AE28" t="s">
        <v>717</v>
      </c>
      <c r="AF28" t="s">
        <v>1256</v>
      </c>
      <c r="AG28" t="s">
        <v>717</v>
      </c>
      <c r="AI28" t="s">
        <v>937</v>
      </c>
      <c r="AM28" t="s">
        <v>1493</v>
      </c>
      <c r="AN28" s="4" t="s">
        <v>1494</v>
      </c>
      <c r="AP28" t="s">
        <v>1033</v>
      </c>
      <c r="AQ28" t="s">
        <v>1495</v>
      </c>
      <c r="AR28" s="14">
        <v>2019011000177</v>
      </c>
      <c r="AS28" t="s">
        <v>1035</v>
      </c>
      <c r="AW28" t="s">
        <v>912</v>
      </c>
      <c r="AX28" t="s">
        <v>199</v>
      </c>
      <c r="AY28" t="s">
        <v>199</v>
      </c>
      <c r="BB28" t="s">
        <v>1021</v>
      </c>
      <c r="BC28" t="s">
        <v>1130</v>
      </c>
      <c r="BD28" t="s">
        <v>199</v>
      </c>
      <c r="BE28" t="s">
        <v>1126</v>
      </c>
      <c r="BF28" t="s">
        <v>199</v>
      </c>
      <c r="BH28" t="s">
        <v>1178</v>
      </c>
      <c r="BI28">
        <v>2201026</v>
      </c>
      <c r="BK28" t="s">
        <v>1214</v>
      </c>
      <c r="BL28" t="s">
        <v>199</v>
      </c>
      <c r="BU28" t="s">
        <v>919</v>
      </c>
      <c r="BV28" t="s">
        <v>934</v>
      </c>
      <c r="BW28" t="s">
        <v>199</v>
      </c>
      <c r="BX28" t="s">
        <v>907</v>
      </c>
      <c r="BY28" t="s">
        <v>199</v>
      </c>
      <c r="BZ28" t="s">
        <v>1080</v>
      </c>
      <c r="CA28" t="s">
        <v>1095</v>
      </c>
      <c r="CB28" t="s">
        <v>199</v>
      </c>
      <c r="CD28" t="s">
        <v>947</v>
      </c>
      <c r="CE28" t="s">
        <v>976</v>
      </c>
      <c r="CF28" t="s">
        <v>199</v>
      </c>
      <c r="CQ28" t="s">
        <v>1196</v>
      </c>
      <c r="CR28" t="s">
        <v>199</v>
      </c>
      <c r="DA28" t="s">
        <v>1054</v>
      </c>
      <c r="DB28" t="s">
        <v>199</v>
      </c>
    </row>
    <row r="29" spans="1:123" ht="13.5" customHeight="1" x14ac:dyDescent="0.25">
      <c r="A29" t="s">
        <v>749</v>
      </c>
      <c r="B29" t="s">
        <v>749</v>
      </c>
      <c r="E29" t="s">
        <v>436</v>
      </c>
      <c r="F29" s="13" t="s">
        <v>1496</v>
      </c>
      <c r="R29" t="s">
        <v>1497</v>
      </c>
      <c r="S29" s="17" t="s">
        <v>1498</v>
      </c>
      <c r="U29" s="23"/>
      <c r="AE29" t="s">
        <v>729</v>
      </c>
      <c r="AF29" t="s">
        <v>1257</v>
      </c>
      <c r="AG29" t="s">
        <v>729</v>
      </c>
      <c r="AI29" t="s">
        <v>1371</v>
      </c>
      <c r="AM29" t="s">
        <v>1499</v>
      </c>
      <c r="AN29" s="4" t="s">
        <v>634</v>
      </c>
      <c r="AP29" t="s">
        <v>1102</v>
      </c>
      <c r="AQ29" t="s">
        <v>1500</v>
      </c>
      <c r="AR29" s="14">
        <v>2019011000178</v>
      </c>
      <c r="AS29" t="s">
        <v>1104</v>
      </c>
      <c r="AW29" t="s">
        <v>922</v>
      </c>
      <c r="AX29" t="s">
        <v>199</v>
      </c>
      <c r="AY29" t="s">
        <v>199</v>
      </c>
      <c r="BB29" t="s">
        <v>1026</v>
      </c>
      <c r="BC29" t="s">
        <v>1148</v>
      </c>
      <c r="BD29" t="s">
        <v>199</v>
      </c>
      <c r="BE29" t="s">
        <v>1130</v>
      </c>
      <c r="BF29" t="s">
        <v>199</v>
      </c>
      <c r="BH29" t="s">
        <v>1017</v>
      </c>
      <c r="BI29">
        <v>2201027</v>
      </c>
      <c r="BK29" t="s">
        <v>1215</v>
      </c>
      <c r="BL29" t="s">
        <v>199</v>
      </c>
      <c r="BU29" t="s">
        <v>920</v>
      </c>
      <c r="BV29" t="s">
        <v>199</v>
      </c>
      <c r="BZ29" t="s">
        <v>1081</v>
      </c>
      <c r="CA29" t="s">
        <v>199</v>
      </c>
      <c r="CD29" t="s">
        <v>948</v>
      </c>
      <c r="CE29" t="s">
        <v>977</v>
      </c>
      <c r="CF29" t="s">
        <v>199</v>
      </c>
      <c r="CQ29" t="s">
        <v>1197</v>
      </c>
      <c r="CR29" t="s">
        <v>199</v>
      </c>
      <c r="DA29" t="s">
        <v>1055</v>
      </c>
      <c r="DB29" t="s">
        <v>199</v>
      </c>
    </row>
    <row r="30" spans="1:123" ht="13.5" customHeight="1" x14ac:dyDescent="0.25">
      <c r="A30" t="s">
        <v>767</v>
      </c>
      <c r="B30" t="s">
        <v>767</v>
      </c>
      <c r="E30" t="s">
        <v>617</v>
      </c>
      <c r="F30" s="13" t="s">
        <v>1501</v>
      </c>
      <c r="R30" t="s">
        <v>1502</v>
      </c>
      <c r="S30" s="17" t="s">
        <v>1503</v>
      </c>
      <c r="U30" s="23"/>
      <c r="AE30" t="s">
        <v>749</v>
      </c>
      <c r="AF30" t="s">
        <v>1258</v>
      </c>
      <c r="AG30" t="s">
        <v>749</v>
      </c>
      <c r="AI30" t="s">
        <v>1504</v>
      </c>
      <c r="AM30" t="s">
        <v>1505</v>
      </c>
      <c r="AN30" s="4" t="s">
        <v>1506</v>
      </c>
      <c r="AP30" t="s">
        <v>1372</v>
      </c>
      <c r="AQ30" t="s">
        <v>1166</v>
      </c>
      <c r="AR30" s="14">
        <v>2018011001036</v>
      </c>
      <c r="AS30" t="s">
        <v>1167</v>
      </c>
      <c r="AW30" t="s">
        <v>927</v>
      </c>
      <c r="AX30" t="s">
        <v>199</v>
      </c>
      <c r="AY30" t="s">
        <v>199</v>
      </c>
      <c r="BE30" t="s">
        <v>1134</v>
      </c>
      <c r="BF30" t="s">
        <v>199</v>
      </c>
      <c r="BH30" t="s">
        <v>1153</v>
      </c>
      <c r="BI30">
        <v>2201030</v>
      </c>
      <c r="BU30" t="s">
        <v>921</v>
      </c>
      <c r="BV30" t="s">
        <v>199</v>
      </c>
      <c r="BZ30" t="s">
        <v>1082</v>
      </c>
      <c r="CA30" t="s">
        <v>199</v>
      </c>
      <c r="CD30" t="s">
        <v>949</v>
      </c>
      <c r="CE30" t="s">
        <v>978</v>
      </c>
      <c r="CF30" t="s">
        <v>199</v>
      </c>
      <c r="DA30" t="s">
        <v>1056</v>
      </c>
      <c r="DB30" t="s">
        <v>199</v>
      </c>
    </row>
    <row r="31" spans="1:123" ht="13.5" customHeight="1" x14ac:dyDescent="0.25">
      <c r="A31" t="s">
        <v>794</v>
      </c>
      <c r="B31" t="s">
        <v>794</v>
      </c>
      <c r="D31" s="13" t="s">
        <v>1507</v>
      </c>
      <c r="E31" t="s">
        <v>634</v>
      </c>
      <c r="F31" s="13" t="s">
        <v>1322</v>
      </c>
      <c r="R31" t="s">
        <v>1508</v>
      </c>
      <c r="S31" s="17" t="s">
        <v>1509</v>
      </c>
      <c r="U31" s="23"/>
      <c r="AE31" t="s">
        <v>767</v>
      </c>
      <c r="AF31" t="s">
        <v>1259</v>
      </c>
      <c r="AG31" t="s">
        <v>767</v>
      </c>
      <c r="AI31" t="s">
        <v>1510</v>
      </c>
      <c r="AM31" t="s">
        <v>1511</v>
      </c>
      <c r="AN31" s="4" t="s">
        <v>1512</v>
      </c>
      <c r="AR31" s="14"/>
      <c r="AW31" t="s">
        <v>935</v>
      </c>
      <c r="AX31" t="s">
        <v>199</v>
      </c>
      <c r="BE31" t="s">
        <v>1137</v>
      </c>
      <c r="BF31" t="s">
        <v>199</v>
      </c>
      <c r="BH31" t="s">
        <v>1182</v>
      </c>
      <c r="BI31">
        <v>2201032</v>
      </c>
      <c r="CD31" t="s">
        <v>950</v>
      </c>
      <c r="CE31" t="s">
        <v>979</v>
      </c>
      <c r="CF31" t="s">
        <v>199</v>
      </c>
      <c r="DA31" t="s">
        <v>1057</v>
      </c>
      <c r="DB31" t="s">
        <v>199</v>
      </c>
    </row>
    <row r="32" spans="1:123" ht="13.5" customHeight="1" x14ac:dyDescent="0.25">
      <c r="A32" t="s">
        <v>814</v>
      </c>
      <c r="B32" t="s">
        <v>814</v>
      </c>
      <c r="E32" t="s">
        <v>388</v>
      </c>
      <c r="F32" s="13" t="s">
        <v>1322</v>
      </c>
      <c r="R32" t="s">
        <v>1513</v>
      </c>
      <c r="S32" s="17" t="s">
        <v>1514</v>
      </c>
      <c r="U32" s="23"/>
      <c r="AE32" t="s">
        <v>794</v>
      </c>
      <c r="AF32" t="s">
        <v>1260</v>
      </c>
      <c r="AG32" t="s">
        <v>794</v>
      </c>
      <c r="AI32" t="s">
        <v>1515</v>
      </c>
      <c r="AM32" t="s">
        <v>1516</v>
      </c>
      <c r="AN32" s="4" t="s">
        <v>1517</v>
      </c>
      <c r="BE32" t="s">
        <v>1141</v>
      </c>
      <c r="BF32" t="s">
        <v>199</v>
      </c>
      <c r="BH32" t="s">
        <v>1141</v>
      </c>
      <c r="BI32">
        <v>2201033</v>
      </c>
      <c r="CD32" t="s">
        <v>951</v>
      </c>
      <c r="CE32" t="s">
        <v>980</v>
      </c>
      <c r="CF32" t="s">
        <v>199</v>
      </c>
      <c r="DA32" t="s">
        <v>1058</v>
      </c>
      <c r="DB32" t="s">
        <v>199</v>
      </c>
    </row>
    <row r="33" spans="1:106" ht="13.5" customHeight="1" x14ac:dyDescent="0.25">
      <c r="A33" t="s">
        <v>836</v>
      </c>
      <c r="B33" t="s">
        <v>836</v>
      </c>
      <c r="E33">
        <v>54</v>
      </c>
      <c r="F33" s="13" t="s">
        <v>1309</v>
      </c>
      <c r="R33" t="s">
        <v>1518</v>
      </c>
      <c r="S33" s="17" t="s">
        <v>1519</v>
      </c>
      <c r="U33" s="23"/>
      <c r="AE33" t="s">
        <v>814</v>
      </c>
      <c r="AF33" t="s">
        <v>1261</v>
      </c>
      <c r="AG33" t="s">
        <v>814</v>
      </c>
      <c r="AI33" t="s">
        <v>1520</v>
      </c>
      <c r="AM33" t="s">
        <v>1521</v>
      </c>
      <c r="AN33" s="4" t="s">
        <v>1522</v>
      </c>
      <c r="BE33" t="s">
        <v>1148</v>
      </c>
      <c r="BF33" t="s">
        <v>199</v>
      </c>
      <c r="BH33" t="s">
        <v>1026</v>
      </c>
      <c r="BI33">
        <v>2201048</v>
      </c>
      <c r="CD33" t="s">
        <v>952</v>
      </c>
      <c r="CE33" t="s">
        <v>981</v>
      </c>
      <c r="CF33" t="s">
        <v>199</v>
      </c>
      <c r="DA33" t="s">
        <v>1059</v>
      </c>
      <c r="DB33" t="s">
        <v>199</v>
      </c>
    </row>
    <row r="34" spans="1:106" ht="13.5" customHeight="1" x14ac:dyDescent="0.25">
      <c r="A34" t="s">
        <v>856</v>
      </c>
      <c r="B34" t="s">
        <v>856</v>
      </c>
      <c r="D34" s="78" t="s">
        <v>1523</v>
      </c>
      <c r="E34" t="s">
        <v>1494</v>
      </c>
      <c r="F34" s="13" t="s">
        <v>1524</v>
      </c>
      <c r="R34" t="s">
        <v>1525</v>
      </c>
      <c r="S34" s="17" t="s">
        <v>1526</v>
      </c>
      <c r="U34" s="23"/>
      <c r="AE34" t="s">
        <v>836</v>
      </c>
      <c r="AF34" t="s">
        <v>1262</v>
      </c>
      <c r="AG34" t="s">
        <v>836</v>
      </c>
      <c r="AI34" t="s">
        <v>1527</v>
      </c>
      <c r="AM34" t="s">
        <v>1528</v>
      </c>
      <c r="AN34" s="4" t="s">
        <v>1529</v>
      </c>
      <c r="BE34" t="s">
        <v>1153</v>
      </c>
      <c r="BF34" t="s">
        <v>199</v>
      </c>
      <c r="BH34" t="s">
        <v>1122</v>
      </c>
      <c r="BI34">
        <v>2201049</v>
      </c>
      <c r="CD34" t="s">
        <v>953</v>
      </c>
      <c r="CE34" t="s">
        <v>982</v>
      </c>
      <c r="CF34" t="s">
        <v>199</v>
      </c>
    </row>
    <row r="35" spans="1:106" ht="13.5" customHeight="1" x14ac:dyDescent="0.25">
      <c r="D35" s="78" t="s">
        <v>1530</v>
      </c>
      <c r="E35" t="s">
        <v>389</v>
      </c>
      <c r="F35" s="13" t="s">
        <v>1531</v>
      </c>
      <c r="R35" t="s">
        <v>1532</v>
      </c>
      <c r="S35" s="17" t="s">
        <v>1533</v>
      </c>
      <c r="U35" s="23"/>
      <c r="AE35" t="s">
        <v>856</v>
      </c>
      <c r="AF35" t="s">
        <v>1263</v>
      </c>
      <c r="AG35" t="s">
        <v>856</v>
      </c>
      <c r="AI35" t="s">
        <v>1534</v>
      </c>
      <c r="AM35" t="s">
        <v>1535</v>
      </c>
      <c r="AN35" s="4" t="s">
        <v>1536</v>
      </c>
      <c r="BE35" t="s">
        <v>1026</v>
      </c>
      <c r="BF35" t="s">
        <v>199</v>
      </c>
      <c r="BH35" t="s">
        <v>1009</v>
      </c>
      <c r="BI35">
        <v>2201051</v>
      </c>
      <c r="CD35" t="s">
        <v>954</v>
      </c>
      <c r="CE35" t="s">
        <v>983</v>
      </c>
      <c r="CF35" t="s">
        <v>199</v>
      </c>
    </row>
    <row r="36" spans="1:106" ht="13.5" customHeight="1" x14ac:dyDescent="0.25">
      <c r="D36" s="78" t="s">
        <v>1537</v>
      </c>
      <c r="E36" t="s">
        <v>718</v>
      </c>
      <c r="F36" s="13" t="s">
        <v>1538</v>
      </c>
      <c r="R36" t="s">
        <v>1539</v>
      </c>
      <c r="S36" s="17" t="s">
        <v>1540</v>
      </c>
      <c r="U36" s="23"/>
      <c r="AE36" t="s">
        <v>553</v>
      </c>
      <c r="AF36" t="s">
        <v>1248</v>
      </c>
      <c r="AG36" t="s">
        <v>553</v>
      </c>
      <c r="AI36" t="s">
        <v>1541</v>
      </c>
      <c r="AM36" t="s">
        <v>1542</v>
      </c>
      <c r="AN36" s="4" t="s">
        <v>1543</v>
      </c>
      <c r="BF36" t="s">
        <v>199</v>
      </c>
      <c r="BH36" t="s">
        <v>1013</v>
      </c>
      <c r="BI36">
        <v>2201052</v>
      </c>
      <c r="CD36" t="s">
        <v>955</v>
      </c>
      <c r="CE36" t="s">
        <v>984</v>
      </c>
      <c r="CF36" t="s">
        <v>199</v>
      </c>
    </row>
    <row r="37" spans="1:106" ht="13.5" customHeight="1" x14ac:dyDescent="0.25">
      <c r="D37" s="78" t="s">
        <v>1544</v>
      </c>
      <c r="E37" t="s">
        <v>388</v>
      </c>
      <c r="F37" s="13" t="s">
        <v>1322</v>
      </c>
      <c r="R37" t="s">
        <v>1545</v>
      </c>
      <c r="S37" s="17" t="s">
        <v>1546</v>
      </c>
      <c r="U37" s="23"/>
      <c r="AE37" t="s">
        <v>423</v>
      </c>
      <c r="AF37" t="s">
        <v>1249</v>
      </c>
      <c r="AG37" t="s">
        <v>423</v>
      </c>
      <c r="AI37" t="s">
        <v>1547</v>
      </c>
      <c r="AM37" t="s">
        <v>1548</v>
      </c>
      <c r="AN37" s="4" t="s">
        <v>1549</v>
      </c>
      <c r="BH37" t="s">
        <v>1134</v>
      </c>
      <c r="BI37">
        <v>2201058</v>
      </c>
      <c r="CD37" t="s">
        <v>956</v>
      </c>
      <c r="CE37" t="s">
        <v>985</v>
      </c>
      <c r="CF37" t="s">
        <v>199</v>
      </c>
    </row>
    <row r="38" spans="1:106" ht="13.5" customHeight="1" x14ac:dyDescent="0.25">
      <c r="D38" s="78" t="s">
        <v>1550</v>
      </c>
      <c r="E38" t="s">
        <v>388</v>
      </c>
      <c r="F38" s="13" t="s">
        <v>1551</v>
      </c>
      <c r="R38" t="s">
        <v>1552</v>
      </c>
      <c r="S38" s="17" t="s">
        <v>1553</v>
      </c>
      <c r="U38" s="23"/>
      <c r="AE38" t="s">
        <v>65</v>
      </c>
      <c r="AF38" t="s">
        <v>1244</v>
      </c>
      <c r="AG38" t="s">
        <v>65</v>
      </c>
      <c r="AI38" t="s">
        <v>1554</v>
      </c>
      <c r="AM38" t="s">
        <v>665</v>
      </c>
      <c r="AN38" s="4" t="s">
        <v>1555</v>
      </c>
      <c r="BH38" t="s">
        <v>1137</v>
      </c>
      <c r="BI38">
        <v>2201064</v>
      </c>
      <c r="CD38" t="s">
        <v>957</v>
      </c>
      <c r="CE38" t="s">
        <v>986</v>
      </c>
      <c r="CF38" t="s">
        <v>199</v>
      </c>
    </row>
    <row r="39" spans="1:106" ht="13.5" customHeight="1" x14ac:dyDescent="0.25">
      <c r="D39" s="78" t="s">
        <v>1556</v>
      </c>
      <c r="E39" t="s">
        <v>768</v>
      </c>
      <c r="F39" s="13" t="s">
        <v>1322</v>
      </c>
      <c r="R39" t="s">
        <v>1557</v>
      </c>
      <c r="S39" s="17" t="s">
        <v>1558</v>
      </c>
      <c r="U39" s="23"/>
      <c r="AE39" t="s">
        <v>190</v>
      </c>
      <c r="AF39" t="s">
        <v>1245</v>
      </c>
      <c r="AG39" t="s">
        <v>190</v>
      </c>
      <c r="AI39" t="s">
        <v>1559</v>
      </c>
      <c r="AM39" t="s">
        <v>1544</v>
      </c>
      <c r="AN39" s="4" t="s">
        <v>1560</v>
      </c>
      <c r="BH39" t="s">
        <v>1105</v>
      </c>
      <c r="BI39">
        <v>2201070</v>
      </c>
      <c r="CD39" t="s">
        <v>958</v>
      </c>
      <c r="CE39" t="s">
        <v>987</v>
      </c>
      <c r="CF39" t="s">
        <v>199</v>
      </c>
    </row>
    <row r="40" spans="1:106" ht="13.5" customHeight="1" x14ac:dyDescent="0.25">
      <c r="D40" s="78" t="s">
        <v>1561</v>
      </c>
      <c r="E40" t="s">
        <v>388</v>
      </c>
      <c r="F40" s="13" t="s">
        <v>1562</v>
      </c>
      <c r="R40" t="s">
        <v>1563</v>
      </c>
      <c r="S40" s="17" t="s">
        <v>1564</v>
      </c>
      <c r="U40" s="23"/>
      <c r="AE40" t="s">
        <v>338</v>
      </c>
      <c r="AF40" t="s">
        <v>1246</v>
      </c>
      <c r="AG40" t="s">
        <v>338</v>
      </c>
      <c r="AI40" t="s">
        <v>1565</v>
      </c>
      <c r="AM40" t="s">
        <v>1566</v>
      </c>
      <c r="AN40" s="4" t="s">
        <v>1567</v>
      </c>
      <c r="BH40" t="s">
        <v>1130</v>
      </c>
      <c r="BI40">
        <v>2201072</v>
      </c>
      <c r="CD40" t="s">
        <v>959</v>
      </c>
      <c r="CE40" t="s">
        <v>988</v>
      </c>
      <c r="CF40" t="s">
        <v>199</v>
      </c>
    </row>
    <row r="41" spans="1:106" ht="13.5" customHeight="1" x14ac:dyDescent="0.25">
      <c r="D41" s="78" t="s">
        <v>1568</v>
      </c>
      <c r="E41" t="s">
        <v>388</v>
      </c>
      <c r="F41" t="s">
        <v>1569</v>
      </c>
      <c r="R41" t="s">
        <v>1570</v>
      </c>
      <c r="S41" s="17" t="s">
        <v>1571</v>
      </c>
      <c r="U41" s="23"/>
      <c r="AE41" t="s">
        <v>285</v>
      </c>
      <c r="AF41" t="s">
        <v>1247</v>
      </c>
      <c r="AG41" t="s">
        <v>285</v>
      </c>
      <c r="AI41" t="s">
        <v>1572</v>
      </c>
      <c r="AM41" t="s">
        <v>1573</v>
      </c>
      <c r="AN41" s="4" t="s">
        <v>1574</v>
      </c>
      <c r="BH41" t="s">
        <v>1126</v>
      </c>
      <c r="BI41">
        <v>2201073</v>
      </c>
      <c r="CD41" t="s">
        <v>960</v>
      </c>
      <c r="CE41" t="s">
        <v>989</v>
      </c>
      <c r="CF41" t="s">
        <v>199</v>
      </c>
    </row>
    <row r="42" spans="1:106" ht="13.5" customHeight="1" x14ac:dyDescent="0.25">
      <c r="D42" s="78" t="s">
        <v>1575</v>
      </c>
      <c r="E42" t="s">
        <v>1479</v>
      </c>
      <c r="F42" t="s">
        <v>1576</v>
      </c>
      <c r="R42" t="s">
        <v>1577</v>
      </c>
      <c r="S42" s="17" t="s">
        <v>1578</v>
      </c>
      <c r="U42" s="23"/>
      <c r="AI42" t="s">
        <v>1579</v>
      </c>
      <c r="AM42" t="s">
        <v>1580</v>
      </c>
      <c r="AN42" s="4" t="s">
        <v>1581</v>
      </c>
      <c r="BH42" t="s">
        <v>1148</v>
      </c>
      <c r="BI42">
        <v>2201074</v>
      </c>
      <c r="CD42" t="s">
        <v>961</v>
      </c>
      <c r="CE42" t="s">
        <v>990</v>
      </c>
      <c r="CF42" t="s">
        <v>199</v>
      </c>
    </row>
    <row r="43" spans="1:106" ht="13.5" customHeight="1" x14ac:dyDescent="0.25">
      <c r="D43" s="78" t="s">
        <v>1582</v>
      </c>
      <c r="E43" t="s">
        <v>1466</v>
      </c>
      <c r="F43" t="s">
        <v>1583</v>
      </c>
      <c r="R43" t="s">
        <v>1584</v>
      </c>
      <c r="S43" s="17" t="s">
        <v>1585</v>
      </c>
      <c r="U43" s="23"/>
      <c r="AI43" t="s">
        <v>1586</v>
      </c>
      <c r="AM43" t="s">
        <v>1587</v>
      </c>
      <c r="AN43" s="4" t="s">
        <v>1588</v>
      </c>
      <c r="BH43" t="s">
        <v>1186</v>
      </c>
      <c r="BI43">
        <v>2201082</v>
      </c>
      <c r="CD43" t="s">
        <v>962</v>
      </c>
      <c r="CE43" t="s">
        <v>991</v>
      </c>
      <c r="CF43" t="s">
        <v>199</v>
      </c>
    </row>
    <row r="44" spans="1:106" ht="13.5" customHeight="1" x14ac:dyDescent="0.25">
      <c r="D44" s="78" t="s">
        <v>1566</v>
      </c>
      <c r="R44" t="s">
        <v>388</v>
      </c>
      <c r="S44" s="17" t="s">
        <v>1589</v>
      </c>
      <c r="U44" s="23"/>
      <c r="AI44" t="s">
        <v>1590</v>
      </c>
      <c r="AM44" t="s">
        <v>1591</v>
      </c>
      <c r="AN44" s="4" t="s">
        <v>1592</v>
      </c>
      <c r="BH44" t="s">
        <v>940</v>
      </c>
      <c r="BI44">
        <v>2202007</v>
      </c>
      <c r="CD44" t="s">
        <v>963</v>
      </c>
      <c r="CE44" t="s">
        <v>992</v>
      </c>
      <c r="CF44" t="s">
        <v>199</v>
      </c>
    </row>
    <row r="45" spans="1:106" ht="13.5" customHeight="1" x14ac:dyDescent="0.25">
      <c r="D45" s="78" t="s">
        <v>1573</v>
      </c>
      <c r="S45" s="17" t="s">
        <v>388</v>
      </c>
      <c r="U45" s="23"/>
      <c r="AI45" t="s">
        <v>1372</v>
      </c>
      <c r="AM45" t="s">
        <v>1593</v>
      </c>
      <c r="AN45" s="4" t="s">
        <v>1594</v>
      </c>
      <c r="BH45" t="s">
        <v>889</v>
      </c>
      <c r="BI45">
        <v>2202009</v>
      </c>
      <c r="CD45" t="s">
        <v>964</v>
      </c>
      <c r="CE45" t="s">
        <v>993</v>
      </c>
      <c r="CF45" t="s">
        <v>199</v>
      </c>
    </row>
    <row r="46" spans="1:106" ht="13.5" customHeight="1" x14ac:dyDescent="0.25">
      <c r="D46" s="78" t="s">
        <v>1595</v>
      </c>
      <c r="U46" s="23"/>
      <c r="AI46" t="s">
        <v>1033</v>
      </c>
      <c r="AM46" t="s">
        <v>1596</v>
      </c>
      <c r="AN46" s="4" t="s">
        <v>1597</v>
      </c>
      <c r="BH46" t="s">
        <v>970</v>
      </c>
      <c r="BI46">
        <v>2202008</v>
      </c>
    </row>
    <row r="47" spans="1:106" ht="13.5" customHeight="1" x14ac:dyDescent="0.25">
      <c r="D47" s="78" t="s">
        <v>1598</v>
      </c>
      <c r="AM47" t="s">
        <v>1599</v>
      </c>
      <c r="AN47" s="4" t="s">
        <v>1600</v>
      </c>
      <c r="BH47" t="s">
        <v>885</v>
      </c>
      <c r="BI47">
        <v>2202010</v>
      </c>
    </row>
    <row r="48" spans="1:106" ht="13.5" customHeight="1" x14ac:dyDescent="0.25">
      <c r="AM48" t="s">
        <v>1601</v>
      </c>
      <c r="AN48" s="4" t="s">
        <v>1602</v>
      </c>
      <c r="BH48" t="s">
        <v>891</v>
      </c>
      <c r="BI48">
        <v>2202013</v>
      </c>
    </row>
    <row r="49" spans="39:61" ht="13.5" customHeight="1" x14ac:dyDescent="0.25">
      <c r="AM49" t="s">
        <v>1603</v>
      </c>
      <c r="AN49" s="4" t="s">
        <v>1604</v>
      </c>
      <c r="BH49" t="s">
        <v>896</v>
      </c>
      <c r="BI49">
        <v>2202014</v>
      </c>
    </row>
    <row r="50" spans="39:61" ht="13.5" customHeight="1" x14ac:dyDescent="0.25">
      <c r="AM50" t="s">
        <v>1605</v>
      </c>
      <c r="AN50" s="4" t="s">
        <v>1606</v>
      </c>
      <c r="BH50" t="s">
        <v>908</v>
      </c>
      <c r="BI50">
        <v>2202015</v>
      </c>
    </row>
    <row r="51" spans="39:61" ht="13.5" customHeight="1" x14ac:dyDescent="0.25">
      <c r="AM51" t="s">
        <v>1607</v>
      </c>
      <c r="AN51" s="4" t="s">
        <v>1608</v>
      </c>
      <c r="BH51" t="s">
        <v>1218</v>
      </c>
      <c r="BI51">
        <v>2202017</v>
      </c>
    </row>
    <row r="52" spans="39:61" ht="13.5" customHeight="1" x14ac:dyDescent="0.25">
      <c r="AM52" t="s">
        <v>1609</v>
      </c>
      <c r="AN52" s="4" t="s">
        <v>1610</v>
      </c>
      <c r="BH52" t="s">
        <v>935</v>
      </c>
      <c r="BI52">
        <v>2202021</v>
      </c>
    </row>
    <row r="53" spans="39:61" ht="13.5" customHeight="1" x14ac:dyDescent="0.25">
      <c r="AM53" t="s">
        <v>1611</v>
      </c>
      <c r="AN53" s="4" t="s">
        <v>1612</v>
      </c>
      <c r="BH53" t="s">
        <v>1162</v>
      </c>
      <c r="BI53">
        <v>2202030</v>
      </c>
    </row>
    <row r="54" spans="39:61" ht="13.5" customHeight="1" x14ac:dyDescent="0.25">
      <c r="AM54" t="s">
        <v>1613</v>
      </c>
      <c r="AN54" s="4" t="s">
        <v>1614</v>
      </c>
      <c r="BH54" t="s">
        <v>912</v>
      </c>
      <c r="BI54">
        <v>2202038</v>
      </c>
    </row>
    <row r="55" spans="39:61" ht="13.5" customHeight="1" x14ac:dyDescent="0.25">
      <c r="AM55" t="s">
        <v>1615</v>
      </c>
      <c r="AN55" s="4" t="s">
        <v>1616</v>
      </c>
      <c r="BH55" t="s">
        <v>927</v>
      </c>
      <c r="BI55">
        <v>2202043</v>
      </c>
    </row>
    <row r="56" spans="39:61" ht="13.5" customHeight="1" x14ac:dyDescent="0.25">
      <c r="AM56" t="s">
        <v>1617</v>
      </c>
      <c r="AN56" s="4" t="s">
        <v>1618</v>
      </c>
      <c r="BH56" t="s">
        <v>922</v>
      </c>
      <c r="BI56">
        <v>2202044</v>
      </c>
    </row>
    <row r="57" spans="39:61" ht="13.5" customHeight="1" x14ac:dyDescent="0.25">
      <c r="AM57" t="s">
        <v>1619</v>
      </c>
      <c r="AN57" s="4" t="s">
        <v>1620</v>
      </c>
      <c r="BH57" t="s">
        <v>1221</v>
      </c>
      <c r="BI57">
        <v>2202045</v>
      </c>
    </row>
    <row r="58" spans="39:61" ht="13.5" customHeight="1" x14ac:dyDescent="0.25">
      <c r="AM58" t="s">
        <v>1621</v>
      </c>
      <c r="AN58" s="4" t="s">
        <v>1622</v>
      </c>
      <c r="BH58" t="s">
        <v>900</v>
      </c>
      <c r="BI58">
        <v>2202046</v>
      </c>
    </row>
    <row r="59" spans="39:61" ht="13.5" customHeight="1" x14ac:dyDescent="0.25">
      <c r="AM59" t="s">
        <v>464</v>
      </c>
      <c r="AN59" s="4" t="s">
        <v>1623</v>
      </c>
      <c r="BH59" t="s">
        <v>968</v>
      </c>
      <c r="BI59">
        <v>2202047</v>
      </c>
    </row>
    <row r="60" spans="39:61" ht="13.5" customHeight="1" x14ac:dyDescent="0.25">
      <c r="AM60" t="s">
        <v>485</v>
      </c>
      <c r="AN60" s="4" t="s">
        <v>1624</v>
      </c>
      <c r="BH60" t="s">
        <v>965</v>
      </c>
      <c r="BI60">
        <v>2202048</v>
      </c>
    </row>
    <row r="61" spans="39:61" ht="13.5" customHeight="1" x14ac:dyDescent="0.25">
      <c r="AM61" t="s">
        <v>1625</v>
      </c>
      <c r="AN61" s="4" t="s">
        <v>1626</v>
      </c>
      <c r="BH61" t="s">
        <v>1043</v>
      </c>
      <c r="BI61">
        <v>2299052</v>
      </c>
    </row>
    <row r="62" spans="39:61" ht="13.5" customHeight="1" x14ac:dyDescent="0.25">
      <c r="AM62" t="s">
        <v>1627</v>
      </c>
      <c r="AN62" s="4" t="s">
        <v>1628</v>
      </c>
      <c r="BH62" t="s">
        <v>1001</v>
      </c>
      <c r="BI62">
        <v>2299054</v>
      </c>
    </row>
    <row r="63" spans="39:61" ht="13.5" customHeight="1" x14ac:dyDescent="0.25">
      <c r="AM63" t="s">
        <v>1629</v>
      </c>
      <c r="AN63" s="4" t="s">
        <v>1630</v>
      </c>
      <c r="BH63" t="s">
        <v>1047</v>
      </c>
      <c r="BI63">
        <v>2299060</v>
      </c>
    </row>
    <row r="64" spans="39:61" ht="13.5" customHeight="1" x14ac:dyDescent="0.25">
      <c r="AM64" t="s">
        <v>1631</v>
      </c>
      <c r="AN64" s="4" t="s">
        <v>1632</v>
      </c>
      <c r="BH64" t="s">
        <v>1060</v>
      </c>
      <c r="BI64">
        <v>2299062</v>
      </c>
    </row>
    <row r="65" spans="39:61" ht="13.5" customHeight="1" x14ac:dyDescent="0.25">
      <c r="AM65" t="s">
        <v>1633</v>
      </c>
      <c r="AN65" s="4" t="s">
        <v>1634</v>
      </c>
      <c r="BH65" t="s">
        <v>1065</v>
      </c>
      <c r="BI65">
        <v>2299063</v>
      </c>
    </row>
    <row r="66" spans="39:61" ht="13.5" customHeight="1" x14ac:dyDescent="0.25">
      <c r="AM66" t="s">
        <v>1245</v>
      </c>
      <c r="AN66" s="4" t="s">
        <v>1635</v>
      </c>
    </row>
    <row r="67" spans="39:61" ht="13.5" customHeight="1" x14ac:dyDescent="0.25">
      <c r="AM67" t="s">
        <v>443</v>
      </c>
      <c r="AN67" s="4" t="s">
        <v>1636</v>
      </c>
    </row>
  </sheetData>
  <phoneticPr fontId="24" type="noConversion"/>
  <dataValidations disablePrompts="1" count="1">
    <dataValidation allowBlank="1" showInputMessage="1" showErrorMessage="1" promptTitle="Proceso del SIG" prompt="Seleccione del listado desplegable, de acuerdo al proceso que corresponda." sqref="AC3" xr:uid="{0051F5FA-1F74-49E5-8E3C-558A8F8016FD}"/>
  </dataValidations>
  <pageMargins left="0.7" right="0.7" top="0.75" bottom="0.75" header="0.3" footer="0.3"/>
  <pageSetup orientation="portrait" r:id="rId1"/>
  <tableParts count="9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2E0A5-2CF9-4186-BF2A-3ABFC36D404B}">
  <dimension ref="A1:W342"/>
  <sheetViews>
    <sheetView showGridLines="0" zoomScale="93" zoomScaleNormal="93" zoomScaleSheetLayoutView="100" workbookViewId="0">
      <selection activeCell="A9" sqref="A9"/>
    </sheetView>
  </sheetViews>
  <sheetFormatPr baseColWidth="10" defaultColWidth="11.42578125" defaultRowHeight="11.25" x14ac:dyDescent="0.2"/>
  <cols>
    <col min="1" max="1" width="11.42578125" style="24"/>
    <col min="2" max="2" width="14" style="59" customWidth="1"/>
    <col min="3" max="3" width="22.42578125" style="60" customWidth="1"/>
    <col min="4" max="4" width="19.42578125" style="61" customWidth="1"/>
    <col min="5" max="5" width="37.140625" style="62" customWidth="1"/>
    <col min="6" max="6" width="6.42578125" style="24" customWidth="1"/>
    <col min="7" max="7" width="20.42578125" style="63" customWidth="1"/>
    <col min="8" max="8" width="15.42578125" style="24" bestFit="1" customWidth="1"/>
    <col min="9" max="16384" width="11.42578125" style="24"/>
  </cols>
  <sheetData>
    <row r="1" spans="1:23" ht="57.75" customHeight="1" x14ac:dyDescent="0.2">
      <c r="B1" s="216"/>
      <c r="C1" s="216"/>
      <c r="D1" s="216"/>
      <c r="E1" s="216"/>
      <c r="F1" s="216"/>
      <c r="G1" s="216"/>
    </row>
    <row r="2" spans="1:23" ht="15" customHeight="1" x14ac:dyDescent="0.2">
      <c r="B2" s="25"/>
      <c r="C2" s="26"/>
      <c r="D2" s="27"/>
      <c r="E2" s="25"/>
      <c r="F2" s="25"/>
      <c r="G2" s="28"/>
    </row>
    <row r="3" spans="1:23" s="72" customFormat="1" ht="56.25" customHeight="1" x14ac:dyDescent="0.2">
      <c r="A3" s="73" t="s">
        <v>1</v>
      </c>
      <c r="B3" s="73" t="s">
        <v>1637</v>
      </c>
      <c r="C3" s="6" t="s">
        <v>1638</v>
      </c>
      <c r="D3" s="7" t="s">
        <v>1639</v>
      </c>
      <c r="E3" s="7" t="s">
        <v>1640</v>
      </c>
      <c r="F3" s="7" t="s">
        <v>1641</v>
      </c>
      <c r="G3" s="7" t="s">
        <v>1642</v>
      </c>
      <c r="H3" s="8" t="s">
        <v>1643</v>
      </c>
      <c r="I3" s="9" t="s">
        <v>1644</v>
      </c>
      <c r="J3" s="9" t="s">
        <v>1645</v>
      </c>
      <c r="K3" s="9" t="s">
        <v>1646</v>
      </c>
      <c r="L3" s="9" t="s">
        <v>1647</v>
      </c>
      <c r="M3" s="10" t="s">
        <v>1648</v>
      </c>
      <c r="N3" s="9" t="s">
        <v>1649</v>
      </c>
      <c r="O3" s="9" t="s">
        <v>1650</v>
      </c>
      <c r="P3" s="9" t="s">
        <v>1651</v>
      </c>
      <c r="Q3" s="9" t="s">
        <v>1652</v>
      </c>
      <c r="R3" s="10" t="s">
        <v>1653</v>
      </c>
      <c r="S3" s="9" t="s">
        <v>1654</v>
      </c>
      <c r="T3" s="11" t="s">
        <v>1655</v>
      </c>
      <c r="U3" s="12" t="s">
        <v>1656</v>
      </c>
      <c r="V3" s="9" t="s">
        <v>1657</v>
      </c>
      <c r="W3" s="9" t="s">
        <v>1658</v>
      </c>
    </row>
    <row r="4" spans="1:23" s="35" customFormat="1" ht="19.5" customHeight="1" x14ac:dyDescent="0.25">
      <c r="B4" s="29"/>
      <c r="C4" s="30"/>
      <c r="D4" s="31" t="s">
        <v>1659</v>
      </c>
      <c r="E4" s="32" t="s">
        <v>1660</v>
      </c>
      <c r="F4" s="33">
        <v>10</v>
      </c>
      <c r="G4" s="34">
        <f>SUM(G5:G15)</f>
        <v>0</v>
      </c>
      <c r="H4" s="64"/>
      <c r="I4" s="64"/>
      <c r="J4" s="64"/>
      <c r="K4" s="64"/>
      <c r="L4" s="64"/>
      <c r="M4" s="64"/>
      <c r="N4" s="64"/>
      <c r="O4" s="64"/>
      <c r="P4" s="64"/>
      <c r="Q4" s="64"/>
      <c r="R4" s="64"/>
      <c r="S4" s="64"/>
      <c r="T4" s="64"/>
      <c r="U4" s="64"/>
      <c r="V4" s="64"/>
      <c r="W4" s="64"/>
    </row>
    <row r="5" spans="1:23" ht="18" x14ac:dyDescent="0.2">
      <c r="A5" s="24" t="s">
        <v>703</v>
      </c>
      <c r="B5" s="36" t="s">
        <v>1479</v>
      </c>
      <c r="C5" s="37" t="s">
        <v>1478</v>
      </c>
      <c r="D5" s="38" t="s">
        <v>1661</v>
      </c>
      <c r="E5" s="39" t="s">
        <v>1662</v>
      </c>
      <c r="F5" s="40" t="s">
        <v>1663</v>
      </c>
      <c r="G5" s="41"/>
      <c r="H5" s="65"/>
      <c r="I5" s="65"/>
      <c r="J5" s="65"/>
      <c r="K5" s="65"/>
      <c r="L5" s="65"/>
      <c r="M5" s="65"/>
      <c r="N5" s="65"/>
      <c r="O5" s="65"/>
      <c r="P5" s="65"/>
      <c r="Q5" s="65"/>
      <c r="R5" s="65"/>
      <c r="S5" s="65"/>
      <c r="T5" s="65"/>
      <c r="U5" s="65"/>
      <c r="V5" s="65"/>
      <c r="W5" s="65"/>
    </row>
    <row r="6" spans="1:23" ht="18" x14ac:dyDescent="0.2">
      <c r="A6" s="24" t="s">
        <v>703</v>
      </c>
      <c r="B6" s="36" t="s">
        <v>1479</v>
      </c>
      <c r="C6" s="37" t="s">
        <v>1478</v>
      </c>
      <c r="D6" s="38" t="s">
        <v>1664</v>
      </c>
      <c r="E6" s="39" t="s">
        <v>1665</v>
      </c>
      <c r="F6" s="40" t="s">
        <v>1663</v>
      </c>
      <c r="G6" s="41"/>
      <c r="H6" s="65"/>
      <c r="I6" s="65"/>
      <c r="J6" s="65"/>
      <c r="K6" s="65"/>
      <c r="L6" s="65"/>
      <c r="M6" s="65"/>
      <c r="N6" s="65"/>
      <c r="O6" s="65"/>
      <c r="P6" s="65"/>
      <c r="Q6" s="65"/>
      <c r="R6" s="65"/>
      <c r="S6" s="65"/>
      <c r="T6" s="65"/>
      <c r="U6" s="65"/>
      <c r="V6" s="65"/>
      <c r="W6" s="65"/>
    </row>
    <row r="7" spans="1:23" ht="18" x14ac:dyDescent="0.2">
      <c r="A7" s="24" t="s">
        <v>703</v>
      </c>
      <c r="B7" s="36" t="s">
        <v>1479</v>
      </c>
      <c r="C7" s="37" t="s">
        <v>1478</v>
      </c>
      <c r="D7" s="38" t="s">
        <v>1666</v>
      </c>
      <c r="E7" s="39" t="s">
        <v>1667</v>
      </c>
      <c r="F7" s="40" t="s">
        <v>1663</v>
      </c>
      <c r="G7" s="41"/>
      <c r="H7" s="65"/>
      <c r="I7" s="65"/>
      <c r="J7" s="65"/>
      <c r="K7" s="65"/>
      <c r="L7" s="65"/>
      <c r="M7" s="65"/>
      <c r="N7" s="65"/>
      <c r="O7" s="65"/>
      <c r="P7" s="65"/>
      <c r="Q7" s="65"/>
      <c r="R7" s="65"/>
      <c r="S7" s="65"/>
      <c r="T7" s="65"/>
      <c r="U7" s="65"/>
      <c r="V7" s="65"/>
      <c r="W7" s="65"/>
    </row>
    <row r="8" spans="1:23" ht="18" x14ac:dyDescent="0.2">
      <c r="A8" s="24" t="s">
        <v>703</v>
      </c>
      <c r="B8" s="36" t="s">
        <v>1479</v>
      </c>
      <c r="C8" s="37" t="s">
        <v>1478</v>
      </c>
      <c r="D8" s="38" t="s">
        <v>1668</v>
      </c>
      <c r="E8" s="39" t="s">
        <v>1669</v>
      </c>
      <c r="F8" s="40" t="s">
        <v>1663</v>
      </c>
      <c r="G8" s="41"/>
      <c r="H8" s="65"/>
      <c r="I8" s="65"/>
      <c r="J8" s="65"/>
      <c r="K8" s="65"/>
      <c r="L8" s="65"/>
      <c r="M8" s="65"/>
      <c r="N8" s="65"/>
      <c r="O8" s="65"/>
      <c r="P8" s="65"/>
      <c r="Q8" s="65"/>
      <c r="R8" s="65"/>
      <c r="S8" s="65"/>
      <c r="T8" s="65"/>
      <c r="U8" s="65"/>
      <c r="V8" s="65"/>
      <c r="W8" s="65"/>
    </row>
    <row r="9" spans="1:23" ht="18" x14ac:dyDescent="0.2">
      <c r="A9" s="24" t="s">
        <v>703</v>
      </c>
      <c r="B9" s="36" t="s">
        <v>1479</v>
      </c>
      <c r="C9" s="37" t="s">
        <v>1478</v>
      </c>
      <c r="D9" s="38" t="s">
        <v>1670</v>
      </c>
      <c r="E9" s="39" t="s">
        <v>1671</v>
      </c>
      <c r="F9" s="40" t="s">
        <v>1663</v>
      </c>
      <c r="G9" s="41"/>
      <c r="H9" s="65"/>
      <c r="I9" s="65"/>
      <c r="J9" s="65"/>
      <c r="K9" s="65"/>
      <c r="L9" s="65"/>
      <c r="M9" s="65"/>
      <c r="N9" s="65"/>
      <c r="O9" s="65"/>
      <c r="P9" s="65"/>
      <c r="Q9" s="65"/>
      <c r="R9" s="65"/>
      <c r="S9" s="65"/>
      <c r="T9" s="65"/>
      <c r="U9" s="65"/>
      <c r="V9" s="65"/>
      <c r="W9" s="65"/>
    </row>
    <row r="10" spans="1:23" ht="18" x14ac:dyDescent="0.2">
      <c r="A10" s="24" t="s">
        <v>703</v>
      </c>
      <c r="B10" s="36" t="s">
        <v>1479</v>
      </c>
      <c r="C10" s="37" t="s">
        <v>1478</v>
      </c>
      <c r="D10" s="38" t="s">
        <v>1672</v>
      </c>
      <c r="E10" s="39" t="s">
        <v>1673</v>
      </c>
      <c r="F10" s="40" t="s">
        <v>1663</v>
      </c>
      <c r="G10" s="41"/>
      <c r="H10" s="65"/>
      <c r="I10" s="65"/>
      <c r="J10" s="65"/>
      <c r="K10" s="65"/>
      <c r="L10" s="65"/>
      <c r="M10" s="65"/>
      <c r="N10" s="65"/>
      <c r="O10" s="65"/>
      <c r="P10" s="65"/>
      <c r="Q10" s="65"/>
      <c r="R10" s="65"/>
      <c r="S10" s="65"/>
      <c r="T10" s="65"/>
      <c r="U10" s="65"/>
      <c r="V10" s="65"/>
      <c r="W10" s="65"/>
    </row>
    <row r="11" spans="1:23" ht="18" x14ac:dyDescent="0.2">
      <c r="A11" s="24" t="s">
        <v>703</v>
      </c>
      <c r="B11" s="36" t="s">
        <v>1479</v>
      </c>
      <c r="C11" s="37" t="s">
        <v>1478</v>
      </c>
      <c r="D11" s="38" t="s">
        <v>1674</v>
      </c>
      <c r="E11" s="39" t="s">
        <v>1675</v>
      </c>
      <c r="F11" s="40" t="s">
        <v>1663</v>
      </c>
      <c r="G11" s="41"/>
      <c r="H11" s="65"/>
      <c r="I11" s="65"/>
      <c r="J11" s="65"/>
      <c r="K11" s="65"/>
      <c r="L11" s="65"/>
      <c r="M11" s="65"/>
      <c r="N11" s="65"/>
      <c r="O11" s="65"/>
      <c r="P11" s="65"/>
      <c r="Q11" s="65"/>
      <c r="R11" s="65"/>
      <c r="S11" s="65"/>
      <c r="T11" s="65"/>
      <c r="U11" s="65"/>
      <c r="V11" s="65"/>
      <c r="W11" s="65"/>
    </row>
    <row r="12" spans="1:23" ht="24" customHeight="1" x14ac:dyDescent="0.2">
      <c r="A12" s="24" t="s">
        <v>703</v>
      </c>
      <c r="B12" s="36" t="s">
        <v>1479</v>
      </c>
      <c r="C12" s="37" t="s">
        <v>1478</v>
      </c>
      <c r="D12" s="38" t="s">
        <v>1676</v>
      </c>
      <c r="E12" s="39" t="s">
        <v>1677</v>
      </c>
      <c r="F12" s="40" t="s">
        <v>1663</v>
      </c>
      <c r="G12" s="41"/>
      <c r="H12" s="65"/>
      <c r="I12" s="65"/>
      <c r="J12" s="65"/>
      <c r="K12" s="65"/>
      <c r="L12" s="65"/>
      <c r="M12" s="65"/>
      <c r="N12" s="65"/>
      <c r="O12" s="65"/>
      <c r="P12" s="65"/>
      <c r="Q12" s="65"/>
      <c r="R12" s="65"/>
      <c r="S12" s="65"/>
      <c r="T12" s="65"/>
      <c r="U12" s="65"/>
      <c r="V12" s="65"/>
      <c r="W12" s="65"/>
    </row>
    <row r="13" spans="1:23" ht="18" x14ac:dyDescent="0.2">
      <c r="A13" s="24" t="s">
        <v>703</v>
      </c>
      <c r="B13" s="36" t="s">
        <v>1479</v>
      </c>
      <c r="C13" s="37" t="s">
        <v>1478</v>
      </c>
      <c r="D13" s="38" t="s">
        <v>1678</v>
      </c>
      <c r="E13" s="39" t="s">
        <v>1679</v>
      </c>
      <c r="F13" s="40" t="s">
        <v>1663</v>
      </c>
      <c r="G13" s="41"/>
      <c r="H13" s="65"/>
      <c r="I13" s="65"/>
      <c r="J13" s="65"/>
      <c r="K13" s="65"/>
      <c r="L13" s="65"/>
      <c r="M13" s="65"/>
      <c r="N13" s="65"/>
      <c r="O13" s="65"/>
      <c r="P13" s="65"/>
      <c r="Q13" s="65"/>
      <c r="R13" s="65"/>
      <c r="S13" s="65"/>
      <c r="T13" s="65"/>
      <c r="U13" s="65"/>
      <c r="V13" s="65"/>
      <c r="W13" s="65"/>
    </row>
    <row r="14" spans="1:23" ht="18" x14ac:dyDescent="0.2">
      <c r="A14" s="24" t="s">
        <v>703</v>
      </c>
      <c r="B14" s="36" t="s">
        <v>1479</v>
      </c>
      <c r="C14" s="37" t="s">
        <v>1478</v>
      </c>
      <c r="D14" s="38" t="s">
        <v>1680</v>
      </c>
      <c r="E14" s="39" t="s">
        <v>1681</v>
      </c>
      <c r="F14" s="40" t="s">
        <v>1663</v>
      </c>
      <c r="G14" s="41"/>
      <c r="H14" s="65"/>
      <c r="I14" s="65"/>
      <c r="J14" s="65"/>
      <c r="K14" s="65"/>
      <c r="L14" s="65"/>
      <c r="M14" s="65"/>
      <c r="N14" s="65"/>
      <c r="O14" s="65"/>
      <c r="P14" s="65"/>
      <c r="Q14" s="65"/>
      <c r="R14" s="65"/>
      <c r="S14" s="65"/>
      <c r="T14" s="65"/>
      <c r="U14" s="65"/>
      <c r="V14" s="65"/>
      <c r="W14" s="65"/>
    </row>
    <row r="15" spans="1:23" ht="18" x14ac:dyDescent="0.2">
      <c r="A15" s="24" t="s">
        <v>703</v>
      </c>
      <c r="B15" s="36" t="s">
        <v>1479</v>
      </c>
      <c r="C15" s="37" t="s">
        <v>1478</v>
      </c>
      <c r="D15" s="38" t="s">
        <v>1682</v>
      </c>
      <c r="E15" s="39" t="s">
        <v>1683</v>
      </c>
      <c r="F15" s="40" t="s">
        <v>1663</v>
      </c>
      <c r="G15" s="41"/>
      <c r="H15" s="65"/>
      <c r="I15" s="65"/>
      <c r="J15" s="65"/>
      <c r="K15" s="65"/>
      <c r="L15" s="65"/>
      <c r="M15" s="65"/>
      <c r="N15" s="65"/>
      <c r="O15" s="65"/>
      <c r="P15" s="65"/>
      <c r="Q15" s="65"/>
      <c r="R15" s="65"/>
      <c r="S15" s="65"/>
      <c r="T15" s="65"/>
      <c r="U15" s="65"/>
      <c r="V15" s="65"/>
      <c r="W15" s="65"/>
    </row>
    <row r="16" spans="1:23" ht="23.25" customHeight="1" x14ac:dyDescent="0.2">
      <c r="A16" s="24" t="s">
        <v>703</v>
      </c>
      <c r="B16" s="29"/>
      <c r="C16" s="37"/>
      <c r="D16" s="42" t="s">
        <v>1684</v>
      </c>
      <c r="E16" s="42" t="s">
        <v>1685</v>
      </c>
      <c r="F16" s="40">
        <v>10</v>
      </c>
      <c r="G16" s="43">
        <f>SUM(G17:G25)</f>
        <v>0</v>
      </c>
      <c r="H16" s="65"/>
      <c r="I16" s="65"/>
      <c r="J16" s="65"/>
      <c r="K16" s="65"/>
      <c r="L16" s="65"/>
      <c r="M16" s="65"/>
      <c r="N16" s="65"/>
      <c r="O16" s="65"/>
      <c r="P16" s="65"/>
      <c r="Q16" s="65"/>
      <c r="R16" s="65"/>
      <c r="S16" s="65"/>
      <c r="T16" s="65"/>
      <c r="U16" s="65"/>
      <c r="V16" s="65"/>
      <c r="W16" s="65"/>
    </row>
    <row r="17" spans="1:23" ht="18" x14ac:dyDescent="0.2">
      <c r="A17" s="24" t="s">
        <v>703</v>
      </c>
      <c r="B17" s="36" t="s">
        <v>1479</v>
      </c>
      <c r="C17" s="37" t="s">
        <v>1478</v>
      </c>
      <c r="D17" s="38" t="s">
        <v>1686</v>
      </c>
      <c r="E17" s="39" t="s">
        <v>1687</v>
      </c>
      <c r="F17" s="40" t="s">
        <v>1663</v>
      </c>
      <c r="G17" s="41"/>
      <c r="H17" s="65"/>
      <c r="I17" s="65"/>
      <c r="J17" s="65"/>
      <c r="K17" s="65"/>
      <c r="L17" s="65"/>
      <c r="M17" s="65"/>
      <c r="N17" s="65"/>
      <c r="O17" s="65"/>
      <c r="P17" s="65"/>
      <c r="Q17" s="65"/>
      <c r="R17" s="65"/>
      <c r="S17" s="65"/>
      <c r="T17" s="65"/>
      <c r="U17" s="65"/>
      <c r="V17" s="65"/>
      <c r="W17" s="65"/>
    </row>
    <row r="18" spans="1:23" ht="18" x14ac:dyDescent="0.2">
      <c r="A18" s="24" t="s">
        <v>703</v>
      </c>
      <c r="B18" s="36" t="s">
        <v>1479</v>
      </c>
      <c r="C18" s="37" t="s">
        <v>1478</v>
      </c>
      <c r="D18" s="38" t="s">
        <v>1688</v>
      </c>
      <c r="E18" s="39" t="s">
        <v>1689</v>
      </c>
      <c r="F18" s="40" t="s">
        <v>1663</v>
      </c>
      <c r="G18" s="41"/>
      <c r="H18" s="65"/>
      <c r="I18" s="65"/>
      <c r="J18" s="65"/>
      <c r="K18" s="65"/>
      <c r="L18" s="65"/>
      <c r="M18" s="65"/>
      <c r="N18" s="65"/>
      <c r="O18" s="65"/>
      <c r="P18" s="65"/>
      <c r="Q18" s="65"/>
      <c r="R18" s="65"/>
      <c r="S18" s="65"/>
      <c r="T18" s="65"/>
      <c r="U18" s="65"/>
      <c r="V18" s="65"/>
      <c r="W18" s="65"/>
    </row>
    <row r="19" spans="1:23" ht="18" x14ac:dyDescent="0.2">
      <c r="A19" s="24" t="s">
        <v>703</v>
      </c>
      <c r="B19" s="36" t="s">
        <v>1479</v>
      </c>
      <c r="C19" s="37" t="s">
        <v>1478</v>
      </c>
      <c r="D19" s="38" t="s">
        <v>1690</v>
      </c>
      <c r="E19" s="39" t="s">
        <v>1691</v>
      </c>
      <c r="F19" s="40" t="s">
        <v>1663</v>
      </c>
      <c r="G19" s="41"/>
      <c r="H19" s="65"/>
      <c r="I19" s="65"/>
      <c r="J19" s="65"/>
      <c r="K19" s="65"/>
      <c r="L19" s="65"/>
      <c r="M19" s="65"/>
      <c r="N19" s="65"/>
      <c r="O19" s="65"/>
      <c r="P19" s="65"/>
      <c r="Q19" s="65"/>
      <c r="R19" s="65"/>
      <c r="S19" s="65"/>
      <c r="T19" s="65"/>
      <c r="U19" s="65"/>
      <c r="V19" s="65"/>
      <c r="W19" s="65"/>
    </row>
    <row r="20" spans="1:23" ht="18" x14ac:dyDescent="0.2">
      <c r="A20" s="24" t="s">
        <v>703</v>
      </c>
      <c r="B20" s="36" t="s">
        <v>1479</v>
      </c>
      <c r="C20" s="37" t="s">
        <v>1478</v>
      </c>
      <c r="D20" s="38" t="s">
        <v>1692</v>
      </c>
      <c r="E20" s="39" t="s">
        <v>1693</v>
      </c>
      <c r="F20" s="40" t="s">
        <v>1663</v>
      </c>
      <c r="G20" s="41"/>
      <c r="H20" s="65"/>
      <c r="I20" s="65"/>
      <c r="J20" s="65"/>
      <c r="K20" s="65"/>
      <c r="L20" s="65"/>
      <c r="M20" s="65"/>
      <c r="N20" s="65"/>
      <c r="O20" s="65"/>
      <c r="P20" s="65"/>
      <c r="Q20" s="65"/>
      <c r="R20" s="65"/>
      <c r="S20" s="65"/>
      <c r="T20" s="65"/>
      <c r="U20" s="65"/>
      <c r="V20" s="65"/>
      <c r="W20" s="65"/>
    </row>
    <row r="21" spans="1:23" ht="22.5" x14ac:dyDescent="0.2">
      <c r="A21" s="24" t="s">
        <v>703</v>
      </c>
      <c r="B21" s="36" t="s">
        <v>1479</v>
      </c>
      <c r="C21" s="37" t="s">
        <v>1478</v>
      </c>
      <c r="D21" s="38" t="s">
        <v>1694</v>
      </c>
      <c r="E21" s="39" t="s">
        <v>1695</v>
      </c>
      <c r="F21" s="40" t="s">
        <v>1663</v>
      </c>
      <c r="G21" s="41"/>
      <c r="H21" s="65"/>
      <c r="I21" s="65"/>
      <c r="J21" s="65"/>
      <c r="K21" s="65"/>
      <c r="L21" s="65"/>
      <c r="M21" s="65"/>
      <c r="N21" s="65"/>
      <c r="O21" s="65"/>
      <c r="P21" s="65"/>
      <c r="Q21" s="65"/>
      <c r="R21" s="65"/>
      <c r="S21" s="65"/>
      <c r="T21" s="65"/>
      <c r="U21" s="65"/>
      <c r="V21" s="65"/>
      <c r="W21" s="65"/>
    </row>
    <row r="22" spans="1:23" ht="18" x14ac:dyDescent="0.2">
      <c r="A22" s="24" t="s">
        <v>703</v>
      </c>
      <c r="B22" s="36" t="s">
        <v>1479</v>
      </c>
      <c r="C22" s="37" t="s">
        <v>1478</v>
      </c>
      <c r="D22" s="38" t="s">
        <v>1696</v>
      </c>
      <c r="E22" s="39" t="s">
        <v>1697</v>
      </c>
      <c r="F22" s="40" t="s">
        <v>1663</v>
      </c>
      <c r="G22" s="41"/>
      <c r="H22" s="65"/>
      <c r="I22" s="65"/>
      <c r="J22" s="65"/>
      <c r="K22" s="65"/>
      <c r="L22" s="65"/>
      <c r="M22" s="65"/>
      <c r="N22" s="65"/>
      <c r="O22" s="65"/>
      <c r="P22" s="65"/>
      <c r="Q22" s="65"/>
      <c r="R22" s="65"/>
      <c r="S22" s="65"/>
      <c r="T22" s="65"/>
      <c r="U22" s="65"/>
      <c r="V22" s="65"/>
      <c r="W22" s="65"/>
    </row>
    <row r="23" spans="1:23" ht="18" x14ac:dyDescent="0.2">
      <c r="A23" s="24" t="s">
        <v>703</v>
      </c>
      <c r="B23" s="36" t="s">
        <v>1479</v>
      </c>
      <c r="C23" s="37" t="s">
        <v>1478</v>
      </c>
      <c r="D23" s="38" t="s">
        <v>1698</v>
      </c>
      <c r="E23" s="39" t="s">
        <v>1699</v>
      </c>
      <c r="F23" s="40" t="s">
        <v>1663</v>
      </c>
      <c r="G23" s="41"/>
      <c r="H23" s="65"/>
      <c r="I23" s="65"/>
      <c r="J23" s="65"/>
      <c r="K23" s="65"/>
      <c r="L23" s="65"/>
      <c r="M23" s="65"/>
      <c r="N23" s="65"/>
      <c r="O23" s="65"/>
      <c r="P23" s="65"/>
      <c r="Q23" s="65"/>
      <c r="R23" s="65"/>
      <c r="S23" s="65"/>
      <c r="T23" s="65"/>
      <c r="U23" s="65"/>
      <c r="V23" s="65"/>
      <c r="W23" s="65"/>
    </row>
    <row r="24" spans="1:23" ht="18" x14ac:dyDescent="0.2">
      <c r="A24" s="24" t="s">
        <v>703</v>
      </c>
      <c r="B24" s="36" t="s">
        <v>1479</v>
      </c>
      <c r="C24" s="37" t="s">
        <v>1478</v>
      </c>
      <c r="D24" s="38" t="s">
        <v>1700</v>
      </c>
      <c r="E24" s="39" t="s">
        <v>1701</v>
      </c>
      <c r="F24" s="40" t="s">
        <v>1663</v>
      </c>
      <c r="G24" s="41"/>
      <c r="H24" s="65"/>
      <c r="I24" s="65"/>
      <c r="J24" s="65"/>
      <c r="K24" s="65"/>
      <c r="L24" s="65"/>
      <c r="M24" s="65"/>
      <c r="N24" s="65"/>
      <c r="O24" s="65"/>
      <c r="P24" s="65"/>
      <c r="Q24" s="65"/>
      <c r="R24" s="65"/>
      <c r="S24" s="65"/>
      <c r="T24" s="65"/>
      <c r="U24" s="65"/>
      <c r="V24" s="65"/>
      <c r="W24" s="65"/>
    </row>
    <row r="25" spans="1:23" ht="22.5" x14ac:dyDescent="0.2">
      <c r="A25" s="24" t="s">
        <v>703</v>
      </c>
      <c r="B25" s="36" t="s">
        <v>1479</v>
      </c>
      <c r="C25" s="37" t="s">
        <v>1478</v>
      </c>
      <c r="D25" s="38" t="s">
        <v>1702</v>
      </c>
      <c r="E25" s="39" t="s">
        <v>1703</v>
      </c>
      <c r="F25" s="40" t="s">
        <v>1663</v>
      </c>
      <c r="G25" s="41"/>
      <c r="H25" s="65"/>
      <c r="I25" s="65"/>
      <c r="J25" s="65"/>
      <c r="K25" s="65"/>
      <c r="L25" s="65"/>
      <c r="M25" s="65"/>
      <c r="N25" s="65"/>
      <c r="O25" s="65"/>
      <c r="P25" s="65"/>
      <c r="Q25" s="65"/>
      <c r="R25" s="65"/>
      <c r="S25" s="65"/>
      <c r="T25" s="65"/>
      <c r="U25" s="65"/>
      <c r="V25" s="65"/>
      <c r="W25" s="65"/>
    </row>
    <row r="26" spans="1:23" ht="25.5" customHeight="1" x14ac:dyDescent="0.2">
      <c r="A26" s="24" t="s">
        <v>703</v>
      </c>
      <c r="B26" s="29"/>
      <c r="C26" s="37"/>
      <c r="D26" s="42" t="s">
        <v>1704</v>
      </c>
      <c r="E26" s="42" t="s">
        <v>1705</v>
      </c>
      <c r="F26" s="40">
        <v>10</v>
      </c>
      <c r="G26" s="43">
        <f>SUM(G27:G35)</f>
        <v>0</v>
      </c>
      <c r="H26" s="65"/>
      <c r="I26" s="65"/>
      <c r="J26" s="65"/>
      <c r="K26" s="65"/>
      <c r="L26" s="65"/>
      <c r="M26" s="65"/>
      <c r="N26" s="65"/>
      <c r="O26" s="65"/>
      <c r="P26" s="65"/>
      <c r="Q26" s="65"/>
      <c r="R26" s="65"/>
      <c r="S26" s="65"/>
      <c r="T26" s="65"/>
      <c r="U26" s="65"/>
      <c r="V26" s="65"/>
      <c r="W26" s="65"/>
    </row>
    <row r="27" spans="1:23" ht="18" x14ac:dyDescent="0.2">
      <c r="A27" s="24" t="s">
        <v>703</v>
      </c>
      <c r="B27" s="36" t="s">
        <v>1479</v>
      </c>
      <c r="C27" s="37" t="s">
        <v>1478</v>
      </c>
      <c r="D27" s="38" t="s">
        <v>1706</v>
      </c>
      <c r="E27" s="39" t="s">
        <v>1707</v>
      </c>
      <c r="F27" s="40" t="s">
        <v>1663</v>
      </c>
      <c r="G27" s="41"/>
      <c r="H27" s="65"/>
      <c r="I27" s="65"/>
      <c r="J27" s="65"/>
      <c r="K27" s="65"/>
      <c r="L27" s="65"/>
      <c r="M27" s="65"/>
      <c r="N27" s="65"/>
      <c r="O27" s="65"/>
      <c r="P27" s="65"/>
      <c r="Q27" s="65"/>
      <c r="R27" s="65"/>
      <c r="S27" s="65"/>
      <c r="T27" s="65"/>
      <c r="U27" s="65"/>
      <c r="V27" s="65"/>
      <c r="W27" s="65"/>
    </row>
    <row r="28" spans="1:23" ht="18" x14ac:dyDescent="0.2">
      <c r="A28" s="24" t="s">
        <v>703</v>
      </c>
      <c r="B28" s="36" t="s">
        <v>1479</v>
      </c>
      <c r="C28" s="37" t="s">
        <v>1478</v>
      </c>
      <c r="D28" s="38" t="s">
        <v>1708</v>
      </c>
      <c r="E28" s="39" t="s">
        <v>1709</v>
      </c>
      <c r="F28" s="40" t="s">
        <v>1663</v>
      </c>
      <c r="G28" s="41"/>
      <c r="H28" s="65"/>
      <c r="I28" s="65"/>
      <c r="J28" s="65"/>
      <c r="K28" s="65"/>
      <c r="L28" s="65"/>
      <c r="M28" s="65"/>
      <c r="N28" s="65"/>
      <c r="O28" s="65"/>
      <c r="P28" s="65"/>
      <c r="Q28" s="65"/>
      <c r="R28" s="65"/>
      <c r="S28" s="65"/>
      <c r="T28" s="65"/>
      <c r="U28" s="65"/>
      <c r="V28" s="65"/>
      <c r="W28" s="65"/>
    </row>
    <row r="29" spans="1:23" ht="18" x14ac:dyDescent="0.2">
      <c r="A29" s="24" t="s">
        <v>703</v>
      </c>
      <c r="B29" s="36" t="s">
        <v>1479</v>
      </c>
      <c r="C29" s="37" t="s">
        <v>1478</v>
      </c>
      <c r="D29" s="38" t="s">
        <v>1710</v>
      </c>
      <c r="E29" s="39" t="s">
        <v>1711</v>
      </c>
      <c r="F29" s="40" t="s">
        <v>1663</v>
      </c>
      <c r="G29" s="41"/>
      <c r="H29" s="65"/>
      <c r="I29" s="65"/>
      <c r="J29" s="65"/>
      <c r="K29" s="65"/>
      <c r="L29" s="65"/>
      <c r="M29" s="65"/>
      <c r="N29" s="65"/>
      <c r="O29" s="65"/>
      <c r="P29" s="65"/>
      <c r="Q29" s="65"/>
      <c r="R29" s="65"/>
      <c r="S29" s="65"/>
      <c r="T29" s="65"/>
      <c r="U29" s="65"/>
      <c r="V29" s="65"/>
      <c r="W29" s="65"/>
    </row>
    <row r="30" spans="1:23" ht="18" x14ac:dyDescent="0.2">
      <c r="A30" s="24" t="s">
        <v>703</v>
      </c>
      <c r="B30" s="36" t="s">
        <v>1479</v>
      </c>
      <c r="C30" s="37" t="s">
        <v>1478</v>
      </c>
      <c r="D30" s="38" t="s">
        <v>1712</v>
      </c>
      <c r="E30" s="39" t="s">
        <v>1713</v>
      </c>
      <c r="F30" s="40" t="s">
        <v>1663</v>
      </c>
      <c r="G30" s="41"/>
      <c r="H30" s="65"/>
      <c r="I30" s="65"/>
      <c r="J30" s="65"/>
      <c r="K30" s="65"/>
      <c r="L30" s="65"/>
      <c r="M30" s="65"/>
      <c r="N30" s="65"/>
      <c r="O30" s="65"/>
      <c r="P30" s="65"/>
      <c r="Q30" s="65"/>
      <c r="R30" s="65"/>
      <c r="S30" s="65"/>
      <c r="T30" s="65"/>
      <c r="U30" s="65"/>
      <c r="V30" s="65"/>
      <c r="W30" s="65"/>
    </row>
    <row r="31" spans="1:23" ht="18" x14ac:dyDescent="0.2">
      <c r="A31" s="24" t="s">
        <v>703</v>
      </c>
      <c r="B31" s="36" t="s">
        <v>1479</v>
      </c>
      <c r="C31" s="37" t="s">
        <v>1478</v>
      </c>
      <c r="D31" s="38" t="s">
        <v>1714</v>
      </c>
      <c r="E31" s="39" t="s">
        <v>1715</v>
      </c>
      <c r="F31" s="40" t="s">
        <v>1663</v>
      </c>
      <c r="G31" s="41"/>
      <c r="H31" s="65"/>
      <c r="I31" s="65"/>
      <c r="J31" s="65"/>
      <c r="K31" s="65"/>
      <c r="L31" s="65"/>
      <c r="M31" s="65"/>
      <c r="N31" s="65"/>
      <c r="O31" s="65"/>
      <c r="P31" s="65"/>
      <c r="Q31" s="65"/>
      <c r="R31" s="65"/>
      <c r="S31" s="65"/>
      <c r="T31" s="65"/>
      <c r="U31" s="65"/>
      <c r="V31" s="65"/>
      <c r="W31" s="65"/>
    </row>
    <row r="32" spans="1:23" ht="18" x14ac:dyDescent="0.2">
      <c r="A32" s="24" t="s">
        <v>703</v>
      </c>
      <c r="B32" s="36" t="s">
        <v>1479</v>
      </c>
      <c r="C32" s="37" t="s">
        <v>1478</v>
      </c>
      <c r="D32" s="38" t="s">
        <v>1716</v>
      </c>
      <c r="E32" s="39" t="s">
        <v>1717</v>
      </c>
      <c r="F32" s="40" t="s">
        <v>1663</v>
      </c>
      <c r="G32" s="41"/>
      <c r="H32" s="65"/>
      <c r="I32" s="65"/>
      <c r="J32" s="65"/>
      <c r="K32" s="65"/>
      <c r="L32" s="65"/>
      <c r="M32" s="65"/>
      <c r="N32" s="65"/>
      <c r="O32" s="65"/>
      <c r="P32" s="65"/>
      <c r="Q32" s="65"/>
      <c r="R32" s="65"/>
      <c r="S32" s="65"/>
      <c r="T32" s="65"/>
      <c r="U32" s="65"/>
      <c r="V32" s="65"/>
      <c r="W32" s="65"/>
    </row>
    <row r="33" spans="1:23" ht="18" x14ac:dyDescent="0.2">
      <c r="A33" s="24" t="s">
        <v>703</v>
      </c>
      <c r="B33" s="36" t="s">
        <v>1479</v>
      </c>
      <c r="C33" s="37" t="s">
        <v>1478</v>
      </c>
      <c r="D33" s="38" t="s">
        <v>1718</v>
      </c>
      <c r="E33" s="39" t="s">
        <v>1719</v>
      </c>
      <c r="F33" s="40" t="s">
        <v>1663</v>
      </c>
      <c r="G33" s="41"/>
      <c r="H33" s="65"/>
      <c r="I33" s="65"/>
      <c r="J33" s="65"/>
      <c r="K33" s="65"/>
      <c r="L33" s="65"/>
      <c r="M33" s="65"/>
      <c r="N33" s="65"/>
      <c r="O33" s="65"/>
      <c r="P33" s="65"/>
      <c r="Q33" s="65"/>
      <c r="R33" s="65"/>
      <c r="S33" s="65"/>
      <c r="T33" s="65"/>
      <c r="U33" s="65"/>
      <c r="V33" s="65"/>
      <c r="W33" s="65"/>
    </row>
    <row r="34" spans="1:23" ht="18" x14ac:dyDescent="0.2">
      <c r="A34" s="24" t="s">
        <v>703</v>
      </c>
      <c r="B34" s="36" t="s">
        <v>1479</v>
      </c>
      <c r="C34" s="37" t="s">
        <v>1478</v>
      </c>
      <c r="D34" s="38" t="s">
        <v>1720</v>
      </c>
      <c r="E34" s="39" t="s">
        <v>1721</v>
      </c>
      <c r="F34" s="40" t="s">
        <v>1663</v>
      </c>
      <c r="G34" s="41"/>
      <c r="H34" s="65"/>
      <c r="I34" s="65"/>
      <c r="J34" s="65"/>
      <c r="K34" s="65"/>
      <c r="L34" s="65"/>
      <c r="M34" s="65"/>
      <c r="N34" s="65"/>
      <c r="O34" s="65"/>
      <c r="P34" s="65"/>
      <c r="Q34" s="65"/>
      <c r="R34" s="65"/>
      <c r="S34" s="65"/>
      <c r="T34" s="65"/>
      <c r="U34" s="65"/>
      <c r="V34" s="65"/>
      <c r="W34" s="65"/>
    </row>
    <row r="35" spans="1:23" ht="18" x14ac:dyDescent="0.2">
      <c r="A35" s="24" t="s">
        <v>703</v>
      </c>
      <c r="B35" s="36" t="s">
        <v>1479</v>
      </c>
      <c r="C35" s="37" t="s">
        <v>1478</v>
      </c>
      <c r="D35" s="38" t="s">
        <v>1722</v>
      </c>
      <c r="E35" s="39" t="s">
        <v>1723</v>
      </c>
      <c r="F35" s="40" t="s">
        <v>1663</v>
      </c>
      <c r="G35" s="41"/>
      <c r="H35" s="65"/>
      <c r="I35" s="65"/>
      <c r="J35" s="65"/>
      <c r="K35" s="65"/>
      <c r="L35" s="65"/>
      <c r="M35" s="65"/>
      <c r="N35" s="65"/>
      <c r="O35" s="65"/>
      <c r="P35" s="65"/>
      <c r="Q35" s="65"/>
      <c r="R35" s="65"/>
      <c r="S35" s="65"/>
      <c r="T35" s="65"/>
      <c r="U35" s="65"/>
      <c r="V35" s="65"/>
      <c r="W35" s="65"/>
    </row>
    <row r="36" spans="1:23" x14ac:dyDescent="0.2">
      <c r="A36" s="24" t="s">
        <v>703</v>
      </c>
      <c r="B36" s="29"/>
      <c r="C36" s="37"/>
      <c r="D36" s="44" t="s">
        <v>1724</v>
      </c>
      <c r="E36" s="45" t="s">
        <v>1660</v>
      </c>
      <c r="F36" s="46">
        <v>10</v>
      </c>
      <c r="G36" s="43">
        <f>SUM(G37:G45)</f>
        <v>0</v>
      </c>
      <c r="H36" s="65"/>
      <c r="I36" s="65"/>
      <c r="J36" s="65"/>
      <c r="K36" s="65"/>
      <c r="L36" s="65"/>
      <c r="M36" s="65"/>
      <c r="N36" s="65"/>
      <c r="O36" s="65"/>
      <c r="P36" s="65"/>
      <c r="Q36" s="65"/>
      <c r="R36" s="65"/>
      <c r="S36" s="65"/>
      <c r="T36" s="65"/>
      <c r="U36" s="65"/>
      <c r="V36" s="65"/>
      <c r="W36" s="65"/>
    </row>
    <row r="37" spans="1:23" ht="18" x14ac:dyDescent="0.2">
      <c r="A37" s="24" t="s">
        <v>703</v>
      </c>
      <c r="B37" s="36" t="s">
        <v>1479</v>
      </c>
      <c r="C37" s="37" t="s">
        <v>1478</v>
      </c>
      <c r="D37" s="38" t="s">
        <v>1725</v>
      </c>
      <c r="E37" s="39" t="s">
        <v>1662</v>
      </c>
      <c r="F37" s="40" t="s">
        <v>1663</v>
      </c>
      <c r="G37" s="41"/>
      <c r="H37" s="65"/>
      <c r="I37" s="65"/>
      <c r="J37" s="65"/>
      <c r="K37" s="65"/>
      <c r="L37" s="65"/>
      <c r="M37" s="65"/>
      <c r="N37" s="65"/>
      <c r="O37" s="65"/>
      <c r="P37" s="65"/>
      <c r="Q37" s="65"/>
      <c r="R37" s="65"/>
      <c r="S37" s="65"/>
      <c r="T37" s="65"/>
      <c r="U37" s="65"/>
      <c r="V37" s="65"/>
      <c r="W37" s="65"/>
    </row>
    <row r="38" spans="1:23" ht="18" x14ac:dyDescent="0.2">
      <c r="A38" s="24" t="s">
        <v>703</v>
      </c>
      <c r="B38" s="36" t="s">
        <v>1479</v>
      </c>
      <c r="C38" s="37" t="s">
        <v>1478</v>
      </c>
      <c r="D38" s="38" t="s">
        <v>1726</v>
      </c>
      <c r="E38" s="39" t="s">
        <v>1669</v>
      </c>
      <c r="F38" s="40" t="s">
        <v>1663</v>
      </c>
      <c r="G38" s="41"/>
      <c r="H38" s="65"/>
      <c r="I38" s="65"/>
      <c r="J38" s="65"/>
      <c r="K38" s="65"/>
      <c r="L38" s="65"/>
      <c r="M38" s="65"/>
      <c r="N38" s="65"/>
      <c r="O38" s="65"/>
      <c r="P38" s="65"/>
      <c r="Q38" s="65"/>
      <c r="R38" s="65"/>
      <c r="S38" s="65"/>
      <c r="T38" s="65"/>
      <c r="U38" s="65"/>
      <c r="V38" s="65"/>
      <c r="W38" s="65"/>
    </row>
    <row r="39" spans="1:23" ht="18" x14ac:dyDescent="0.2">
      <c r="A39" s="24" t="s">
        <v>703</v>
      </c>
      <c r="B39" s="36" t="s">
        <v>1479</v>
      </c>
      <c r="C39" s="37" t="s">
        <v>1478</v>
      </c>
      <c r="D39" s="38" t="s">
        <v>1727</v>
      </c>
      <c r="E39" s="39" t="s">
        <v>1728</v>
      </c>
      <c r="F39" s="40" t="s">
        <v>1663</v>
      </c>
      <c r="G39" s="41"/>
      <c r="H39" s="65"/>
      <c r="I39" s="65"/>
      <c r="J39" s="65"/>
      <c r="K39" s="65"/>
      <c r="L39" s="65"/>
      <c r="M39" s="65"/>
      <c r="N39" s="65"/>
      <c r="O39" s="65"/>
      <c r="P39" s="65"/>
      <c r="Q39" s="65"/>
      <c r="R39" s="65"/>
      <c r="S39" s="65"/>
      <c r="T39" s="65"/>
      <c r="U39" s="65"/>
      <c r="V39" s="65"/>
      <c r="W39" s="65"/>
    </row>
    <row r="40" spans="1:23" ht="18" x14ac:dyDescent="0.2">
      <c r="A40" s="24" t="s">
        <v>703</v>
      </c>
      <c r="B40" s="36" t="s">
        <v>1479</v>
      </c>
      <c r="C40" s="37" t="s">
        <v>1478</v>
      </c>
      <c r="D40" s="38" t="s">
        <v>1729</v>
      </c>
      <c r="E40" s="39" t="s">
        <v>1673</v>
      </c>
      <c r="F40" s="40" t="s">
        <v>1663</v>
      </c>
      <c r="G40" s="41"/>
      <c r="H40" s="65"/>
      <c r="I40" s="65"/>
      <c r="J40" s="65"/>
      <c r="K40" s="65"/>
      <c r="L40" s="65"/>
      <c r="M40" s="65"/>
      <c r="N40" s="65"/>
      <c r="O40" s="65"/>
      <c r="P40" s="65"/>
      <c r="Q40" s="65"/>
      <c r="R40" s="65"/>
      <c r="S40" s="65"/>
      <c r="T40" s="65"/>
      <c r="U40" s="65"/>
      <c r="V40" s="65"/>
      <c r="W40" s="65"/>
    </row>
    <row r="41" spans="1:23" ht="18" x14ac:dyDescent="0.2">
      <c r="A41" s="24" t="s">
        <v>703</v>
      </c>
      <c r="B41" s="36" t="s">
        <v>1479</v>
      </c>
      <c r="C41" s="37" t="s">
        <v>1478</v>
      </c>
      <c r="D41" s="38" t="s">
        <v>1730</v>
      </c>
      <c r="E41" s="39" t="s">
        <v>1675</v>
      </c>
      <c r="F41" s="40" t="s">
        <v>1663</v>
      </c>
      <c r="G41" s="41"/>
      <c r="H41" s="65"/>
      <c r="I41" s="65"/>
      <c r="J41" s="65"/>
      <c r="K41" s="65"/>
      <c r="L41" s="65"/>
      <c r="M41" s="65"/>
      <c r="N41" s="65"/>
      <c r="O41" s="65"/>
      <c r="P41" s="65"/>
      <c r="Q41" s="65"/>
      <c r="R41" s="65"/>
      <c r="S41" s="65"/>
      <c r="T41" s="65"/>
      <c r="U41" s="65"/>
      <c r="V41" s="65"/>
      <c r="W41" s="65"/>
    </row>
    <row r="42" spans="1:23" ht="22.5" x14ac:dyDescent="0.2">
      <c r="A42" s="24" t="s">
        <v>703</v>
      </c>
      <c r="B42" s="36" t="s">
        <v>1479</v>
      </c>
      <c r="C42" s="37" t="s">
        <v>1478</v>
      </c>
      <c r="D42" s="38" t="s">
        <v>1731</v>
      </c>
      <c r="E42" s="39" t="s">
        <v>1677</v>
      </c>
      <c r="F42" s="40" t="s">
        <v>1663</v>
      </c>
      <c r="G42" s="41"/>
      <c r="H42" s="65"/>
      <c r="I42" s="65"/>
      <c r="J42" s="65"/>
      <c r="K42" s="65"/>
      <c r="L42" s="65"/>
      <c r="M42" s="65"/>
      <c r="N42" s="65"/>
      <c r="O42" s="65"/>
      <c r="P42" s="65"/>
      <c r="Q42" s="65"/>
      <c r="R42" s="65"/>
      <c r="S42" s="65"/>
      <c r="T42" s="65"/>
      <c r="U42" s="65"/>
      <c r="V42" s="65"/>
      <c r="W42" s="65"/>
    </row>
    <row r="43" spans="1:23" ht="18" x14ac:dyDescent="0.2">
      <c r="A43" s="24" t="s">
        <v>703</v>
      </c>
      <c r="B43" s="36" t="s">
        <v>1479</v>
      </c>
      <c r="C43" s="37" t="s">
        <v>1478</v>
      </c>
      <c r="D43" s="38" t="s">
        <v>1732</v>
      </c>
      <c r="E43" s="39" t="s">
        <v>1679</v>
      </c>
      <c r="F43" s="40" t="s">
        <v>1663</v>
      </c>
      <c r="G43" s="41"/>
      <c r="H43" s="65"/>
      <c r="I43" s="65"/>
      <c r="J43" s="65"/>
      <c r="K43" s="65"/>
      <c r="L43" s="65"/>
      <c r="M43" s="65"/>
      <c r="N43" s="65"/>
      <c r="O43" s="65"/>
      <c r="P43" s="65"/>
      <c r="Q43" s="65"/>
      <c r="R43" s="65"/>
      <c r="S43" s="65"/>
      <c r="T43" s="65"/>
      <c r="U43" s="65"/>
      <c r="V43" s="65"/>
      <c r="W43" s="65"/>
    </row>
    <row r="44" spans="1:23" ht="18" x14ac:dyDescent="0.2">
      <c r="A44" s="24" t="s">
        <v>703</v>
      </c>
      <c r="B44" s="36" t="s">
        <v>1479</v>
      </c>
      <c r="C44" s="37" t="s">
        <v>1478</v>
      </c>
      <c r="D44" s="38" t="s">
        <v>1733</v>
      </c>
      <c r="E44" s="39" t="s">
        <v>1681</v>
      </c>
      <c r="F44" s="40" t="s">
        <v>1663</v>
      </c>
      <c r="G44" s="41"/>
      <c r="H44" s="65"/>
      <c r="I44" s="65"/>
      <c r="J44" s="65"/>
      <c r="K44" s="65"/>
      <c r="L44" s="65"/>
      <c r="M44" s="65"/>
      <c r="N44" s="65"/>
      <c r="O44" s="65"/>
      <c r="P44" s="65"/>
      <c r="Q44" s="65"/>
      <c r="R44" s="65"/>
      <c r="S44" s="65"/>
      <c r="T44" s="65"/>
      <c r="U44" s="65"/>
      <c r="V44" s="65"/>
      <c r="W44" s="65"/>
    </row>
    <row r="45" spans="1:23" ht="18" x14ac:dyDescent="0.2">
      <c r="A45" s="24" t="s">
        <v>703</v>
      </c>
      <c r="B45" s="36" t="s">
        <v>1479</v>
      </c>
      <c r="C45" s="37" t="s">
        <v>1478</v>
      </c>
      <c r="D45" s="38" t="s">
        <v>1734</v>
      </c>
      <c r="E45" s="39" t="s">
        <v>1683</v>
      </c>
      <c r="F45" s="40" t="s">
        <v>1663</v>
      </c>
      <c r="G45" s="41"/>
      <c r="H45" s="65"/>
      <c r="I45" s="65"/>
      <c r="J45" s="65"/>
      <c r="K45" s="65"/>
      <c r="L45" s="65"/>
      <c r="M45" s="65"/>
      <c r="N45" s="65"/>
      <c r="O45" s="65"/>
      <c r="P45" s="65"/>
      <c r="Q45" s="65"/>
      <c r="R45" s="65"/>
      <c r="S45" s="65"/>
      <c r="T45" s="65"/>
      <c r="U45" s="65"/>
      <c r="V45" s="65"/>
      <c r="W45" s="65"/>
    </row>
    <row r="46" spans="1:23" x14ac:dyDescent="0.2">
      <c r="A46" s="24" t="s">
        <v>703</v>
      </c>
      <c r="B46" s="29"/>
      <c r="C46" s="37"/>
      <c r="D46" s="42" t="s">
        <v>1735</v>
      </c>
      <c r="E46" s="42" t="s">
        <v>1736</v>
      </c>
      <c r="F46" s="40">
        <v>10</v>
      </c>
      <c r="G46" s="43">
        <f>SUM(G47:G55)</f>
        <v>0</v>
      </c>
      <c r="H46" s="65"/>
      <c r="I46" s="65"/>
      <c r="J46" s="65"/>
      <c r="K46" s="65"/>
      <c r="L46" s="65"/>
      <c r="M46" s="65"/>
      <c r="N46" s="65"/>
      <c r="O46" s="65"/>
      <c r="P46" s="65"/>
      <c r="Q46" s="65"/>
      <c r="R46" s="65"/>
      <c r="S46" s="65"/>
      <c r="T46" s="65"/>
      <c r="U46" s="65"/>
      <c r="V46" s="65"/>
      <c r="W46" s="65"/>
    </row>
    <row r="47" spans="1:23" ht="18" x14ac:dyDescent="0.2">
      <c r="A47" s="24" t="s">
        <v>703</v>
      </c>
      <c r="B47" s="36" t="s">
        <v>1479</v>
      </c>
      <c r="C47" s="37" t="s">
        <v>1478</v>
      </c>
      <c r="D47" s="38" t="s">
        <v>1737</v>
      </c>
      <c r="E47" s="39" t="s">
        <v>1687</v>
      </c>
      <c r="F47" s="40" t="s">
        <v>1663</v>
      </c>
      <c r="G47" s="41"/>
      <c r="H47" s="65"/>
      <c r="I47" s="65"/>
      <c r="J47" s="65"/>
      <c r="K47" s="65"/>
      <c r="L47" s="65"/>
      <c r="M47" s="65"/>
      <c r="N47" s="65"/>
      <c r="O47" s="65"/>
      <c r="P47" s="65"/>
      <c r="Q47" s="65"/>
      <c r="R47" s="65"/>
      <c r="S47" s="65"/>
      <c r="T47" s="65"/>
      <c r="U47" s="65"/>
      <c r="V47" s="65"/>
      <c r="W47" s="65"/>
    </row>
    <row r="48" spans="1:23" ht="18" x14ac:dyDescent="0.2">
      <c r="A48" s="24" t="s">
        <v>703</v>
      </c>
      <c r="B48" s="36" t="s">
        <v>1479</v>
      </c>
      <c r="C48" s="37" t="s">
        <v>1478</v>
      </c>
      <c r="D48" s="38" t="s">
        <v>1738</v>
      </c>
      <c r="E48" s="39" t="s">
        <v>1689</v>
      </c>
      <c r="F48" s="40" t="s">
        <v>1663</v>
      </c>
      <c r="G48" s="41"/>
      <c r="H48" s="65"/>
      <c r="I48" s="65"/>
      <c r="J48" s="65"/>
      <c r="K48" s="65"/>
      <c r="L48" s="65"/>
      <c r="M48" s="65"/>
      <c r="N48" s="65"/>
      <c r="O48" s="65"/>
      <c r="P48" s="65"/>
      <c r="Q48" s="65"/>
      <c r="R48" s="65"/>
      <c r="S48" s="65"/>
      <c r="T48" s="65"/>
      <c r="U48" s="65"/>
      <c r="V48" s="65"/>
      <c r="W48" s="65"/>
    </row>
    <row r="49" spans="1:23" ht="18" x14ac:dyDescent="0.2">
      <c r="A49" s="24" t="s">
        <v>703</v>
      </c>
      <c r="B49" s="36" t="s">
        <v>1479</v>
      </c>
      <c r="C49" s="37" t="s">
        <v>1478</v>
      </c>
      <c r="D49" s="38" t="s">
        <v>1739</v>
      </c>
      <c r="E49" s="39" t="s">
        <v>1691</v>
      </c>
      <c r="F49" s="40" t="s">
        <v>1663</v>
      </c>
      <c r="G49" s="41"/>
      <c r="H49" s="65"/>
      <c r="I49" s="65"/>
      <c r="J49" s="65"/>
      <c r="K49" s="65"/>
      <c r="L49" s="65"/>
      <c r="M49" s="65"/>
      <c r="N49" s="65"/>
      <c r="O49" s="65"/>
      <c r="P49" s="65"/>
      <c r="Q49" s="65"/>
      <c r="R49" s="65"/>
      <c r="S49" s="65"/>
      <c r="T49" s="65"/>
      <c r="U49" s="65"/>
      <c r="V49" s="65"/>
      <c r="W49" s="65"/>
    </row>
    <row r="50" spans="1:23" ht="18" x14ac:dyDescent="0.2">
      <c r="A50" s="24" t="s">
        <v>703</v>
      </c>
      <c r="B50" s="36" t="s">
        <v>1479</v>
      </c>
      <c r="C50" s="37" t="s">
        <v>1478</v>
      </c>
      <c r="D50" s="38" t="s">
        <v>1740</v>
      </c>
      <c r="E50" s="39" t="s">
        <v>1693</v>
      </c>
      <c r="F50" s="40" t="s">
        <v>1663</v>
      </c>
      <c r="G50" s="41"/>
      <c r="H50" s="65"/>
      <c r="I50" s="65"/>
      <c r="J50" s="65"/>
      <c r="K50" s="65"/>
      <c r="L50" s="65"/>
      <c r="M50" s="65"/>
      <c r="N50" s="65"/>
      <c r="O50" s="65"/>
      <c r="P50" s="65"/>
      <c r="Q50" s="65"/>
      <c r="R50" s="65"/>
      <c r="S50" s="65"/>
      <c r="T50" s="65"/>
      <c r="U50" s="65"/>
      <c r="V50" s="65"/>
      <c r="W50" s="65"/>
    </row>
    <row r="51" spans="1:23" ht="22.5" x14ac:dyDescent="0.2">
      <c r="A51" s="24" t="s">
        <v>703</v>
      </c>
      <c r="B51" s="36" t="s">
        <v>1479</v>
      </c>
      <c r="C51" s="37" t="s">
        <v>1478</v>
      </c>
      <c r="D51" s="38" t="s">
        <v>1741</v>
      </c>
      <c r="E51" s="39" t="s">
        <v>1695</v>
      </c>
      <c r="F51" s="40" t="s">
        <v>1663</v>
      </c>
      <c r="G51" s="41"/>
      <c r="H51" s="65"/>
      <c r="I51" s="65"/>
      <c r="J51" s="65"/>
      <c r="K51" s="65"/>
      <c r="L51" s="65"/>
      <c r="M51" s="65"/>
      <c r="N51" s="65"/>
      <c r="O51" s="65"/>
      <c r="P51" s="65"/>
      <c r="Q51" s="65"/>
      <c r="R51" s="65"/>
      <c r="S51" s="65"/>
      <c r="T51" s="65"/>
      <c r="U51" s="65"/>
      <c r="V51" s="65"/>
      <c r="W51" s="65"/>
    </row>
    <row r="52" spans="1:23" ht="18" x14ac:dyDescent="0.2">
      <c r="A52" s="24" t="s">
        <v>703</v>
      </c>
      <c r="B52" s="36" t="s">
        <v>1479</v>
      </c>
      <c r="C52" s="37" t="s">
        <v>1478</v>
      </c>
      <c r="D52" s="38" t="s">
        <v>1742</v>
      </c>
      <c r="E52" s="39" t="s">
        <v>1697</v>
      </c>
      <c r="F52" s="40" t="s">
        <v>1663</v>
      </c>
      <c r="G52" s="41"/>
      <c r="H52" s="65"/>
      <c r="I52" s="65"/>
      <c r="J52" s="65"/>
      <c r="K52" s="65"/>
      <c r="L52" s="65"/>
      <c r="M52" s="65"/>
      <c r="N52" s="65"/>
      <c r="O52" s="65"/>
      <c r="P52" s="65"/>
      <c r="Q52" s="65"/>
      <c r="R52" s="65"/>
      <c r="S52" s="65"/>
      <c r="T52" s="65"/>
      <c r="U52" s="65"/>
      <c r="V52" s="65"/>
      <c r="W52" s="65"/>
    </row>
    <row r="53" spans="1:23" ht="18" x14ac:dyDescent="0.2">
      <c r="A53" s="24" t="s">
        <v>703</v>
      </c>
      <c r="B53" s="36" t="s">
        <v>1479</v>
      </c>
      <c r="C53" s="37" t="s">
        <v>1478</v>
      </c>
      <c r="D53" s="38" t="s">
        <v>1743</v>
      </c>
      <c r="E53" s="39" t="s">
        <v>1699</v>
      </c>
      <c r="F53" s="40" t="s">
        <v>1663</v>
      </c>
      <c r="G53" s="41"/>
      <c r="H53" s="65"/>
      <c r="I53" s="65"/>
      <c r="J53" s="65"/>
      <c r="K53" s="65"/>
      <c r="L53" s="65"/>
      <c r="M53" s="65"/>
      <c r="N53" s="65"/>
      <c r="O53" s="65"/>
      <c r="P53" s="65"/>
      <c r="Q53" s="65"/>
      <c r="R53" s="65"/>
      <c r="S53" s="65"/>
      <c r="T53" s="65"/>
      <c r="U53" s="65"/>
      <c r="V53" s="65"/>
      <c r="W53" s="65"/>
    </row>
    <row r="54" spans="1:23" ht="18" x14ac:dyDescent="0.2">
      <c r="A54" s="24" t="s">
        <v>703</v>
      </c>
      <c r="B54" s="36" t="s">
        <v>1479</v>
      </c>
      <c r="C54" s="37" t="s">
        <v>1478</v>
      </c>
      <c r="D54" s="38" t="s">
        <v>1744</v>
      </c>
      <c r="E54" s="39" t="s">
        <v>1701</v>
      </c>
      <c r="F54" s="40" t="s">
        <v>1663</v>
      </c>
      <c r="G54" s="41"/>
      <c r="H54" s="65"/>
      <c r="I54" s="65"/>
      <c r="J54" s="65"/>
      <c r="K54" s="65"/>
      <c r="L54" s="65"/>
      <c r="M54" s="65"/>
      <c r="N54" s="65"/>
      <c r="O54" s="65"/>
      <c r="P54" s="65"/>
      <c r="Q54" s="65"/>
      <c r="R54" s="65"/>
      <c r="S54" s="65"/>
      <c r="T54" s="65"/>
      <c r="U54" s="65"/>
      <c r="V54" s="65"/>
      <c r="W54" s="65"/>
    </row>
    <row r="55" spans="1:23" ht="22.5" x14ac:dyDescent="0.2">
      <c r="A55" s="24" t="s">
        <v>703</v>
      </c>
      <c r="B55" s="36" t="s">
        <v>1479</v>
      </c>
      <c r="C55" s="37" t="s">
        <v>1478</v>
      </c>
      <c r="D55" s="38" t="s">
        <v>1745</v>
      </c>
      <c r="E55" s="39" t="s">
        <v>1703</v>
      </c>
      <c r="F55" s="40" t="s">
        <v>1663</v>
      </c>
      <c r="G55" s="41"/>
      <c r="H55" s="65"/>
      <c r="I55" s="65"/>
      <c r="J55" s="65"/>
      <c r="K55" s="65"/>
      <c r="L55" s="65"/>
      <c r="M55" s="65"/>
      <c r="N55" s="65"/>
      <c r="O55" s="65"/>
      <c r="P55" s="65"/>
      <c r="Q55" s="65"/>
      <c r="R55" s="65"/>
      <c r="S55" s="65"/>
      <c r="T55" s="65"/>
      <c r="U55" s="65"/>
      <c r="V55" s="65"/>
      <c r="W55" s="65"/>
    </row>
    <row r="56" spans="1:23" s="49" customFormat="1" ht="33" customHeight="1" x14ac:dyDescent="0.2">
      <c r="A56" s="24" t="s">
        <v>703</v>
      </c>
      <c r="B56" s="47"/>
      <c r="C56" s="48"/>
      <c r="D56" s="42" t="s">
        <v>1746</v>
      </c>
      <c r="E56" s="42" t="s">
        <v>1705</v>
      </c>
      <c r="F56" s="46">
        <v>10</v>
      </c>
      <c r="G56" s="43">
        <f>SUM(G57:G59)</f>
        <v>0</v>
      </c>
      <c r="H56" s="66"/>
      <c r="I56" s="66"/>
      <c r="J56" s="66"/>
      <c r="K56" s="66"/>
      <c r="L56" s="66"/>
      <c r="M56" s="66"/>
      <c r="N56" s="66"/>
      <c r="O56" s="66"/>
      <c r="P56" s="66"/>
      <c r="Q56" s="66"/>
      <c r="R56" s="66"/>
      <c r="S56" s="66"/>
      <c r="T56" s="66"/>
      <c r="U56" s="66"/>
      <c r="V56" s="66"/>
      <c r="W56" s="66"/>
    </row>
    <row r="57" spans="1:23" ht="18" x14ac:dyDescent="0.2">
      <c r="A57" s="24" t="s">
        <v>703</v>
      </c>
      <c r="B57" s="36" t="s">
        <v>1479</v>
      </c>
      <c r="C57" s="37" t="s">
        <v>1478</v>
      </c>
      <c r="D57" s="38" t="s">
        <v>1747</v>
      </c>
      <c r="E57" s="39" t="s">
        <v>1709</v>
      </c>
      <c r="F57" s="40" t="s">
        <v>1663</v>
      </c>
      <c r="G57" s="41"/>
      <c r="H57" s="65"/>
      <c r="I57" s="65"/>
      <c r="J57" s="65"/>
      <c r="K57" s="65"/>
      <c r="L57" s="65"/>
      <c r="M57" s="65"/>
      <c r="N57" s="65"/>
      <c r="O57" s="65"/>
      <c r="P57" s="65"/>
      <c r="Q57" s="65"/>
      <c r="R57" s="65"/>
      <c r="S57" s="65"/>
      <c r="T57" s="65"/>
      <c r="U57" s="65"/>
      <c r="V57" s="65"/>
      <c r="W57" s="65"/>
    </row>
    <row r="58" spans="1:23" ht="18" x14ac:dyDescent="0.2">
      <c r="A58" s="24" t="s">
        <v>703</v>
      </c>
      <c r="B58" s="36" t="s">
        <v>1479</v>
      </c>
      <c r="C58" s="37" t="s">
        <v>1478</v>
      </c>
      <c r="D58" s="38" t="s">
        <v>1748</v>
      </c>
      <c r="E58" s="39" t="s">
        <v>1711</v>
      </c>
      <c r="F58" s="40" t="s">
        <v>1663</v>
      </c>
      <c r="G58" s="41"/>
      <c r="H58" s="65"/>
      <c r="I58" s="65"/>
      <c r="J58" s="65"/>
      <c r="K58" s="65"/>
      <c r="L58" s="65"/>
      <c r="M58" s="65"/>
      <c r="N58" s="65"/>
      <c r="O58" s="65"/>
      <c r="P58" s="65"/>
      <c r="Q58" s="65"/>
      <c r="R58" s="65"/>
      <c r="S58" s="65"/>
      <c r="T58" s="65"/>
      <c r="U58" s="65"/>
      <c r="V58" s="65"/>
      <c r="W58" s="65"/>
    </row>
    <row r="59" spans="1:23" ht="18" x14ac:dyDescent="0.2">
      <c r="A59" s="24" t="s">
        <v>703</v>
      </c>
      <c r="B59" s="36" t="s">
        <v>1479</v>
      </c>
      <c r="C59" s="37" t="s">
        <v>1478</v>
      </c>
      <c r="D59" s="38" t="s">
        <v>1749</v>
      </c>
      <c r="E59" s="39" t="s">
        <v>1715</v>
      </c>
      <c r="F59" s="40" t="s">
        <v>1663</v>
      </c>
      <c r="G59" s="41"/>
      <c r="H59" s="65"/>
      <c r="I59" s="65"/>
      <c r="J59" s="65"/>
      <c r="K59" s="65"/>
      <c r="L59" s="65"/>
      <c r="M59" s="65"/>
      <c r="N59" s="65"/>
      <c r="O59" s="65"/>
      <c r="P59" s="65"/>
      <c r="Q59" s="65"/>
      <c r="R59" s="65"/>
      <c r="S59" s="65"/>
      <c r="T59" s="65"/>
      <c r="U59" s="65"/>
      <c r="V59" s="65"/>
      <c r="W59" s="65"/>
    </row>
    <row r="60" spans="1:23" s="49" customFormat="1" ht="21.75" customHeight="1" x14ac:dyDescent="0.2">
      <c r="A60" s="24" t="s">
        <v>703</v>
      </c>
      <c r="B60" s="67"/>
      <c r="C60" s="68"/>
      <c r="D60" s="69" t="s">
        <v>1750</v>
      </c>
      <c r="E60" s="69" t="s">
        <v>1751</v>
      </c>
      <c r="F60" s="70">
        <v>10</v>
      </c>
      <c r="G60" s="71">
        <f>SUM(G61:G88)</f>
        <v>37928419999.846008</v>
      </c>
      <c r="H60" s="66"/>
      <c r="I60" s="66"/>
      <c r="J60" s="66"/>
      <c r="K60" s="66"/>
      <c r="L60" s="66"/>
      <c r="M60" s="66"/>
      <c r="N60" s="66"/>
      <c r="O60" s="66"/>
      <c r="P60" s="66"/>
      <c r="Q60" s="66"/>
      <c r="R60" s="66"/>
      <c r="S60" s="66"/>
      <c r="T60" s="66"/>
      <c r="U60" s="66"/>
      <c r="V60" s="66"/>
      <c r="W60" s="66"/>
    </row>
    <row r="61" spans="1:23" ht="27" customHeight="1" x14ac:dyDescent="0.2">
      <c r="A61" s="24" t="s">
        <v>703</v>
      </c>
      <c r="B61" s="29">
        <v>42</v>
      </c>
      <c r="C61" s="37" t="s">
        <v>1566</v>
      </c>
      <c r="D61" s="38" t="s">
        <v>1752</v>
      </c>
      <c r="E61" s="39" t="s">
        <v>1753</v>
      </c>
      <c r="F61" s="40" t="s">
        <v>1663</v>
      </c>
      <c r="G61" s="41">
        <v>214809084.928</v>
      </c>
      <c r="H61" s="65"/>
      <c r="I61" s="65"/>
      <c r="J61" s="65"/>
      <c r="K61" s="65"/>
      <c r="L61" s="65"/>
      <c r="M61" s="65"/>
      <c r="N61" s="65"/>
      <c r="O61" s="65"/>
      <c r="P61" s="65"/>
      <c r="Q61" s="65"/>
      <c r="R61" s="65"/>
      <c r="S61" s="65"/>
      <c r="T61" s="65"/>
      <c r="U61" s="65"/>
      <c r="V61" s="65"/>
      <c r="W61" s="65"/>
    </row>
    <row r="62" spans="1:23" ht="34.5" customHeight="1" x14ac:dyDescent="0.2">
      <c r="A62" s="24" t="s">
        <v>703</v>
      </c>
      <c r="B62" s="36" t="s">
        <v>1479</v>
      </c>
      <c r="C62" s="37" t="s">
        <v>1478</v>
      </c>
      <c r="D62" s="38" t="s">
        <v>1754</v>
      </c>
      <c r="E62" s="39" t="s">
        <v>1755</v>
      </c>
      <c r="F62" s="40" t="s">
        <v>1663</v>
      </c>
      <c r="G62" s="41">
        <v>25365493.760000002</v>
      </c>
      <c r="H62" s="65"/>
      <c r="I62" s="65"/>
      <c r="J62" s="65"/>
      <c r="K62" s="65"/>
      <c r="L62" s="65"/>
      <c r="M62" s="65"/>
      <c r="N62" s="65"/>
      <c r="O62" s="65"/>
      <c r="P62" s="65"/>
      <c r="Q62" s="65"/>
      <c r="R62" s="65"/>
      <c r="S62" s="65"/>
      <c r="T62" s="65"/>
      <c r="U62" s="65"/>
      <c r="V62" s="65"/>
      <c r="W62" s="65"/>
    </row>
    <row r="63" spans="1:23" ht="33" customHeight="1" x14ac:dyDescent="0.2">
      <c r="A63" s="24" t="s">
        <v>703</v>
      </c>
      <c r="B63" s="29">
        <v>42</v>
      </c>
      <c r="C63" s="37" t="s">
        <v>1566</v>
      </c>
      <c r="D63" s="38" t="s">
        <v>1756</v>
      </c>
      <c r="E63" s="39" t="s">
        <v>1757</v>
      </c>
      <c r="F63" s="40" t="s">
        <v>1663</v>
      </c>
      <c r="G63" s="41">
        <v>55153112.064000003</v>
      </c>
      <c r="H63" s="65"/>
      <c r="I63" s="65"/>
      <c r="J63" s="65"/>
      <c r="K63" s="65"/>
      <c r="L63" s="65"/>
      <c r="M63" s="65"/>
      <c r="N63" s="65"/>
      <c r="O63" s="65"/>
      <c r="P63" s="65"/>
      <c r="Q63" s="65"/>
      <c r="R63" s="65"/>
      <c r="S63" s="65"/>
      <c r="T63" s="65"/>
      <c r="U63" s="65"/>
      <c r="V63" s="65"/>
      <c r="W63" s="65"/>
    </row>
    <row r="64" spans="1:23" ht="36" customHeight="1" x14ac:dyDescent="0.2">
      <c r="A64" s="24" t="s">
        <v>703</v>
      </c>
      <c r="B64" s="29">
        <v>42</v>
      </c>
      <c r="C64" s="37" t="s">
        <v>1566</v>
      </c>
      <c r="D64" s="38" t="s">
        <v>1758</v>
      </c>
      <c r="E64" s="39" t="s">
        <v>1759</v>
      </c>
      <c r="F64" s="40" t="s">
        <v>1663</v>
      </c>
      <c r="G64" s="41">
        <v>133633733</v>
      </c>
      <c r="H64" s="65"/>
      <c r="I64" s="65"/>
      <c r="J64" s="65"/>
      <c r="K64" s="65"/>
      <c r="L64" s="65"/>
      <c r="M64" s="65"/>
      <c r="N64" s="65"/>
      <c r="O64" s="65"/>
      <c r="P64" s="65"/>
      <c r="Q64" s="65"/>
      <c r="R64" s="65"/>
      <c r="S64" s="65"/>
      <c r="T64" s="65"/>
      <c r="U64" s="65"/>
      <c r="V64" s="65"/>
      <c r="W64" s="65"/>
    </row>
    <row r="65" spans="1:23" ht="29.25" customHeight="1" x14ac:dyDescent="0.2">
      <c r="A65" s="24" t="s">
        <v>703</v>
      </c>
      <c r="B65" s="29">
        <v>43</v>
      </c>
      <c r="C65" s="37" t="s">
        <v>1573</v>
      </c>
      <c r="D65" s="38" t="s">
        <v>1760</v>
      </c>
      <c r="E65" s="39" t="s">
        <v>1761</v>
      </c>
      <c r="F65" s="40" t="s">
        <v>1663</v>
      </c>
      <c r="G65" s="41">
        <v>8859648</v>
      </c>
      <c r="H65" s="65"/>
      <c r="I65" s="65"/>
      <c r="J65" s="65"/>
      <c r="K65" s="65"/>
      <c r="L65" s="65"/>
      <c r="M65" s="65"/>
      <c r="N65" s="65"/>
      <c r="O65" s="65"/>
      <c r="P65" s="65"/>
      <c r="Q65" s="65"/>
      <c r="R65" s="65"/>
      <c r="S65" s="65"/>
      <c r="T65" s="65"/>
      <c r="U65" s="65"/>
      <c r="V65" s="65"/>
      <c r="W65" s="65"/>
    </row>
    <row r="66" spans="1:23" ht="23.25" customHeight="1" x14ac:dyDescent="0.2">
      <c r="A66" s="24" t="s">
        <v>703</v>
      </c>
      <c r="B66" s="29">
        <v>42</v>
      </c>
      <c r="C66" s="37" t="s">
        <v>1566</v>
      </c>
      <c r="D66" s="38" t="s">
        <v>1762</v>
      </c>
      <c r="E66" s="39" t="s">
        <v>1763</v>
      </c>
      <c r="F66" s="40" t="s">
        <v>1663</v>
      </c>
      <c r="G66" s="41">
        <v>587163006</v>
      </c>
      <c r="H66" s="65"/>
      <c r="I66" s="65"/>
      <c r="J66" s="65"/>
      <c r="K66" s="65"/>
      <c r="L66" s="65"/>
      <c r="M66" s="65"/>
      <c r="N66" s="65"/>
      <c r="O66" s="65"/>
      <c r="P66" s="65"/>
      <c r="Q66" s="65"/>
      <c r="R66" s="65"/>
      <c r="S66" s="65"/>
      <c r="T66" s="65"/>
      <c r="U66" s="65"/>
      <c r="V66" s="65"/>
      <c r="W66" s="65"/>
    </row>
    <row r="67" spans="1:23" ht="29.25" customHeight="1" x14ac:dyDescent="0.2">
      <c r="A67" s="24" t="s">
        <v>703</v>
      </c>
      <c r="B67" s="29">
        <v>42</v>
      </c>
      <c r="C67" s="37" t="s">
        <v>1566</v>
      </c>
      <c r="D67" s="38" t="s">
        <v>1764</v>
      </c>
      <c r="E67" s="39" t="s">
        <v>1765</v>
      </c>
      <c r="F67" s="40" t="s">
        <v>1663</v>
      </c>
      <c r="G67" s="41">
        <v>102400000</v>
      </c>
      <c r="H67" s="65"/>
      <c r="I67" s="65"/>
      <c r="J67" s="65"/>
      <c r="K67" s="65"/>
      <c r="L67" s="65"/>
      <c r="M67" s="65"/>
      <c r="N67" s="65"/>
      <c r="O67" s="65"/>
      <c r="P67" s="65"/>
      <c r="Q67" s="65"/>
      <c r="R67" s="65"/>
      <c r="S67" s="65"/>
      <c r="T67" s="65"/>
      <c r="U67" s="65"/>
      <c r="V67" s="65"/>
      <c r="W67" s="65"/>
    </row>
    <row r="68" spans="1:23" ht="32.25" customHeight="1" x14ac:dyDescent="0.2">
      <c r="A68" s="24" t="s">
        <v>703</v>
      </c>
      <c r="B68" s="36" t="s">
        <v>1466</v>
      </c>
      <c r="C68" s="37" t="s">
        <v>1465</v>
      </c>
      <c r="D68" s="38" t="s">
        <v>1766</v>
      </c>
      <c r="E68" s="39" t="s">
        <v>1767</v>
      </c>
      <c r="F68" s="40" t="s">
        <v>1663</v>
      </c>
      <c r="G68" s="41">
        <v>592386111.48800004</v>
      </c>
      <c r="H68" s="65"/>
      <c r="I68" s="65"/>
      <c r="J68" s="65"/>
      <c r="K68" s="65"/>
      <c r="L68" s="65"/>
      <c r="M68" s="65"/>
      <c r="N68" s="65"/>
      <c r="O68" s="65"/>
      <c r="P68" s="65"/>
      <c r="Q68" s="65"/>
      <c r="R68" s="65"/>
      <c r="S68" s="65"/>
      <c r="T68" s="65"/>
      <c r="U68" s="65"/>
      <c r="V68" s="65"/>
      <c r="W68" s="65"/>
    </row>
    <row r="69" spans="1:23" ht="22.5" x14ac:dyDescent="0.2">
      <c r="A69" s="24" t="s">
        <v>703</v>
      </c>
      <c r="B69" s="29">
        <v>42</v>
      </c>
      <c r="C69" s="37" t="s">
        <v>1566</v>
      </c>
      <c r="D69" s="38" t="s">
        <v>1768</v>
      </c>
      <c r="E69" s="39" t="s">
        <v>1769</v>
      </c>
      <c r="F69" s="40" t="s">
        <v>1663</v>
      </c>
      <c r="G69" s="41">
        <v>380204510.208</v>
      </c>
      <c r="H69" s="65"/>
      <c r="I69" s="65"/>
      <c r="J69" s="65"/>
      <c r="K69" s="65"/>
      <c r="L69" s="65"/>
      <c r="M69" s="65"/>
      <c r="N69" s="65"/>
      <c r="O69" s="65"/>
      <c r="P69" s="65"/>
      <c r="Q69" s="65"/>
      <c r="R69" s="65"/>
      <c r="S69" s="65"/>
      <c r="T69" s="65"/>
      <c r="U69" s="65"/>
      <c r="V69" s="65"/>
      <c r="W69" s="65"/>
    </row>
    <row r="70" spans="1:23" ht="18" x14ac:dyDescent="0.2">
      <c r="A70" s="24" t="s">
        <v>703</v>
      </c>
      <c r="B70" s="29">
        <v>42</v>
      </c>
      <c r="C70" s="37" t="s">
        <v>1566</v>
      </c>
      <c r="D70" s="38" t="s">
        <v>1770</v>
      </c>
      <c r="E70" s="39" t="s">
        <v>1771</v>
      </c>
      <c r="F70" s="40" t="s">
        <v>1663</v>
      </c>
      <c r="G70" s="41">
        <v>661682284</v>
      </c>
      <c r="H70" s="65"/>
      <c r="I70" s="65"/>
      <c r="J70" s="65"/>
      <c r="K70" s="65"/>
      <c r="L70" s="65"/>
      <c r="M70" s="65"/>
      <c r="N70" s="65"/>
      <c r="O70" s="65"/>
      <c r="P70" s="65"/>
      <c r="Q70" s="65"/>
      <c r="R70" s="65"/>
      <c r="S70" s="65"/>
      <c r="T70" s="65"/>
      <c r="U70" s="65"/>
      <c r="V70" s="65"/>
      <c r="W70" s="65"/>
    </row>
    <row r="71" spans="1:23" ht="18" x14ac:dyDescent="0.2">
      <c r="A71" s="24" t="s">
        <v>703</v>
      </c>
      <c r="B71" s="29">
        <v>42</v>
      </c>
      <c r="C71" s="37" t="s">
        <v>1566</v>
      </c>
      <c r="D71" s="38" t="s">
        <v>1772</v>
      </c>
      <c r="E71" s="39" t="s">
        <v>1773</v>
      </c>
      <c r="F71" s="40" t="s">
        <v>1663</v>
      </c>
      <c r="G71" s="41">
        <v>1564943583</v>
      </c>
      <c r="H71" s="65"/>
      <c r="I71" s="65"/>
      <c r="J71" s="65"/>
      <c r="K71" s="65"/>
      <c r="L71" s="65"/>
      <c r="M71" s="65"/>
      <c r="N71" s="65"/>
      <c r="O71" s="65"/>
      <c r="P71" s="65"/>
      <c r="Q71" s="65"/>
      <c r="R71" s="65"/>
      <c r="S71" s="65"/>
      <c r="T71" s="65"/>
      <c r="U71" s="65"/>
      <c r="V71" s="65"/>
      <c r="W71" s="65"/>
    </row>
    <row r="72" spans="1:23" ht="22.5" x14ac:dyDescent="0.2">
      <c r="A72" s="24" t="s">
        <v>703</v>
      </c>
      <c r="B72" s="36" t="s">
        <v>1479</v>
      </c>
      <c r="C72" s="37" t="s">
        <v>1478</v>
      </c>
      <c r="D72" s="38" t="s">
        <v>1774</v>
      </c>
      <c r="E72" s="39" t="s">
        <v>1775</v>
      </c>
      <c r="F72" s="40" t="s">
        <v>1663</v>
      </c>
      <c r="G72" s="41">
        <v>469269595.28000009</v>
      </c>
      <c r="H72" s="65"/>
      <c r="I72" s="65"/>
      <c r="J72" s="65"/>
      <c r="K72" s="65"/>
      <c r="L72" s="65"/>
      <c r="M72" s="65"/>
      <c r="N72" s="65"/>
      <c r="O72" s="65"/>
      <c r="P72" s="65"/>
      <c r="Q72" s="65"/>
      <c r="R72" s="65"/>
      <c r="S72" s="65"/>
      <c r="T72" s="65"/>
      <c r="U72" s="65"/>
      <c r="V72" s="65"/>
      <c r="W72" s="65"/>
    </row>
    <row r="73" spans="1:23" ht="27" x14ac:dyDescent="0.2">
      <c r="A73" s="24" t="s">
        <v>703</v>
      </c>
      <c r="B73" s="36" t="s">
        <v>718</v>
      </c>
      <c r="C73" s="37" t="s">
        <v>1454</v>
      </c>
      <c r="D73" s="38" t="s">
        <v>1774</v>
      </c>
      <c r="E73" s="39" t="s">
        <v>1775</v>
      </c>
      <c r="F73" s="40" t="s">
        <v>1663</v>
      </c>
      <c r="G73" s="41">
        <v>15899982854</v>
      </c>
      <c r="H73" s="65"/>
      <c r="I73" s="65"/>
      <c r="J73" s="65"/>
      <c r="K73" s="65"/>
      <c r="L73" s="65"/>
      <c r="M73" s="65"/>
      <c r="N73" s="65"/>
      <c r="O73" s="65"/>
      <c r="P73" s="65"/>
      <c r="Q73" s="65"/>
      <c r="R73" s="65"/>
      <c r="S73" s="65"/>
      <c r="T73" s="65"/>
      <c r="U73" s="65"/>
      <c r="V73" s="65"/>
      <c r="W73" s="65"/>
    </row>
    <row r="74" spans="1:23" ht="22.5" x14ac:dyDescent="0.2">
      <c r="A74" s="24" t="s">
        <v>703</v>
      </c>
      <c r="B74" s="36" t="s">
        <v>1466</v>
      </c>
      <c r="C74" s="37" t="s">
        <v>1465</v>
      </c>
      <c r="D74" s="38" t="s">
        <v>1774</v>
      </c>
      <c r="E74" s="39" t="s">
        <v>1775</v>
      </c>
      <c r="F74" s="40" t="s">
        <v>1663</v>
      </c>
      <c r="G74" s="41">
        <v>4623670696.6999998</v>
      </c>
      <c r="H74" s="65"/>
      <c r="I74" s="65"/>
      <c r="J74" s="65"/>
      <c r="K74" s="65"/>
      <c r="L74" s="65"/>
      <c r="M74" s="65"/>
      <c r="N74" s="65"/>
      <c r="O74" s="65"/>
      <c r="P74" s="65"/>
      <c r="Q74" s="65"/>
      <c r="R74" s="65"/>
      <c r="S74" s="65"/>
      <c r="T74" s="65"/>
      <c r="U74" s="65"/>
      <c r="V74" s="65"/>
      <c r="W74" s="65"/>
    </row>
    <row r="75" spans="1:23" ht="22.5" x14ac:dyDescent="0.2">
      <c r="A75" s="24" t="s">
        <v>703</v>
      </c>
      <c r="B75" s="29">
        <v>34</v>
      </c>
      <c r="C75" s="37" t="s">
        <v>665</v>
      </c>
      <c r="D75" s="38" t="s">
        <v>1774</v>
      </c>
      <c r="E75" s="39" t="s">
        <v>1775</v>
      </c>
      <c r="F75" s="40" t="s">
        <v>1663</v>
      </c>
      <c r="G75" s="41">
        <v>1023319107.3639998</v>
      </c>
      <c r="H75" s="65"/>
      <c r="I75" s="65"/>
      <c r="J75" s="65"/>
      <c r="K75" s="65"/>
      <c r="L75" s="65"/>
      <c r="M75" s="65"/>
      <c r="N75" s="65"/>
      <c r="O75" s="65"/>
      <c r="P75" s="65"/>
      <c r="Q75" s="65"/>
      <c r="R75" s="65"/>
      <c r="S75" s="65"/>
      <c r="T75" s="65"/>
      <c r="U75" s="65"/>
      <c r="V75" s="65"/>
      <c r="W75" s="65"/>
    </row>
    <row r="76" spans="1:23" ht="22.5" x14ac:dyDescent="0.2">
      <c r="A76" s="24" t="s">
        <v>703</v>
      </c>
      <c r="B76" s="29">
        <v>32</v>
      </c>
      <c r="C76" s="37" t="s">
        <v>1776</v>
      </c>
      <c r="D76" s="38" t="s">
        <v>1774</v>
      </c>
      <c r="E76" s="39" t="s">
        <v>1775</v>
      </c>
      <c r="F76" s="40" t="s">
        <v>1663</v>
      </c>
      <c r="G76" s="41">
        <v>811460777.11800003</v>
      </c>
      <c r="H76" s="65"/>
      <c r="I76" s="65"/>
      <c r="J76" s="65"/>
      <c r="K76" s="65"/>
      <c r="L76" s="65"/>
      <c r="M76" s="65"/>
      <c r="N76" s="65"/>
      <c r="O76" s="65"/>
      <c r="P76" s="65"/>
      <c r="Q76" s="65"/>
      <c r="R76" s="65"/>
      <c r="S76" s="65"/>
      <c r="T76" s="65"/>
      <c r="U76" s="65"/>
      <c r="V76" s="65"/>
      <c r="W76" s="65"/>
    </row>
    <row r="77" spans="1:23" ht="22.5" x14ac:dyDescent="0.2">
      <c r="A77" s="24" t="s">
        <v>703</v>
      </c>
      <c r="B77" s="29">
        <v>40</v>
      </c>
      <c r="C77" s="37" t="s">
        <v>1777</v>
      </c>
      <c r="D77" s="38" t="s">
        <v>1774</v>
      </c>
      <c r="E77" s="39" t="s">
        <v>1775</v>
      </c>
      <c r="F77" s="40" t="s">
        <v>1663</v>
      </c>
      <c r="G77" s="41">
        <v>4678911468</v>
      </c>
      <c r="H77" s="65"/>
      <c r="I77" s="65"/>
      <c r="J77" s="65"/>
      <c r="K77" s="65"/>
      <c r="L77" s="65"/>
      <c r="M77" s="65"/>
      <c r="N77" s="65"/>
      <c r="O77" s="65"/>
      <c r="P77" s="65"/>
      <c r="Q77" s="65"/>
      <c r="R77" s="65"/>
      <c r="S77" s="65"/>
      <c r="T77" s="65"/>
      <c r="U77" s="65"/>
      <c r="V77" s="65"/>
      <c r="W77" s="65"/>
    </row>
    <row r="78" spans="1:23" ht="22.5" x14ac:dyDescent="0.2">
      <c r="A78" s="24" t="s">
        <v>703</v>
      </c>
      <c r="B78" s="29">
        <v>43</v>
      </c>
      <c r="C78" s="37" t="s">
        <v>1573</v>
      </c>
      <c r="D78" s="38" t="s">
        <v>1774</v>
      </c>
      <c r="E78" s="39" t="s">
        <v>1775</v>
      </c>
      <c r="F78" s="40" t="s">
        <v>1663</v>
      </c>
      <c r="G78" s="41">
        <v>688008213.53999996</v>
      </c>
      <c r="H78" s="65"/>
      <c r="I78" s="65"/>
      <c r="J78" s="65"/>
      <c r="K78" s="65"/>
      <c r="L78" s="65"/>
      <c r="M78" s="65"/>
      <c r="N78" s="65"/>
      <c r="O78" s="65"/>
      <c r="P78" s="65"/>
      <c r="Q78" s="65"/>
      <c r="R78" s="65"/>
      <c r="S78" s="65"/>
      <c r="T78" s="65"/>
      <c r="U78" s="65"/>
      <c r="V78" s="65"/>
      <c r="W78" s="65"/>
    </row>
    <row r="79" spans="1:23" ht="22.5" x14ac:dyDescent="0.2">
      <c r="A79" s="24" t="s">
        <v>703</v>
      </c>
      <c r="B79" s="29">
        <v>42</v>
      </c>
      <c r="C79" s="37" t="s">
        <v>1566</v>
      </c>
      <c r="D79" s="38" t="s">
        <v>1774</v>
      </c>
      <c r="E79" s="39" t="s">
        <v>1775</v>
      </c>
      <c r="F79" s="40" t="s">
        <v>1663</v>
      </c>
      <c r="G79" s="41">
        <v>367810492.03200001</v>
      </c>
      <c r="H79" s="65"/>
      <c r="I79" s="65"/>
      <c r="J79" s="65"/>
      <c r="K79" s="65"/>
      <c r="L79" s="65"/>
      <c r="M79" s="65"/>
      <c r="N79" s="65"/>
      <c r="O79" s="65"/>
      <c r="P79" s="65"/>
      <c r="Q79" s="65"/>
      <c r="R79" s="65"/>
      <c r="S79" s="65"/>
      <c r="T79" s="65"/>
      <c r="U79" s="65"/>
      <c r="V79" s="65"/>
      <c r="W79" s="65"/>
    </row>
    <row r="80" spans="1:23" ht="22.5" x14ac:dyDescent="0.2">
      <c r="A80" s="24" t="s">
        <v>703</v>
      </c>
      <c r="B80" s="29">
        <v>35</v>
      </c>
      <c r="C80" s="37" t="s">
        <v>1544</v>
      </c>
      <c r="D80" s="38" t="s">
        <v>1774</v>
      </c>
      <c r="E80" s="39" t="s">
        <v>1775</v>
      </c>
      <c r="F80" s="40" t="s">
        <v>1663</v>
      </c>
      <c r="G80" s="41">
        <v>462095568.01200002</v>
      </c>
      <c r="H80" s="65"/>
      <c r="I80" s="65"/>
      <c r="J80" s="65"/>
      <c r="K80" s="65"/>
      <c r="L80" s="65"/>
      <c r="M80" s="65"/>
      <c r="N80" s="65"/>
      <c r="O80" s="65"/>
      <c r="P80" s="65"/>
      <c r="Q80" s="65"/>
      <c r="R80" s="65"/>
      <c r="S80" s="65"/>
      <c r="T80" s="65"/>
      <c r="U80" s="65"/>
      <c r="V80" s="65"/>
      <c r="W80" s="65"/>
    </row>
    <row r="81" spans="1:23" ht="22.5" x14ac:dyDescent="0.2">
      <c r="A81" s="24" t="s">
        <v>703</v>
      </c>
      <c r="B81" s="29">
        <v>44</v>
      </c>
      <c r="C81" s="37" t="s">
        <v>1575</v>
      </c>
      <c r="D81" s="38" t="s">
        <v>1774</v>
      </c>
      <c r="E81" s="39" t="s">
        <v>1775</v>
      </c>
      <c r="F81" s="40" t="s">
        <v>1663</v>
      </c>
      <c r="G81" s="41">
        <v>823133328</v>
      </c>
      <c r="H81" s="65"/>
      <c r="I81" s="65"/>
      <c r="J81" s="65"/>
      <c r="K81" s="65"/>
      <c r="L81" s="65"/>
      <c r="M81" s="65"/>
      <c r="N81" s="65"/>
      <c r="O81" s="65"/>
      <c r="P81" s="65"/>
      <c r="Q81" s="65"/>
      <c r="R81" s="65"/>
      <c r="S81" s="65"/>
      <c r="T81" s="65"/>
      <c r="U81" s="65"/>
      <c r="V81" s="65"/>
      <c r="W81" s="65"/>
    </row>
    <row r="82" spans="1:23" ht="22.5" x14ac:dyDescent="0.2">
      <c r="A82" s="24" t="s">
        <v>703</v>
      </c>
      <c r="B82" s="29">
        <v>33</v>
      </c>
      <c r="C82" s="37" t="s">
        <v>1778</v>
      </c>
      <c r="D82" s="38" t="s">
        <v>1774</v>
      </c>
      <c r="E82" s="39" t="s">
        <v>1775</v>
      </c>
      <c r="F82" s="40" t="s">
        <v>1663</v>
      </c>
      <c r="G82" s="41">
        <v>500096687.20000011</v>
      </c>
      <c r="H82" s="65"/>
      <c r="I82" s="65"/>
      <c r="J82" s="65"/>
      <c r="K82" s="65"/>
      <c r="L82" s="65"/>
      <c r="M82" s="65"/>
      <c r="N82" s="65"/>
      <c r="O82" s="65"/>
      <c r="P82" s="65"/>
      <c r="Q82" s="65"/>
      <c r="R82" s="65"/>
      <c r="S82" s="65"/>
      <c r="T82" s="65"/>
      <c r="U82" s="65"/>
      <c r="V82" s="65"/>
      <c r="W82" s="65"/>
    </row>
    <row r="83" spans="1:23" ht="18" x14ac:dyDescent="0.2">
      <c r="A83" s="24" t="s">
        <v>703</v>
      </c>
      <c r="B83" s="29">
        <v>42</v>
      </c>
      <c r="C83" s="37" t="s">
        <v>1566</v>
      </c>
      <c r="D83" s="38" t="s">
        <v>1779</v>
      </c>
      <c r="E83" s="39" t="s">
        <v>1780</v>
      </c>
      <c r="F83" s="40" t="s">
        <v>1663</v>
      </c>
      <c r="G83" s="41">
        <v>1811787317</v>
      </c>
      <c r="H83" s="65"/>
      <c r="I83" s="65"/>
      <c r="J83" s="65"/>
      <c r="K83" s="65"/>
      <c r="L83" s="65"/>
      <c r="M83" s="65"/>
      <c r="N83" s="65"/>
      <c r="O83" s="65"/>
      <c r="P83" s="65"/>
      <c r="Q83" s="65"/>
      <c r="R83" s="65"/>
      <c r="S83" s="65"/>
      <c r="T83" s="65"/>
      <c r="U83" s="65"/>
      <c r="V83" s="65"/>
      <c r="W83" s="65"/>
    </row>
    <row r="84" spans="1:23" ht="33.75" x14ac:dyDescent="0.2">
      <c r="A84" s="24" t="s">
        <v>703</v>
      </c>
      <c r="B84" s="29">
        <v>42</v>
      </c>
      <c r="C84" s="37" t="s">
        <v>1566</v>
      </c>
      <c r="D84" s="38" t="s">
        <v>1781</v>
      </c>
      <c r="E84" s="39" t="s">
        <v>1782</v>
      </c>
      <c r="F84" s="40" t="s">
        <v>1663</v>
      </c>
      <c r="G84" s="41">
        <v>268689228.80000001</v>
      </c>
      <c r="H84" s="65"/>
      <c r="I84" s="65"/>
      <c r="J84" s="65"/>
      <c r="K84" s="65"/>
      <c r="L84" s="65"/>
      <c r="M84" s="65"/>
      <c r="N84" s="65"/>
      <c r="O84" s="65"/>
      <c r="P84" s="65"/>
      <c r="Q84" s="65"/>
      <c r="R84" s="65"/>
      <c r="S84" s="65"/>
      <c r="T84" s="65"/>
      <c r="U84" s="65"/>
      <c r="V84" s="65"/>
      <c r="W84" s="65"/>
    </row>
    <row r="85" spans="1:23" ht="18" x14ac:dyDescent="0.2">
      <c r="A85" s="24" t="s">
        <v>703</v>
      </c>
      <c r="B85" s="36" t="s">
        <v>1479</v>
      </c>
      <c r="C85" s="37" t="s">
        <v>1478</v>
      </c>
      <c r="D85" s="38" t="s">
        <v>1783</v>
      </c>
      <c r="E85" s="39" t="s">
        <v>1784</v>
      </c>
      <c r="F85" s="40" t="s">
        <v>1663</v>
      </c>
      <c r="G85" s="41">
        <v>536640651.264</v>
      </c>
      <c r="H85" s="65"/>
      <c r="I85" s="65"/>
      <c r="J85" s="65"/>
      <c r="K85" s="65"/>
      <c r="L85" s="65"/>
      <c r="M85" s="65"/>
      <c r="N85" s="65"/>
      <c r="O85" s="65"/>
      <c r="P85" s="65"/>
      <c r="Q85" s="65"/>
      <c r="R85" s="65"/>
      <c r="S85" s="65"/>
      <c r="T85" s="65"/>
      <c r="U85" s="65"/>
      <c r="V85" s="65"/>
      <c r="W85" s="65"/>
    </row>
    <row r="86" spans="1:23" ht="33.75" x14ac:dyDescent="0.2">
      <c r="A86" s="24" t="s">
        <v>703</v>
      </c>
      <c r="B86" s="29">
        <v>42</v>
      </c>
      <c r="C86" s="37" t="s">
        <v>1566</v>
      </c>
      <c r="D86" s="38" t="s">
        <v>1785</v>
      </c>
      <c r="E86" s="39" t="s">
        <v>1786</v>
      </c>
      <c r="F86" s="40" t="s">
        <v>1663</v>
      </c>
      <c r="G86" s="41">
        <v>35438228.480000004</v>
      </c>
      <c r="H86" s="65"/>
      <c r="I86" s="65"/>
      <c r="J86" s="65"/>
      <c r="K86" s="65"/>
      <c r="L86" s="65"/>
      <c r="M86" s="65"/>
      <c r="N86" s="65"/>
      <c r="O86" s="65"/>
      <c r="P86" s="65"/>
      <c r="Q86" s="65"/>
      <c r="R86" s="65"/>
      <c r="S86" s="65"/>
      <c r="T86" s="65"/>
      <c r="U86" s="65"/>
      <c r="V86" s="65"/>
      <c r="W86" s="65"/>
    </row>
    <row r="87" spans="1:23" ht="22.5" x14ac:dyDescent="0.2">
      <c r="A87" s="24" t="s">
        <v>703</v>
      </c>
      <c r="B87" s="36" t="s">
        <v>1479</v>
      </c>
      <c r="C87" s="37" t="s">
        <v>1478</v>
      </c>
      <c r="D87" s="38" t="s">
        <v>1787</v>
      </c>
      <c r="E87" s="39" t="s">
        <v>1788</v>
      </c>
      <c r="F87" s="40" t="s">
        <v>1663</v>
      </c>
      <c r="G87" s="41">
        <v>394305220.60799998</v>
      </c>
      <c r="H87" s="65"/>
      <c r="I87" s="65"/>
      <c r="J87" s="65"/>
      <c r="K87" s="65"/>
      <c r="L87" s="65"/>
      <c r="M87" s="65"/>
      <c r="N87" s="65"/>
      <c r="O87" s="65"/>
      <c r="P87" s="65"/>
      <c r="Q87" s="65"/>
      <c r="R87" s="65"/>
      <c r="S87" s="65"/>
      <c r="T87" s="65"/>
      <c r="U87" s="65"/>
      <c r="V87" s="65"/>
      <c r="W87" s="65"/>
    </row>
    <row r="88" spans="1:23" ht="18" x14ac:dyDescent="0.2">
      <c r="A88" s="24" t="s">
        <v>703</v>
      </c>
      <c r="B88" s="29">
        <v>42</v>
      </c>
      <c r="C88" s="37" t="s">
        <v>1566</v>
      </c>
      <c r="D88" s="38" t="s">
        <v>1789</v>
      </c>
      <c r="E88" s="39" t="s">
        <v>1790</v>
      </c>
      <c r="F88" s="40" t="s">
        <v>1663</v>
      </c>
      <c r="G88" s="41">
        <v>207200000</v>
      </c>
      <c r="H88" s="65"/>
      <c r="I88" s="65"/>
      <c r="J88" s="65"/>
      <c r="K88" s="65"/>
      <c r="L88" s="65"/>
      <c r="M88" s="65"/>
      <c r="N88" s="65"/>
      <c r="O88" s="65"/>
      <c r="P88" s="65"/>
      <c r="Q88" s="65"/>
      <c r="R88" s="65"/>
      <c r="S88" s="65"/>
      <c r="T88" s="65"/>
      <c r="U88" s="65"/>
      <c r="V88" s="65"/>
      <c r="W88" s="65"/>
    </row>
    <row r="89" spans="1:23" s="49" customFormat="1" ht="14.25" customHeight="1" x14ac:dyDescent="0.2">
      <c r="A89" s="24" t="s">
        <v>703</v>
      </c>
      <c r="B89" s="47"/>
      <c r="C89" s="48"/>
      <c r="D89" s="42" t="s">
        <v>1750</v>
      </c>
      <c r="E89" s="42" t="s">
        <v>1751</v>
      </c>
      <c r="F89" s="46">
        <v>16</v>
      </c>
      <c r="G89" s="43">
        <f>SUM(G90:G105)</f>
        <v>8644224612</v>
      </c>
      <c r="H89" s="66"/>
      <c r="I89" s="66"/>
      <c r="J89" s="66"/>
      <c r="K89" s="66"/>
      <c r="L89" s="66"/>
      <c r="M89" s="66"/>
      <c r="N89" s="66"/>
      <c r="O89" s="66"/>
      <c r="P89" s="66"/>
      <c r="Q89" s="66"/>
      <c r="R89" s="66"/>
      <c r="S89" s="66"/>
      <c r="T89" s="66"/>
      <c r="U89" s="66"/>
      <c r="V89" s="66"/>
      <c r="W89" s="66"/>
    </row>
    <row r="90" spans="1:23" ht="18" x14ac:dyDescent="0.2">
      <c r="A90" s="24" t="s">
        <v>703</v>
      </c>
      <c r="B90" s="29">
        <v>42</v>
      </c>
      <c r="C90" s="37" t="s">
        <v>1566</v>
      </c>
      <c r="D90" s="38" t="s">
        <v>1764</v>
      </c>
      <c r="E90" s="39" t="s">
        <v>1765</v>
      </c>
      <c r="F90" s="40" t="s">
        <v>1791</v>
      </c>
      <c r="G90" s="41">
        <v>59226920.960000001</v>
      </c>
      <c r="H90" s="65"/>
      <c r="I90" s="65"/>
      <c r="J90" s="65"/>
      <c r="K90" s="65"/>
      <c r="L90" s="65"/>
      <c r="M90" s="65"/>
      <c r="N90" s="65"/>
      <c r="O90" s="65"/>
      <c r="P90" s="65"/>
      <c r="Q90" s="65"/>
      <c r="R90" s="65"/>
      <c r="S90" s="65"/>
      <c r="T90" s="65"/>
      <c r="U90" s="65"/>
      <c r="V90" s="65"/>
      <c r="W90" s="65"/>
    </row>
    <row r="91" spans="1:23" ht="18" x14ac:dyDescent="0.2">
      <c r="A91" s="24" t="s">
        <v>703</v>
      </c>
      <c r="B91" s="29">
        <v>42</v>
      </c>
      <c r="C91" s="37" t="s">
        <v>1566</v>
      </c>
      <c r="D91" s="38" t="s">
        <v>1770</v>
      </c>
      <c r="E91" s="39" t="s">
        <v>1771</v>
      </c>
      <c r="F91" s="40" t="s">
        <v>1791</v>
      </c>
      <c r="G91" s="41">
        <v>144588800</v>
      </c>
      <c r="H91" s="65"/>
      <c r="I91" s="65"/>
      <c r="J91" s="65"/>
      <c r="K91" s="65"/>
      <c r="L91" s="65"/>
      <c r="M91" s="65"/>
      <c r="N91" s="65"/>
      <c r="O91" s="65"/>
      <c r="P91" s="65"/>
      <c r="Q91" s="65"/>
      <c r="R91" s="65"/>
      <c r="S91" s="65"/>
      <c r="T91" s="65"/>
      <c r="U91" s="65"/>
      <c r="V91" s="65"/>
      <c r="W91" s="65"/>
    </row>
    <row r="92" spans="1:23" ht="22.5" customHeight="1" x14ac:dyDescent="0.2">
      <c r="A92" s="24" t="s">
        <v>703</v>
      </c>
      <c r="B92" s="29">
        <v>32</v>
      </c>
      <c r="C92" s="37" t="s">
        <v>1776</v>
      </c>
      <c r="D92" s="38" t="s">
        <v>1774</v>
      </c>
      <c r="E92" s="39" t="s">
        <v>1775</v>
      </c>
      <c r="F92" s="40" t="s">
        <v>1791</v>
      </c>
      <c r="G92" s="41">
        <v>543323492.90999997</v>
      </c>
      <c r="H92" s="65"/>
      <c r="I92" s="65"/>
      <c r="J92" s="65"/>
      <c r="K92" s="65"/>
      <c r="L92" s="65"/>
      <c r="M92" s="65"/>
      <c r="N92" s="65"/>
      <c r="O92" s="65"/>
      <c r="P92" s="65"/>
      <c r="Q92" s="65"/>
      <c r="R92" s="65"/>
      <c r="S92" s="65"/>
      <c r="T92" s="65"/>
      <c r="U92" s="65"/>
      <c r="V92" s="65"/>
      <c r="W92" s="65"/>
    </row>
    <row r="93" spans="1:23" ht="22.5" customHeight="1" x14ac:dyDescent="0.2">
      <c r="A93" s="24" t="s">
        <v>703</v>
      </c>
      <c r="B93" s="29">
        <v>34</v>
      </c>
      <c r="C93" s="37" t="s">
        <v>665</v>
      </c>
      <c r="D93" s="38" t="s">
        <v>1774</v>
      </c>
      <c r="E93" s="39" t="s">
        <v>1775</v>
      </c>
      <c r="F93" s="40" t="s">
        <v>1791</v>
      </c>
      <c r="G93" s="41">
        <v>2000000000</v>
      </c>
      <c r="H93" s="65"/>
      <c r="I93" s="65"/>
      <c r="J93" s="65"/>
      <c r="K93" s="65"/>
      <c r="L93" s="65"/>
      <c r="M93" s="65"/>
      <c r="N93" s="65"/>
      <c r="O93" s="65"/>
      <c r="P93" s="65"/>
      <c r="Q93" s="65"/>
      <c r="R93" s="65"/>
      <c r="S93" s="65"/>
      <c r="T93" s="65"/>
      <c r="U93" s="65"/>
      <c r="V93" s="65"/>
      <c r="W93" s="65"/>
    </row>
    <row r="94" spans="1:23" ht="22.5" customHeight="1" x14ac:dyDescent="0.2">
      <c r="A94" s="24" t="s">
        <v>703</v>
      </c>
      <c r="B94" s="29">
        <v>33</v>
      </c>
      <c r="C94" s="37" t="s">
        <v>1778</v>
      </c>
      <c r="D94" s="38" t="s">
        <v>1774</v>
      </c>
      <c r="E94" s="39" t="s">
        <v>1775</v>
      </c>
      <c r="F94" s="40" t="s">
        <v>1791</v>
      </c>
      <c r="G94" s="41">
        <v>330709099.59999996</v>
      </c>
      <c r="H94" s="65"/>
      <c r="I94" s="65"/>
      <c r="J94" s="65"/>
      <c r="K94" s="65"/>
      <c r="L94" s="65"/>
      <c r="M94" s="65"/>
      <c r="N94" s="65"/>
      <c r="O94" s="65"/>
      <c r="P94" s="65"/>
      <c r="Q94" s="65"/>
      <c r="R94" s="65"/>
      <c r="S94" s="65"/>
      <c r="T94" s="65"/>
      <c r="U94" s="65"/>
      <c r="V94" s="65"/>
      <c r="W94" s="65"/>
    </row>
    <row r="95" spans="1:23" ht="22.5" customHeight="1" x14ac:dyDescent="0.2">
      <c r="A95" s="24" t="s">
        <v>703</v>
      </c>
      <c r="B95" s="36" t="s">
        <v>1479</v>
      </c>
      <c r="C95" s="37" t="s">
        <v>1478</v>
      </c>
      <c r="D95" s="38" t="s">
        <v>1774</v>
      </c>
      <c r="E95" s="39" t="s">
        <v>1775</v>
      </c>
      <c r="F95" s="40" t="s">
        <v>1791</v>
      </c>
      <c r="G95" s="41">
        <v>310323442.03999996</v>
      </c>
      <c r="H95" s="65"/>
      <c r="I95" s="65"/>
      <c r="J95" s="65"/>
      <c r="K95" s="65"/>
      <c r="L95" s="65"/>
      <c r="M95" s="65"/>
      <c r="N95" s="65"/>
      <c r="O95" s="65"/>
      <c r="P95" s="65"/>
      <c r="Q95" s="65"/>
      <c r="R95" s="65"/>
      <c r="S95" s="65"/>
      <c r="T95" s="65"/>
      <c r="U95" s="65"/>
      <c r="V95" s="65"/>
      <c r="W95" s="65"/>
    </row>
    <row r="96" spans="1:23" ht="22.5" customHeight="1" x14ac:dyDescent="0.2">
      <c r="A96" s="24" t="s">
        <v>703</v>
      </c>
      <c r="B96" s="36" t="s">
        <v>1466</v>
      </c>
      <c r="C96" s="37" t="s">
        <v>1465</v>
      </c>
      <c r="D96" s="38" t="s">
        <v>1774</v>
      </c>
      <c r="E96" s="39" t="s">
        <v>1775</v>
      </c>
      <c r="F96" s="40" t="s">
        <v>1791</v>
      </c>
      <c r="G96" s="41">
        <v>2822921365.3499999</v>
      </c>
      <c r="H96" s="65"/>
      <c r="I96" s="65"/>
      <c r="J96" s="65"/>
      <c r="K96" s="65"/>
      <c r="L96" s="65"/>
      <c r="M96" s="65"/>
      <c r="N96" s="65"/>
      <c r="O96" s="65"/>
      <c r="P96" s="65"/>
      <c r="Q96" s="65"/>
      <c r="R96" s="65"/>
      <c r="S96" s="65"/>
      <c r="T96" s="65"/>
      <c r="U96" s="65"/>
      <c r="V96" s="65"/>
      <c r="W96" s="65"/>
    </row>
    <row r="97" spans="1:23" ht="22.5" customHeight="1" x14ac:dyDescent="0.2">
      <c r="A97" s="24" t="s">
        <v>703</v>
      </c>
      <c r="B97" s="29">
        <v>43</v>
      </c>
      <c r="C97" s="37" t="s">
        <v>1573</v>
      </c>
      <c r="D97" s="38" t="s">
        <v>1774</v>
      </c>
      <c r="E97" s="39" t="s">
        <v>1775</v>
      </c>
      <c r="F97" s="40" t="s">
        <v>1791</v>
      </c>
      <c r="G97" s="41">
        <v>454973173.47000003</v>
      </c>
      <c r="H97" s="65"/>
      <c r="I97" s="65"/>
      <c r="J97" s="65"/>
      <c r="K97" s="65"/>
      <c r="L97" s="65"/>
      <c r="M97" s="65"/>
      <c r="N97" s="65"/>
      <c r="O97" s="65"/>
      <c r="P97" s="65"/>
      <c r="Q97" s="65"/>
      <c r="R97" s="65"/>
      <c r="S97" s="65"/>
      <c r="T97" s="65"/>
      <c r="U97" s="65"/>
      <c r="V97" s="65"/>
      <c r="W97" s="65"/>
    </row>
    <row r="98" spans="1:23" ht="22.5" customHeight="1" x14ac:dyDescent="0.2">
      <c r="A98" s="24" t="s">
        <v>703</v>
      </c>
      <c r="B98" s="29">
        <v>42</v>
      </c>
      <c r="C98" s="37" t="s">
        <v>1566</v>
      </c>
      <c r="D98" s="38" t="s">
        <v>1774</v>
      </c>
      <c r="E98" s="39" t="s">
        <v>1775</v>
      </c>
      <c r="F98" s="40" t="s">
        <v>1791</v>
      </c>
      <c r="G98" s="41">
        <v>343534197.67000002</v>
      </c>
      <c r="H98" s="65"/>
      <c r="I98" s="65"/>
      <c r="J98" s="65"/>
      <c r="K98" s="65"/>
      <c r="L98" s="65"/>
      <c r="M98" s="65"/>
      <c r="N98" s="65"/>
      <c r="O98" s="65"/>
      <c r="P98" s="65"/>
      <c r="Q98" s="65"/>
      <c r="R98" s="65"/>
      <c r="S98" s="65"/>
      <c r="T98" s="65"/>
      <c r="U98" s="65"/>
      <c r="V98" s="65"/>
      <c r="W98" s="65"/>
    </row>
    <row r="99" spans="1:23" ht="22.5" customHeight="1" x14ac:dyDescent="0.2">
      <c r="A99" s="24" t="s">
        <v>703</v>
      </c>
      <c r="B99" s="29">
        <v>44</v>
      </c>
      <c r="C99" s="37" t="s">
        <v>1575</v>
      </c>
      <c r="D99" s="38" t="s">
        <v>1774</v>
      </c>
      <c r="E99" s="39" t="s">
        <v>1775</v>
      </c>
      <c r="F99" s="40" t="s">
        <v>1791</v>
      </c>
      <c r="G99" s="41">
        <v>544330104</v>
      </c>
      <c r="H99" s="65"/>
      <c r="I99" s="65"/>
      <c r="J99" s="65"/>
      <c r="K99" s="65"/>
      <c r="L99" s="65"/>
      <c r="M99" s="65"/>
      <c r="N99" s="65"/>
      <c r="O99" s="65"/>
      <c r="P99" s="65"/>
      <c r="Q99" s="65"/>
      <c r="R99" s="65"/>
      <c r="S99" s="65"/>
      <c r="T99" s="65"/>
      <c r="U99" s="65"/>
      <c r="V99" s="65"/>
      <c r="W99" s="65"/>
    </row>
    <row r="100" spans="1:23" ht="21.75" customHeight="1" x14ac:dyDescent="0.2">
      <c r="A100" s="24" t="s">
        <v>703</v>
      </c>
      <c r="B100" s="29">
        <v>42</v>
      </c>
      <c r="C100" s="37" t="s">
        <v>1566</v>
      </c>
      <c r="D100" s="38" t="s">
        <v>1792</v>
      </c>
      <c r="E100" s="39" t="s">
        <v>1793</v>
      </c>
      <c r="F100" s="40" t="s">
        <v>1791</v>
      </c>
      <c r="G100" s="41">
        <v>184945152</v>
      </c>
      <c r="H100" s="65"/>
      <c r="I100" s="65"/>
      <c r="J100" s="65"/>
      <c r="K100" s="65"/>
      <c r="L100" s="65"/>
      <c r="M100" s="65"/>
      <c r="N100" s="65"/>
      <c r="O100" s="65"/>
      <c r="P100" s="65"/>
      <c r="Q100" s="65"/>
      <c r="R100" s="65"/>
      <c r="S100" s="65"/>
      <c r="T100" s="65"/>
      <c r="U100" s="65"/>
      <c r="V100" s="65"/>
      <c r="W100" s="65"/>
    </row>
    <row r="101" spans="1:23" ht="22.5" customHeight="1" x14ac:dyDescent="0.2">
      <c r="A101" s="24" t="s">
        <v>703</v>
      </c>
      <c r="B101" s="36" t="s">
        <v>1479</v>
      </c>
      <c r="C101" s="37" t="s">
        <v>1478</v>
      </c>
      <c r="D101" s="38" t="s">
        <v>1783</v>
      </c>
      <c r="E101" s="39" t="s">
        <v>1784</v>
      </c>
      <c r="F101" s="40" t="s">
        <v>1791</v>
      </c>
      <c r="G101" s="41">
        <v>361347899.39200002</v>
      </c>
      <c r="H101" s="65"/>
      <c r="I101" s="65"/>
      <c r="J101" s="65"/>
      <c r="K101" s="65"/>
      <c r="L101" s="65"/>
      <c r="M101" s="65"/>
      <c r="N101" s="65"/>
      <c r="O101" s="65"/>
      <c r="P101" s="65"/>
      <c r="Q101" s="65"/>
      <c r="R101" s="65"/>
      <c r="S101" s="65"/>
      <c r="T101" s="65"/>
      <c r="U101" s="65"/>
      <c r="V101" s="65"/>
      <c r="W101" s="65"/>
    </row>
    <row r="102" spans="1:23" ht="22.5" x14ac:dyDescent="0.2">
      <c r="A102" s="24" t="s">
        <v>703</v>
      </c>
      <c r="B102" s="36" t="s">
        <v>1479</v>
      </c>
      <c r="C102" s="37" t="s">
        <v>1478</v>
      </c>
      <c r="D102" s="38" t="s">
        <v>1794</v>
      </c>
      <c r="E102" s="39" t="s">
        <v>1795</v>
      </c>
      <c r="F102" s="40" t="s">
        <v>1791</v>
      </c>
      <c r="G102" s="41">
        <v>20480000</v>
      </c>
      <c r="H102" s="65"/>
      <c r="I102" s="65"/>
      <c r="J102" s="65"/>
      <c r="K102" s="65"/>
      <c r="L102" s="65"/>
      <c r="M102" s="65"/>
      <c r="N102" s="65"/>
      <c r="O102" s="65"/>
      <c r="P102" s="65"/>
      <c r="Q102" s="65"/>
      <c r="R102" s="65"/>
      <c r="S102" s="65"/>
      <c r="T102" s="65"/>
      <c r="U102" s="65"/>
      <c r="V102" s="65"/>
      <c r="W102" s="65"/>
    </row>
    <row r="103" spans="1:23" ht="33.75" x14ac:dyDescent="0.2">
      <c r="A103" s="24" t="s">
        <v>703</v>
      </c>
      <c r="B103" s="29">
        <v>42</v>
      </c>
      <c r="C103" s="37" t="s">
        <v>1566</v>
      </c>
      <c r="D103" s="38" t="s">
        <v>1785</v>
      </c>
      <c r="E103" s="39" t="s">
        <v>1786</v>
      </c>
      <c r="F103" s="40" t="s">
        <v>1791</v>
      </c>
      <c r="G103" s="41">
        <v>29215744</v>
      </c>
      <c r="H103" s="65"/>
      <c r="I103" s="65"/>
      <c r="J103" s="65"/>
      <c r="K103" s="65"/>
      <c r="L103" s="65"/>
      <c r="M103" s="65"/>
      <c r="N103" s="65"/>
      <c r="O103" s="65"/>
      <c r="P103" s="65"/>
      <c r="Q103" s="65"/>
      <c r="R103" s="65"/>
      <c r="S103" s="65"/>
      <c r="T103" s="65"/>
      <c r="U103" s="65"/>
      <c r="V103" s="65"/>
      <c r="W103" s="65"/>
    </row>
    <row r="104" spans="1:23" ht="22.5" x14ac:dyDescent="0.2">
      <c r="A104" s="24" t="s">
        <v>703</v>
      </c>
      <c r="B104" s="36" t="s">
        <v>1479</v>
      </c>
      <c r="C104" s="37" t="s">
        <v>1478</v>
      </c>
      <c r="D104" s="38" t="s">
        <v>1787</v>
      </c>
      <c r="E104" s="39" t="s">
        <v>1788</v>
      </c>
      <c r="F104" s="40" t="s">
        <v>1791</v>
      </c>
      <c r="G104" s="41">
        <v>394305220.60799998</v>
      </c>
      <c r="H104" s="65"/>
      <c r="I104" s="65"/>
      <c r="J104" s="65"/>
      <c r="K104" s="65"/>
      <c r="L104" s="65"/>
      <c r="M104" s="65"/>
      <c r="N104" s="65"/>
      <c r="O104" s="65"/>
      <c r="P104" s="65"/>
      <c r="Q104" s="65"/>
      <c r="R104" s="65"/>
      <c r="S104" s="65"/>
      <c r="T104" s="65"/>
      <c r="U104" s="65"/>
      <c r="V104" s="65"/>
      <c r="W104" s="65"/>
    </row>
    <row r="105" spans="1:23" ht="21.75" customHeight="1" x14ac:dyDescent="0.2">
      <c r="A105" s="24" t="s">
        <v>703</v>
      </c>
      <c r="B105" s="29">
        <v>42</v>
      </c>
      <c r="C105" s="37" t="s">
        <v>1566</v>
      </c>
      <c r="D105" s="38" t="s">
        <v>1789</v>
      </c>
      <c r="E105" s="39" t="s">
        <v>1790</v>
      </c>
      <c r="F105" s="40">
        <v>16</v>
      </c>
      <c r="G105" s="41">
        <v>100000000</v>
      </c>
      <c r="H105" s="65"/>
      <c r="I105" s="65"/>
      <c r="J105" s="65"/>
      <c r="K105" s="65"/>
      <c r="L105" s="65"/>
      <c r="M105" s="65"/>
      <c r="N105" s="65"/>
      <c r="O105" s="65"/>
      <c r="P105" s="65"/>
      <c r="Q105" s="65"/>
      <c r="R105" s="65"/>
      <c r="S105" s="65"/>
      <c r="T105" s="65"/>
      <c r="U105" s="65"/>
      <c r="V105" s="65"/>
      <c r="W105" s="65"/>
    </row>
    <row r="106" spans="1:23" s="49" customFormat="1" ht="33.75" x14ac:dyDescent="0.2">
      <c r="A106" s="24" t="s">
        <v>703</v>
      </c>
      <c r="B106" s="47"/>
      <c r="C106" s="48"/>
      <c r="D106" s="42" t="s">
        <v>1796</v>
      </c>
      <c r="E106" s="42" t="s">
        <v>1797</v>
      </c>
      <c r="F106" s="50">
        <v>10</v>
      </c>
      <c r="G106" s="43">
        <f>+G107</f>
        <v>305807000</v>
      </c>
      <c r="H106" s="66"/>
      <c r="I106" s="66"/>
      <c r="J106" s="66"/>
      <c r="K106" s="66"/>
      <c r="L106" s="66"/>
      <c r="M106" s="66"/>
      <c r="N106" s="66"/>
      <c r="O106" s="66"/>
      <c r="P106" s="66"/>
      <c r="Q106" s="66"/>
      <c r="R106" s="66"/>
      <c r="S106" s="66"/>
      <c r="T106" s="66"/>
      <c r="U106" s="66"/>
      <c r="V106" s="66"/>
      <c r="W106" s="66"/>
    </row>
    <row r="107" spans="1:23" ht="24" customHeight="1" x14ac:dyDescent="0.2">
      <c r="A107" s="24" t="s">
        <v>703</v>
      </c>
      <c r="B107" s="36" t="s">
        <v>1494</v>
      </c>
      <c r="C107" s="37" t="s">
        <v>1493</v>
      </c>
      <c r="D107" s="38" t="s">
        <v>1798</v>
      </c>
      <c r="E107" s="39" t="s">
        <v>1799</v>
      </c>
      <c r="F107" s="40" t="s">
        <v>1663</v>
      </c>
      <c r="G107" s="41">
        <f>+[4]DECRETO!H13</f>
        <v>305807000</v>
      </c>
      <c r="H107" s="65"/>
      <c r="I107" s="65"/>
      <c r="J107" s="65"/>
      <c r="K107" s="65"/>
      <c r="L107" s="65"/>
      <c r="M107" s="65"/>
      <c r="N107" s="65"/>
      <c r="O107" s="65"/>
      <c r="P107" s="65"/>
      <c r="Q107" s="65"/>
      <c r="R107" s="65"/>
      <c r="S107" s="65"/>
      <c r="T107" s="65"/>
      <c r="U107" s="65"/>
      <c r="V107" s="65"/>
      <c r="W107" s="65"/>
    </row>
    <row r="108" spans="1:23" s="49" customFormat="1" ht="45" x14ac:dyDescent="0.2">
      <c r="A108" s="24" t="s">
        <v>703</v>
      </c>
      <c r="B108" s="47"/>
      <c r="C108" s="48"/>
      <c r="D108" s="42" t="s">
        <v>1800</v>
      </c>
      <c r="E108" s="42" t="s">
        <v>1801</v>
      </c>
      <c r="F108" s="46">
        <v>10</v>
      </c>
      <c r="G108" s="43">
        <f>+G109</f>
        <v>270581000</v>
      </c>
      <c r="H108" s="66"/>
      <c r="I108" s="66"/>
      <c r="J108" s="66"/>
      <c r="K108" s="66"/>
      <c r="L108" s="66"/>
      <c r="M108" s="66"/>
      <c r="N108" s="66"/>
      <c r="O108" s="66"/>
      <c r="P108" s="66"/>
      <c r="Q108" s="66"/>
      <c r="R108" s="66"/>
      <c r="S108" s="66"/>
      <c r="T108" s="66"/>
      <c r="U108" s="66"/>
      <c r="V108" s="66"/>
      <c r="W108" s="66"/>
    </row>
    <row r="109" spans="1:23" ht="26.25" customHeight="1" x14ac:dyDescent="0.2">
      <c r="A109" s="24" t="s">
        <v>703</v>
      </c>
      <c r="B109" s="36" t="s">
        <v>1494</v>
      </c>
      <c r="C109" s="37" t="s">
        <v>1493</v>
      </c>
      <c r="D109" s="38" t="s">
        <v>1802</v>
      </c>
      <c r="E109" s="39" t="s">
        <v>1799</v>
      </c>
      <c r="F109" s="40" t="s">
        <v>1663</v>
      </c>
      <c r="G109" s="41">
        <f>+[4]DECRETO!H14</f>
        <v>270581000</v>
      </c>
      <c r="H109" s="65"/>
      <c r="I109" s="65"/>
      <c r="J109" s="65"/>
      <c r="K109" s="65"/>
      <c r="L109" s="65"/>
      <c r="M109" s="65"/>
      <c r="N109" s="65"/>
      <c r="O109" s="65"/>
      <c r="P109" s="65"/>
      <c r="Q109" s="65"/>
      <c r="R109" s="65"/>
      <c r="S109" s="65"/>
      <c r="T109" s="65"/>
      <c r="U109" s="65"/>
      <c r="V109" s="65"/>
      <c r="W109" s="65"/>
    </row>
    <row r="110" spans="1:23" s="49" customFormat="1" ht="33.75" x14ac:dyDescent="0.2">
      <c r="A110" s="24" t="s">
        <v>703</v>
      </c>
      <c r="B110" s="47"/>
      <c r="C110" s="48"/>
      <c r="D110" s="42" t="s">
        <v>1803</v>
      </c>
      <c r="E110" s="42" t="s">
        <v>1804</v>
      </c>
      <c r="F110" s="46">
        <v>10</v>
      </c>
      <c r="G110" s="43">
        <f>+G111</f>
        <v>226703000</v>
      </c>
      <c r="H110" s="66"/>
      <c r="I110" s="66"/>
      <c r="J110" s="66"/>
      <c r="K110" s="66"/>
      <c r="L110" s="66"/>
      <c r="M110" s="66"/>
      <c r="N110" s="66"/>
      <c r="O110" s="66"/>
      <c r="P110" s="66"/>
      <c r="Q110" s="66"/>
      <c r="R110" s="66"/>
      <c r="S110" s="66"/>
      <c r="T110" s="66"/>
      <c r="U110" s="66"/>
      <c r="V110" s="66"/>
      <c r="W110" s="66"/>
    </row>
    <row r="111" spans="1:23" ht="33" customHeight="1" x14ac:dyDescent="0.2">
      <c r="A111" s="24" t="s">
        <v>703</v>
      </c>
      <c r="B111" s="36" t="s">
        <v>1494</v>
      </c>
      <c r="C111" s="37" t="s">
        <v>1493</v>
      </c>
      <c r="D111" s="38" t="s">
        <v>1805</v>
      </c>
      <c r="E111" s="39" t="s">
        <v>1799</v>
      </c>
      <c r="F111" s="40" t="s">
        <v>1663</v>
      </c>
      <c r="G111" s="41">
        <f>+[4]DECRETO!H15</f>
        <v>226703000</v>
      </c>
      <c r="H111" s="65"/>
      <c r="I111" s="65"/>
      <c r="J111" s="65"/>
      <c r="K111" s="65"/>
      <c r="L111" s="65"/>
      <c r="M111" s="65"/>
      <c r="N111" s="65"/>
      <c r="O111" s="65"/>
      <c r="P111" s="65"/>
      <c r="Q111" s="65"/>
      <c r="R111" s="65"/>
      <c r="S111" s="65"/>
      <c r="T111" s="65"/>
      <c r="U111" s="65"/>
      <c r="V111" s="65"/>
      <c r="W111" s="65"/>
    </row>
    <row r="112" spans="1:23" s="49" customFormat="1" ht="40.5" customHeight="1" x14ac:dyDescent="0.2">
      <c r="A112" s="24" t="s">
        <v>703</v>
      </c>
      <c r="B112" s="47"/>
      <c r="C112" s="48"/>
      <c r="D112" s="44" t="s">
        <v>1806</v>
      </c>
      <c r="E112" s="45" t="s">
        <v>1807</v>
      </c>
      <c r="F112" s="46">
        <v>10</v>
      </c>
      <c r="G112" s="43">
        <v>761685000</v>
      </c>
      <c r="H112" s="66"/>
      <c r="I112" s="66"/>
      <c r="J112" s="66"/>
      <c r="K112" s="66"/>
      <c r="L112" s="66"/>
      <c r="M112" s="66"/>
      <c r="N112" s="66"/>
      <c r="O112" s="66"/>
      <c r="P112" s="66"/>
      <c r="Q112" s="66"/>
      <c r="R112" s="66"/>
      <c r="S112" s="66"/>
      <c r="T112" s="66"/>
      <c r="U112" s="66"/>
      <c r="V112" s="66"/>
      <c r="W112" s="66"/>
    </row>
    <row r="113" spans="1:23" ht="39" customHeight="1" x14ac:dyDescent="0.2">
      <c r="A113" s="24" t="s">
        <v>61</v>
      </c>
      <c r="B113" s="29">
        <v>36</v>
      </c>
      <c r="C113" s="37" t="s">
        <v>1808</v>
      </c>
      <c r="D113" s="38" t="s">
        <v>1806</v>
      </c>
      <c r="E113" s="39" t="s">
        <v>1809</v>
      </c>
      <c r="F113" s="40">
        <v>10</v>
      </c>
      <c r="G113" s="41">
        <v>761685000</v>
      </c>
      <c r="H113" s="65"/>
      <c r="I113" s="65"/>
      <c r="J113" s="65"/>
      <c r="K113" s="65"/>
      <c r="L113" s="65"/>
      <c r="M113" s="65"/>
      <c r="N113" s="65"/>
      <c r="O113" s="65"/>
      <c r="P113" s="65"/>
      <c r="Q113" s="65"/>
      <c r="R113" s="65"/>
      <c r="S113" s="65"/>
      <c r="T113" s="65"/>
      <c r="U113" s="65"/>
      <c r="V113" s="65"/>
      <c r="W113" s="65"/>
    </row>
    <row r="114" spans="1:23" s="49" customFormat="1" ht="43.5" customHeight="1" x14ac:dyDescent="0.2">
      <c r="A114" s="24"/>
      <c r="B114" s="47"/>
      <c r="C114" s="48"/>
      <c r="D114" s="44" t="s">
        <v>1810</v>
      </c>
      <c r="E114" s="45" t="s">
        <v>1811</v>
      </c>
      <c r="F114" s="46">
        <v>10</v>
      </c>
      <c r="G114" s="43">
        <v>314047000</v>
      </c>
      <c r="H114" s="66"/>
      <c r="I114" s="66"/>
      <c r="J114" s="66"/>
      <c r="K114" s="66"/>
      <c r="L114" s="66"/>
      <c r="M114" s="66"/>
      <c r="N114" s="66"/>
      <c r="O114" s="66"/>
      <c r="P114" s="66"/>
      <c r="Q114" s="66"/>
      <c r="R114" s="66"/>
      <c r="S114" s="66"/>
      <c r="T114" s="66"/>
      <c r="U114" s="66"/>
      <c r="V114" s="66"/>
      <c r="W114" s="66"/>
    </row>
    <row r="115" spans="1:23" ht="27" x14ac:dyDescent="0.2">
      <c r="A115" s="24" t="s">
        <v>61</v>
      </c>
      <c r="B115" s="29">
        <v>36</v>
      </c>
      <c r="C115" s="37" t="s">
        <v>1808</v>
      </c>
      <c r="D115" s="38" t="s">
        <v>1810</v>
      </c>
      <c r="E115" s="39" t="s">
        <v>1811</v>
      </c>
      <c r="F115" s="40">
        <v>10</v>
      </c>
      <c r="G115" s="41">
        <v>314047000</v>
      </c>
      <c r="H115" s="65"/>
      <c r="I115" s="65"/>
      <c r="J115" s="65"/>
      <c r="K115" s="65"/>
      <c r="L115" s="65"/>
      <c r="M115" s="65"/>
      <c r="N115" s="65"/>
      <c r="O115" s="65"/>
      <c r="P115" s="65"/>
      <c r="Q115" s="65"/>
      <c r="R115" s="65"/>
      <c r="S115" s="65"/>
      <c r="T115" s="65"/>
      <c r="U115" s="65"/>
      <c r="V115" s="65"/>
      <c r="W115" s="65"/>
    </row>
    <row r="116" spans="1:23" s="49" customFormat="1" ht="22.5" x14ac:dyDescent="0.2">
      <c r="A116" s="24"/>
      <c r="B116" s="51"/>
      <c r="C116" s="52"/>
      <c r="D116" s="44" t="s">
        <v>1812</v>
      </c>
      <c r="E116" s="45" t="s">
        <v>1813</v>
      </c>
      <c r="F116" s="46">
        <v>10</v>
      </c>
      <c r="G116" s="43">
        <v>2588369534</v>
      </c>
      <c r="H116" s="66"/>
      <c r="I116" s="66"/>
      <c r="J116" s="66"/>
      <c r="K116" s="66"/>
      <c r="L116" s="66"/>
      <c r="M116" s="66"/>
      <c r="N116" s="66"/>
      <c r="O116" s="66"/>
      <c r="P116" s="66"/>
      <c r="Q116" s="66"/>
      <c r="R116" s="66"/>
      <c r="S116" s="66"/>
      <c r="T116" s="66"/>
      <c r="U116" s="66"/>
      <c r="V116" s="66"/>
      <c r="W116" s="66"/>
    </row>
    <row r="117" spans="1:23" ht="22.5" x14ac:dyDescent="0.2">
      <c r="A117" s="24" t="s">
        <v>421</v>
      </c>
      <c r="B117" s="36">
        <v>41</v>
      </c>
      <c r="C117" s="37" t="s">
        <v>1814</v>
      </c>
      <c r="D117" s="38" t="s">
        <v>1812</v>
      </c>
      <c r="E117" s="39" t="s">
        <v>1813</v>
      </c>
      <c r="F117" s="40">
        <v>10</v>
      </c>
      <c r="G117" s="41">
        <v>2588369534</v>
      </c>
      <c r="H117" s="65"/>
      <c r="I117" s="65"/>
      <c r="J117" s="65"/>
      <c r="K117" s="65"/>
      <c r="L117" s="65"/>
      <c r="M117" s="65"/>
      <c r="N117" s="65"/>
      <c r="O117" s="65"/>
      <c r="P117" s="65"/>
      <c r="Q117" s="65"/>
      <c r="R117" s="65"/>
      <c r="S117" s="65"/>
      <c r="T117" s="65"/>
      <c r="U117" s="65"/>
      <c r="V117" s="65"/>
      <c r="W117" s="65"/>
    </row>
    <row r="118" spans="1:23" s="49" customFormat="1" ht="22.5" x14ac:dyDescent="0.2">
      <c r="A118" s="24"/>
      <c r="B118" s="51"/>
      <c r="C118" s="48"/>
      <c r="D118" s="44" t="s">
        <v>1815</v>
      </c>
      <c r="E118" s="45" t="s">
        <v>1816</v>
      </c>
      <c r="F118" s="46">
        <v>10</v>
      </c>
      <c r="G118" s="43">
        <f>SUM(G119:G152)</f>
        <v>3561013443966</v>
      </c>
      <c r="H118" s="66"/>
      <c r="I118" s="66"/>
      <c r="J118" s="66"/>
      <c r="K118" s="66"/>
      <c r="L118" s="66"/>
      <c r="M118" s="66"/>
      <c r="N118" s="66"/>
      <c r="O118" s="66"/>
      <c r="P118" s="66"/>
      <c r="Q118" s="66"/>
      <c r="R118" s="66"/>
      <c r="S118" s="66"/>
      <c r="T118" s="66"/>
      <c r="U118" s="66"/>
      <c r="V118" s="66"/>
      <c r="W118" s="66"/>
    </row>
    <row r="119" spans="1:23" ht="33.75" x14ac:dyDescent="0.2">
      <c r="A119" s="24" t="s">
        <v>421</v>
      </c>
      <c r="B119" s="36">
        <v>41</v>
      </c>
      <c r="C119" s="37" t="s">
        <v>1814</v>
      </c>
      <c r="D119" s="38" t="s">
        <v>1817</v>
      </c>
      <c r="E119" s="39" t="s">
        <v>1818</v>
      </c>
      <c r="F119" s="40" t="s">
        <v>1663</v>
      </c>
      <c r="G119" s="41">
        <v>30546428863</v>
      </c>
      <c r="H119" s="65"/>
      <c r="I119" s="65"/>
      <c r="J119" s="65"/>
      <c r="K119" s="65"/>
      <c r="L119" s="65"/>
      <c r="M119" s="65"/>
      <c r="N119" s="65"/>
      <c r="O119" s="65"/>
      <c r="P119" s="65"/>
      <c r="Q119" s="65"/>
      <c r="R119" s="65"/>
      <c r="S119" s="65"/>
      <c r="T119" s="65"/>
      <c r="U119" s="65"/>
      <c r="V119" s="65"/>
      <c r="W119" s="65"/>
    </row>
    <row r="120" spans="1:23" ht="33.75" x14ac:dyDescent="0.2">
      <c r="A120" s="24" t="s">
        <v>421</v>
      </c>
      <c r="B120" s="36">
        <v>41</v>
      </c>
      <c r="C120" s="37" t="s">
        <v>1814</v>
      </c>
      <c r="D120" s="38" t="s">
        <v>1819</v>
      </c>
      <c r="E120" s="39" t="s">
        <v>1820</v>
      </c>
      <c r="F120" s="40" t="s">
        <v>1663</v>
      </c>
      <c r="G120" s="41">
        <v>385461695872</v>
      </c>
      <c r="H120" s="65"/>
      <c r="I120" s="65"/>
      <c r="J120" s="65"/>
      <c r="K120" s="65"/>
      <c r="L120" s="65"/>
      <c r="M120" s="65"/>
      <c r="N120" s="65"/>
      <c r="O120" s="65"/>
      <c r="P120" s="65"/>
      <c r="Q120" s="65"/>
      <c r="R120" s="65"/>
      <c r="S120" s="65"/>
      <c r="T120" s="65"/>
      <c r="U120" s="65"/>
      <c r="V120" s="65"/>
      <c r="W120" s="65"/>
    </row>
    <row r="121" spans="1:23" ht="33.75" x14ac:dyDescent="0.2">
      <c r="A121" s="24" t="s">
        <v>421</v>
      </c>
      <c r="B121" s="36">
        <v>41</v>
      </c>
      <c r="C121" s="37" t="s">
        <v>1814</v>
      </c>
      <c r="D121" s="38" t="s">
        <v>1821</v>
      </c>
      <c r="E121" s="39" t="s">
        <v>1822</v>
      </c>
      <c r="F121" s="40" t="s">
        <v>1663</v>
      </c>
      <c r="G121" s="41">
        <v>100127226102</v>
      </c>
      <c r="H121" s="65"/>
      <c r="I121" s="65"/>
      <c r="J121" s="65"/>
      <c r="K121" s="65"/>
      <c r="L121" s="65"/>
      <c r="M121" s="65"/>
      <c r="N121" s="65"/>
      <c r="O121" s="65"/>
      <c r="P121" s="65"/>
      <c r="Q121" s="65"/>
      <c r="R121" s="65"/>
      <c r="S121" s="65"/>
      <c r="T121" s="65"/>
      <c r="U121" s="65"/>
      <c r="V121" s="65"/>
      <c r="W121" s="65"/>
    </row>
    <row r="122" spans="1:23" ht="33.75" x14ac:dyDescent="0.2">
      <c r="A122" s="24" t="s">
        <v>421</v>
      </c>
      <c r="B122" s="36">
        <v>41</v>
      </c>
      <c r="C122" s="37" t="s">
        <v>1814</v>
      </c>
      <c r="D122" s="38" t="s">
        <v>1823</v>
      </c>
      <c r="E122" s="39" t="s">
        <v>1824</v>
      </c>
      <c r="F122" s="40" t="s">
        <v>1663</v>
      </c>
      <c r="G122" s="41">
        <v>103072889479</v>
      </c>
      <c r="H122" s="65"/>
      <c r="I122" s="65"/>
      <c r="J122" s="65"/>
      <c r="K122" s="65"/>
      <c r="L122" s="65"/>
      <c r="M122" s="65"/>
      <c r="N122" s="65"/>
      <c r="O122" s="65"/>
      <c r="P122" s="65"/>
      <c r="Q122" s="65"/>
      <c r="R122" s="65"/>
      <c r="S122" s="65"/>
      <c r="T122" s="65"/>
      <c r="U122" s="65"/>
      <c r="V122" s="65"/>
      <c r="W122" s="65"/>
    </row>
    <row r="123" spans="1:23" ht="33.75" x14ac:dyDescent="0.2">
      <c r="A123" s="24" t="s">
        <v>421</v>
      </c>
      <c r="B123" s="36">
        <v>41</v>
      </c>
      <c r="C123" s="37" t="s">
        <v>1814</v>
      </c>
      <c r="D123" s="38" t="s">
        <v>1825</v>
      </c>
      <c r="E123" s="39" t="s">
        <v>1826</v>
      </c>
      <c r="F123" s="40" t="s">
        <v>1663</v>
      </c>
      <c r="G123" s="41">
        <v>105999509331</v>
      </c>
      <c r="H123" s="65"/>
      <c r="I123" s="65"/>
      <c r="J123" s="65"/>
      <c r="K123" s="65"/>
      <c r="L123" s="65"/>
      <c r="M123" s="65"/>
      <c r="N123" s="65"/>
      <c r="O123" s="65"/>
      <c r="P123" s="65"/>
      <c r="Q123" s="65"/>
      <c r="R123" s="65"/>
      <c r="S123" s="65"/>
      <c r="T123" s="65"/>
      <c r="U123" s="65"/>
      <c r="V123" s="65"/>
      <c r="W123" s="65"/>
    </row>
    <row r="124" spans="1:23" ht="33.75" x14ac:dyDescent="0.2">
      <c r="A124" s="24" t="s">
        <v>421</v>
      </c>
      <c r="B124" s="36">
        <v>41</v>
      </c>
      <c r="C124" s="37" t="s">
        <v>1814</v>
      </c>
      <c r="D124" s="38" t="s">
        <v>1827</v>
      </c>
      <c r="E124" s="39" t="s">
        <v>1828</v>
      </c>
      <c r="F124" s="40" t="s">
        <v>1663</v>
      </c>
      <c r="G124" s="41">
        <v>24986866478</v>
      </c>
      <c r="H124" s="65"/>
      <c r="I124" s="65"/>
      <c r="J124" s="65"/>
      <c r="K124" s="65"/>
      <c r="L124" s="65"/>
      <c r="M124" s="65"/>
      <c r="N124" s="65"/>
      <c r="O124" s="65"/>
      <c r="P124" s="65"/>
      <c r="Q124" s="65"/>
      <c r="R124" s="65"/>
      <c r="S124" s="65"/>
      <c r="T124" s="65"/>
      <c r="U124" s="65"/>
      <c r="V124" s="65"/>
      <c r="W124" s="65"/>
    </row>
    <row r="125" spans="1:23" ht="33.75" x14ac:dyDescent="0.2">
      <c r="A125" s="24" t="s">
        <v>421</v>
      </c>
      <c r="B125" s="36">
        <v>41</v>
      </c>
      <c r="C125" s="37" t="s">
        <v>1814</v>
      </c>
      <c r="D125" s="38" t="s">
        <v>1829</v>
      </c>
      <c r="E125" s="39" t="s">
        <v>1830</v>
      </c>
      <c r="F125" s="40" t="s">
        <v>1663</v>
      </c>
      <c r="G125" s="41">
        <v>38027782036</v>
      </c>
      <c r="H125" s="65"/>
      <c r="I125" s="65"/>
      <c r="J125" s="65"/>
      <c r="K125" s="65"/>
      <c r="L125" s="65"/>
      <c r="M125" s="65"/>
      <c r="N125" s="65"/>
      <c r="O125" s="65"/>
      <c r="P125" s="65"/>
      <c r="Q125" s="65"/>
      <c r="R125" s="65"/>
      <c r="S125" s="65"/>
      <c r="T125" s="65"/>
      <c r="U125" s="65"/>
      <c r="V125" s="65"/>
      <c r="W125" s="65"/>
    </row>
    <row r="126" spans="1:23" ht="33.75" x14ac:dyDescent="0.2">
      <c r="A126" s="24" t="s">
        <v>421</v>
      </c>
      <c r="B126" s="36">
        <v>41</v>
      </c>
      <c r="C126" s="37" t="s">
        <v>1814</v>
      </c>
      <c r="D126" s="38" t="s">
        <v>1831</v>
      </c>
      <c r="E126" s="39" t="s">
        <v>1832</v>
      </c>
      <c r="F126" s="40" t="s">
        <v>1663</v>
      </c>
      <c r="G126" s="41">
        <v>37089498392</v>
      </c>
      <c r="H126" s="65"/>
      <c r="I126" s="65"/>
      <c r="J126" s="65"/>
      <c r="K126" s="65"/>
      <c r="L126" s="65"/>
      <c r="M126" s="65"/>
      <c r="N126" s="65"/>
      <c r="O126" s="65"/>
      <c r="P126" s="65"/>
      <c r="Q126" s="65"/>
      <c r="R126" s="65"/>
      <c r="S126" s="65"/>
      <c r="T126" s="65"/>
      <c r="U126" s="65"/>
      <c r="V126" s="65"/>
      <c r="W126" s="65"/>
    </row>
    <row r="127" spans="1:23" ht="33.75" x14ac:dyDescent="0.2">
      <c r="A127" s="24" t="s">
        <v>421</v>
      </c>
      <c r="B127" s="36">
        <v>41</v>
      </c>
      <c r="C127" s="37" t="s">
        <v>1814</v>
      </c>
      <c r="D127" s="38" t="s">
        <v>1833</v>
      </c>
      <c r="E127" s="39" t="s">
        <v>1834</v>
      </c>
      <c r="F127" s="40" t="s">
        <v>1663</v>
      </c>
      <c r="G127" s="41">
        <v>40114538246</v>
      </c>
      <c r="H127" s="65"/>
      <c r="I127" s="65"/>
      <c r="J127" s="65"/>
      <c r="K127" s="65"/>
      <c r="L127" s="65"/>
      <c r="M127" s="65"/>
      <c r="N127" s="65"/>
      <c r="O127" s="65"/>
      <c r="P127" s="65"/>
      <c r="Q127" s="65"/>
      <c r="R127" s="65"/>
      <c r="S127" s="65"/>
      <c r="T127" s="65"/>
      <c r="U127" s="65"/>
      <c r="V127" s="65"/>
      <c r="W127" s="65"/>
    </row>
    <row r="128" spans="1:23" ht="33.75" x14ac:dyDescent="0.2">
      <c r="A128" s="24" t="s">
        <v>421</v>
      </c>
      <c r="B128" s="36">
        <v>41</v>
      </c>
      <c r="C128" s="37" t="s">
        <v>1814</v>
      </c>
      <c r="D128" s="38" t="s">
        <v>1835</v>
      </c>
      <c r="E128" s="39" t="s">
        <v>1836</v>
      </c>
      <c r="F128" s="40" t="s">
        <v>1663</v>
      </c>
      <c r="G128" s="41">
        <v>81518954429</v>
      </c>
      <c r="H128" s="65"/>
      <c r="I128" s="65"/>
      <c r="J128" s="65"/>
      <c r="K128" s="65"/>
      <c r="L128" s="65"/>
      <c r="M128" s="65"/>
      <c r="N128" s="65"/>
      <c r="O128" s="65"/>
      <c r="P128" s="65"/>
      <c r="Q128" s="65"/>
      <c r="R128" s="65"/>
      <c r="S128" s="65"/>
      <c r="T128" s="65"/>
      <c r="U128" s="65"/>
      <c r="V128" s="65"/>
      <c r="W128" s="65"/>
    </row>
    <row r="129" spans="1:23" ht="33.75" x14ac:dyDescent="0.2">
      <c r="A129" s="24" t="s">
        <v>421</v>
      </c>
      <c r="B129" s="36">
        <v>41</v>
      </c>
      <c r="C129" s="37" t="s">
        <v>1814</v>
      </c>
      <c r="D129" s="38" t="s">
        <v>1837</v>
      </c>
      <c r="E129" s="39" t="s">
        <v>1838</v>
      </c>
      <c r="F129" s="40" t="s">
        <v>1663</v>
      </c>
      <c r="G129" s="41">
        <v>55156905536</v>
      </c>
      <c r="H129" s="65"/>
      <c r="I129" s="65"/>
      <c r="J129" s="65"/>
      <c r="K129" s="65"/>
      <c r="L129" s="65"/>
      <c r="M129" s="65"/>
      <c r="N129" s="65"/>
      <c r="O129" s="65"/>
      <c r="P129" s="65"/>
      <c r="Q129" s="65"/>
      <c r="R129" s="65"/>
      <c r="S129" s="65"/>
      <c r="T129" s="65"/>
      <c r="U129" s="65"/>
      <c r="V129" s="65"/>
      <c r="W129" s="65"/>
    </row>
    <row r="130" spans="1:23" ht="33.75" x14ac:dyDescent="0.2">
      <c r="A130" s="24" t="s">
        <v>421</v>
      </c>
      <c r="B130" s="36">
        <v>41</v>
      </c>
      <c r="C130" s="37" t="s">
        <v>1814</v>
      </c>
      <c r="D130" s="38" t="s">
        <v>1839</v>
      </c>
      <c r="E130" s="39" t="s">
        <v>1840</v>
      </c>
      <c r="F130" s="40" t="s">
        <v>1663</v>
      </c>
      <c r="G130" s="41">
        <v>30181056007</v>
      </c>
      <c r="H130" s="65"/>
      <c r="I130" s="65"/>
      <c r="J130" s="65"/>
      <c r="K130" s="65"/>
      <c r="L130" s="65"/>
      <c r="M130" s="65"/>
      <c r="N130" s="65"/>
      <c r="O130" s="65"/>
      <c r="P130" s="65"/>
      <c r="Q130" s="65"/>
      <c r="R130" s="65"/>
      <c r="S130" s="65"/>
      <c r="T130" s="65"/>
      <c r="U130" s="65"/>
      <c r="V130" s="65"/>
      <c r="W130" s="65"/>
    </row>
    <row r="131" spans="1:23" ht="33.75" x14ac:dyDescent="0.2">
      <c r="A131" s="24" t="s">
        <v>421</v>
      </c>
      <c r="B131" s="36">
        <v>41</v>
      </c>
      <c r="C131" s="37" t="s">
        <v>1814</v>
      </c>
      <c r="D131" s="38" t="s">
        <v>1841</v>
      </c>
      <c r="E131" s="39" t="s">
        <v>1842</v>
      </c>
      <c r="F131" s="40" t="s">
        <v>1663</v>
      </c>
      <c r="G131" s="41">
        <v>148823152801</v>
      </c>
      <c r="H131" s="65"/>
      <c r="I131" s="65"/>
      <c r="J131" s="65"/>
      <c r="K131" s="65"/>
      <c r="L131" s="65"/>
      <c r="M131" s="65"/>
      <c r="N131" s="65"/>
      <c r="O131" s="65"/>
      <c r="P131" s="65"/>
      <c r="Q131" s="65"/>
      <c r="R131" s="65"/>
      <c r="S131" s="65"/>
      <c r="T131" s="65"/>
      <c r="U131" s="65"/>
      <c r="V131" s="65"/>
      <c r="W131" s="65"/>
    </row>
    <row r="132" spans="1:23" ht="33.75" x14ac:dyDescent="0.2">
      <c r="A132" s="24" t="s">
        <v>421</v>
      </c>
      <c r="B132" s="36">
        <v>41</v>
      </c>
      <c r="C132" s="37" t="s">
        <v>1814</v>
      </c>
      <c r="D132" s="38" t="s">
        <v>1843</v>
      </c>
      <c r="E132" s="39" t="s">
        <v>1844</v>
      </c>
      <c r="F132" s="40" t="s">
        <v>1663</v>
      </c>
      <c r="G132" s="41">
        <v>129851479892</v>
      </c>
      <c r="H132" s="65"/>
      <c r="I132" s="65"/>
      <c r="J132" s="65"/>
      <c r="K132" s="65"/>
      <c r="L132" s="65"/>
      <c r="M132" s="65"/>
      <c r="N132" s="65"/>
      <c r="O132" s="65"/>
      <c r="P132" s="65"/>
      <c r="Q132" s="65"/>
      <c r="R132" s="65"/>
      <c r="S132" s="65"/>
      <c r="T132" s="65"/>
      <c r="U132" s="65"/>
      <c r="V132" s="65"/>
      <c r="W132" s="65"/>
    </row>
    <row r="133" spans="1:23" ht="33.75" x14ac:dyDescent="0.2">
      <c r="A133" s="24" t="s">
        <v>421</v>
      </c>
      <c r="B133" s="36">
        <v>41</v>
      </c>
      <c r="C133" s="37" t="s">
        <v>1814</v>
      </c>
      <c r="D133" s="38" t="s">
        <v>1845</v>
      </c>
      <c r="E133" s="39" t="s">
        <v>1846</v>
      </c>
      <c r="F133" s="40" t="s">
        <v>1663</v>
      </c>
      <c r="G133" s="41">
        <v>70703802664</v>
      </c>
      <c r="H133" s="65"/>
      <c r="I133" s="65"/>
      <c r="J133" s="65"/>
      <c r="K133" s="65"/>
      <c r="L133" s="65"/>
      <c r="M133" s="65"/>
      <c r="N133" s="65"/>
      <c r="O133" s="65"/>
      <c r="P133" s="65"/>
      <c r="Q133" s="65"/>
      <c r="R133" s="65"/>
      <c r="S133" s="65"/>
      <c r="T133" s="65"/>
      <c r="U133" s="65"/>
      <c r="V133" s="65"/>
      <c r="W133" s="65"/>
    </row>
    <row r="134" spans="1:23" ht="33.75" x14ac:dyDescent="0.2">
      <c r="A134" s="24" t="s">
        <v>421</v>
      </c>
      <c r="B134" s="36">
        <v>41</v>
      </c>
      <c r="C134" s="37" t="s">
        <v>1814</v>
      </c>
      <c r="D134" s="38" t="s">
        <v>1847</v>
      </c>
      <c r="E134" s="39" t="s">
        <v>1848</v>
      </c>
      <c r="F134" s="40" t="s">
        <v>1663</v>
      </c>
      <c r="G134" s="41">
        <v>23179213204</v>
      </c>
      <c r="H134" s="65"/>
      <c r="I134" s="65"/>
      <c r="J134" s="65"/>
      <c r="K134" s="65"/>
      <c r="L134" s="65"/>
      <c r="M134" s="65"/>
      <c r="N134" s="65"/>
      <c r="O134" s="65"/>
      <c r="P134" s="65"/>
      <c r="Q134" s="65"/>
      <c r="R134" s="65"/>
      <c r="S134" s="65"/>
      <c r="T134" s="65"/>
      <c r="U134" s="65"/>
      <c r="V134" s="65"/>
      <c r="W134" s="65"/>
    </row>
    <row r="135" spans="1:23" ht="33.75" x14ac:dyDescent="0.2">
      <c r="A135" s="24" t="s">
        <v>421</v>
      </c>
      <c r="B135" s="36">
        <v>41</v>
      </c>
      <c r="C135" s="37" t="s">
        <v>1814</v>
      </c>
      <c r="D135" s="38" t="s">
        <v>1849</v>
      </c>
      <c r="E135" s="39" t="s">
        <v>1850</v>
      </c>
      <c r="F135" s="40" t="s">
        <v>1663</v>
      </c>
      <c r="G135" s="41">
        <v>73411394001</v>
      </c>
      <c r="H135" s="65"/>
      <c r="I135" s="65"/>
      <c r="J135" s="65"/>
      <c r="K135" s="65"/>
      <c r="L135" s="65"/>
      <c r="M135" s="65"/>
      <c r="N135" s="65"/>
      <c r="O135" s="65"/>
      <c r="P135" s="65"/>
      <c r="Q135" s="65"/>
      <c r="R135" s="65"/>
      <c r="S135" s="65"/>
      <c r="T135" s="65"/>
      <c r="U135" s="65"/>
      <c r="V135" s="65"/>
      <c r="W135" s="65"/>
    </row>
    <row r="136" spans="1:23" ht="33.75" x14ac:dyDescent="0.2">
      <c r="A136" s="24" t="s">
        <v>421</v>
      </c>
      <c r="B136" s="36">
        <v>41</v>
      </c>
      <c r="C136" s="37" t="s">
        <v>1814</v>
      </c>
      <c r="D136" s="38" t="s">
        <v>1851</v>
      </c>
      <c r="E136" s="39" t="s">
        <v>1852</v>
      </c>
      <c r="F136" s="40" t="s">
        <v>1663</v>
      </c>
      <c r="G136" s="41">
        <v>63615067198</v>
      </c>
      <c r="H136" s="65"/>
      <c r="I136" s="65"/>
      <c r="J136" s="65"/>
      <c r="K136" s="65"/>
      <c r="L136" s="65"/>
      <c r="M136" s="65"/>
      <c r="N136" s="65"/>
      <c r="O136" s="65"/>
      <c r="P136" s="65"/>
      <c r="Q136" s="65"/>
      <c r="R136" s="65"/>
      <c r="S136" s="65"/>
      <c r="T136" s="65"/>
      <c r="U136" s="65"/>
      <c r="V136" s="65"/>
      <c r="W136" s="65"/>
    </row>
    <row r="137" spans="1:23" ht="33.75" x14ac:dyDescent="0.2">
      <c r="A137" s="24" t="s">
        <v>421</v>
      </c>
      <c r="B137" s="36">
        <v>41</v>
      </c>
      <c r="C137" s="37" t="s">
        <v>1814</v>
      </c>
      <c r="D137" s="38" t="s">
        <v>1853</v>
      </c>
      <c r="E137" s="39" t="s">
        <v>1854</v>
      </c>
      <c r="F137" s="40" t="s">
        <v>1663</v>
      </c>
      <c r="G137" s="41">
        <v>287913429518</v>
      </c>
      <c r="H137" s="65"/>
      <c r="I137" s="65"/>
      <c r="J137" s="65"/>
      <c r="K137" s="65"/>
      <c r="L137" s="65"/>
      <c r="M137" s="65"/>
      <c r="N137" s="65"/>
      <c r="O137" s="65"/>
      <c r="P137" s="65"/>
      <c r="Q137" s="65"/>
      <c r="R137" s="65"/>
      <c r="S137" s="65"/>
      <c r="T137" s="65"/>
      <c r="U137" s="65"/>
      <c r="V137" s="65"/>
      <c r="W137" s="65"/>
    </row>
    <row r="138" spans="1:23" ht="33.75" x14ac:dyDescent="0.2">
      <c r="A138" s="24" t="s">
        <v>421</v>
      </c>
      <c r="B138" s="36">
        <v>41</v>
      </c>
      <c r="C138" s="37" t="s">
        <v>1814</v>
      </c>
      <c r="D138" s="38" t="s">
        <v>1855</v>
      </c>
      <c r="E138" s="39" t="s">
        <v>1856</v>
      </c>
      <c r="F138" s="40" t="s">
        <v>1663</v>
      </c>
      <c r="G138" s="41">
        <v>28771227656</v>
      </c>
      <c r="H138" s="65"/>
      <c r="I138" s="65"/>
      <c r="J138" s="65"/>
      <c r="K138" s="65"/>
      <c r="L138" s="65"/>
      <c r="M138" s="65"/>
      <c r="N138" s="65"/>
      <c r="O138" s="65"/>
      <c r="P138" s="65"/>
      <c r="Q138" s="65"/>
      <c r="R138" s="65"/>
      <c r="S138" s="65"/>
      <c r="T138" s="65"/>
      <c r="U138" s="65"/>
      <c r="V138" s="65"/>
      <c r="W138" s="65"/>
    </row>
    <row r="139" spans="1:23" ht="33.75" x14ac:dyDescent="0.2">
      <c r="A139" s="24" t="s">
        <v>421</v>
      </c>
      <c r="B139" s="36">
        <v>41</v>
      </c>
      <c r="C139" s="37" t="s">
        <v>1814</v>
      </c>
      <c r="D139" s="38" t="s">
        <v>1857</v>
      </c>
      <c r="E139" s="39" t="s">
        <v>1858</v>
      </c>
      <c r="F139" s="40" t="s">
        <v>1663</v>
      </c>
      <c r="G139" s="41">
        <v>51858881137</v>
      </c>
      <c r="H139" s="65"/>
      <c r="I139" s="65"/>
      <c r="J139" s="65"/>
      <c r="K139" s="65"/>
      <c r="L139" s="65"/>
      <c r="M139" s="65"/>
      <c r="N139" s="65"/>
      <c r="O139" s="65"/>
      <c r="P139" s="65"/>
      <c r="Q139" s="65"/>
      <c r="R139" s="65"/>
      <c r="S139" s="65"/>
      <c r="T139" s="65"/>
      <c r="U139" s="65"/>
      <c r="V139" s="65"/>
      <c r="W139" s="65"/>
    </row>
    <row r="140" spans="1:23" ht="33.75" x14ac:dyDescent="0.2">
      <c r="A140" s="24" t="s">
        <v>421</v>
      </c>
      <c r="B140" s="36">
        <v>41</v>
      </c>
      <c r="C140" s="37" t="s">
        <v>1814</v>
      </c>
      <c r="D140" s="38" t="s">
        <v>1859</v>
      </c>
      <c r="E140" s="39" t="s">
        <v>1860</v>
      </c>
      <c r="F140" s="40" t="s">
        <v>1663</v>
      </c>
      <c r="G140" s="41">
        <v>25719564195</v>
      </c>
      <c r="H140" s="65"/>
      <c r="I140" s="65"/>
      <c r="J140" s="65"/>
      <c r="K140" s="65"/>
      <c r="L140" s="65"/>
      <c r="M140" s="65"/>
      <c r="N140" s="65"/>
      <c r="O140" s="65"/>
      <c r="P140" s="65"/>
      <c r="Q140" s="65"/>
      <c r="R140" s="65"/>
      <c r="S140" s="65"/>
      <c r="T140" s="65"/>
      <c r="U140" s="65"/>
      <c r="V140" s="65"/>
      <c r="W140" s="65"/>
    </row>
    <row r="141" spans="1:23" ht="33.75" x14ac:dyDescent="0.2">
      <c r="A141" s="24" t="s">
        <v>421</v>
      </c>
      <c r="B141" s="36">
        <v>41</v>
      </c>
      <c r="C141" s="37" t="s">
        <v>1814</v>
      </c>
      <c r="D141" s="38" t="s">
        <v>1861</v>
      </c>
      <c r="E141" s="39" t="s">
        <v>1862</v>
      </c>
      <c r="F141" s="40" t="s">
        <v>1663</v>
      </c>
      <c r="G141" s="41">
        <v>154336707158</v>
      </c>
      <c r="H141" s="65"/>
      <c r="I141" s="65"/>
      <c r="J141" s="65"/>
      <c r="K141" s="65"/>
      <c r="L141" s="65"/>
      <c r="M141" s="65"/>
      <c r="N141" s="65"/>
      <c r="O141" s="65"/>
      <c r="P141" s="65"/>
      <c r="Q141" s="65"/>
      <c r="R141" s="65"/>
      <c r="S141" s="65"/>
      <c r="T141" s="65"/>
      <c r="U141" s="65"/>
      <c r="V141" s="65"/>
      <c r="W141" s="65"/>
    </row>
    <row r="142" spans="1:23" ht="33.75" x14ac:dyDescent="0.2">
      <c r="A142" s="24" t="s">
        <v>421</v>
      </c>
      <c r="B142" s="36">
        <v>41</v>
      </c>
      <c r="C142" s="37" t="s">
        <v>1814</v>
      </c>
      <c r="D142" s="38" t="s">
        <v>1863</v>
      </c>
      <c r="E142" s="39" t="s">
        <v>1864</v>
      </c>
      <c r="F142" s="40" t="s">
        <v>1663</v>
      </c>
      <c r="G142" s="41">
        <v>24746547312</v>
      </c>
      <c r="H142" s="65"/>
      <c r="I142" s="65"/>
      <c r="J142" s="65"/>
      <c r="K142" s="65"/>
      <c r="L142" s="65"/>
      <c r="M142" s="65"/>
      <c r="N142" s="65"/>
      <c r="O142" s="65"/>
      <c r="P142" s="65"/>
      <c r="Q142" s="65"/>
      <c r="R142" s="65"/>
      <c r="S142" s="65"/>
      <c r="T142" s="65"/>
      <c r="U142" s="65"/>
      <c r="V142" s="65"/>
      <c r="W142" s="65"/>
    </row>
    <row r="143" spans="1:23" ht="33.75" x14ac:dyDescent="0.2">
      <c r="A143" s="24" t="s">
        <v>421</v>
      </c>
      <c r="B143" s="36">
        <v>41</v>
      </c>
      <c r="C143" s="37" t="s">
        <v>1814</v>
      </c>
      <c r="D143" s="38" t="s">
        <v>1865</v>
      </c>
      <c r="E143" s="39" t="s">
        <v>1866</v>
      </c>
      <c r="F143" s="40" t="s">
        <v>1663</v>
      </c>
      <c r="G143" s="41">
        <v>832755771818</v>
      </c>
      <c r="H143" s="65"/>
      <c r="I143" s="65"/>
      <c r="J143" s="65"/>
      <c r="K143" s="65"/>
      <c r="L143" s="65"/>
      <c r="M143" s="65"/>
      <c r="N143" s="65"/>
      <c r="O143" s="65"/>
      <c r="P143" s="65"/>
      <c r="Q143" s="65"/>
      <c r="R143" s="65"/>
      <c r="S143" s="65"/>
      <c r="T143" s="65"/>
      <c r="U143" s="65"/>
      <c r="V143" s="65"/>
      <c r="W143" s="65"/>
    </row>
    <row r="144" spans="1:23" ht="33.75" x14ac:dyDescent="0.2">
      <c r="A144" s="24" t="s">
        <v>421</v>
      </c>
      <c r="B144" s="36">
        <v>41</v>
      </c>
      <c r="C144" s="37" t="s">
        <v>1814</v>
      </c>
      <c r="D144" s="38" t="s">
        <v>1867</v>
      </c>
      <c r="E144" s="39" t="s">
        <v>1868</v>
      </c>
      <c r="F144" s="40" t="s">
        <v>1663</v>
      </c>
      <c r="G144" s="41">
        <v>82577795108</v>
      </c>
      <c r="H144" s="65"/>
      <c r="I144" s="65"/>
      <c r="J144" s="65"/>
      <c r="K144" s="65"/>
      <c r="L144" s="65"/>
      <c r="M144" s="65"/>
      <c r="N144" s="65"/>
      <c r="O144" s="65"/>
      <c r="P144" s="65"/>
      <c r="Q144" s="65"/>
      <c r="R144" s="65"/>
      <c r="S144" s="65"/>
      <c r="T144" s="65"/>
      <c r="U144" s="65"/>
      <c r="V144" s="65"/>
      <c r="W144" s="65"/>
    </row>
    <row r="145" spans="1:23" ht="33.75" x14ac:dyDescent="0.2">
      <c r="A145" s="24" t="s">
        <v>421</v>
      </c>
      <c r="B145" s="36">
        <v>41</v>
      </c>
      <c r="C145" s="37" t="s">
        <v>1814</v>
      </c>
      <c r="D145" s="38" t="s">
        <v>1869</v>
      </c>
      <c r="E145" s="39" t="s">
        <v>1870</v>
      </c>
      <c r="F145" s="40" t="s">
        <v>1663</v>
      </c>
      <c r="G145" s="41">
        <v>156650282212</v>
      </c>
      <c r="H145" s="65"/>
      <c r="I145" s="65"/>
      <c r="J145" s="65"/>
      <c r="K145" s="65"/>
      <c r="L145" s="65"/>
      <c r="M145" s="65"/>
      <c r="N145" s="65"/>
      <c r="O145" s="65"/>
      <c r="P145" s="65"/>
      <c r="Q145" s="65"/>
      <c r="R145" s="65"/>
      <c r="S145" s="65"/>
      <c r="T145" s="65"/>
      <c r="U145" s="65"/>
      <c r="V145" s="65"/>
      <c r="W145" s="65"/>
    </row>
    <row r="146" spans="1:23" ht="33.75" x14ac:dyDescent="0.2">
      <c r="A146" s="24" t="s">
        <v>421</v>
      </c>
      <c r="B146" s="36">
        <v>41</v>
      </c>
      <c r="C146" s="37" t="s">
        <v>1814</v>
      </c>
      <c r="D146" s="38" t="s">
        <v>1871</v>
      </c>
      <c r="E146" s="39" t="s">
        <v>1872</v>
      </c>
      <c r="F146" s="40" t="s">
        <v>1663</v>
      </c>
      <c r="G146" s="41">
        <v>41814054343</v>
      </c>
      <c r="H146" s="65"/>
      <c r="I146" s="65"/>
      <c r="J146" s="65"/>
      <c r="K146" s="65"/>
      <c r="L146" s="65"/>
      <c r="M146" s="65"/>
      <c r="N146" s="65"/>
      <c r="O146" s="65"/>
      <c r="P146" s="65"/>
      <c r="Q146" s="65"/>
      <c r="R146" s="65"/>
      <c r="S146" s="65"/>
      <c r="T146" s="65"/>
      <c r="U146" s="65"/>
      <c r="V146" s="65"/>
      <c r="W146" s="65"/>
    </row>
    <row r="147" spans="1:23" ht="45" x14ac:dyDescent="0.2">
      <c r="A147" s="24" t="s">
        <v>421</v>
      </c>
      <c r="B147" s="36">
        <v>41</v>
      </c>
      <c r="C147" s="37" t="s">
        <v>1814</v>
      </c>
      <c r="D147" s="38" t="s">
        <v>1873</v>
      </c>
      <c r="E147" s="39" t="s">
        <v>1874</v>
      </c>
      <c r="F147" s="40" t="s">
        <v>1663</v>
      </c>
      <c r="G147" s="41">
        <v>60063024099</v>
      </c>
      <c r="H147" s="65"/>
      <c r="I147" s="65"/>
      <c r="J147" s="65"/>
      <c r="K147" s="65"/>
      <c r="L147" s="65"/>
      <c r="M147" s="65"/>
      <c r="N147" s="65"/>
      <c r="O147" s="65"/>
      <c r="P147" s="65"/>
      <c r="Q147" s="65"/>
      <c r="R147" s="65"/>
      <c r="S147" s="65"/>
      <c r="T147" s="65"/>
      <c r="U147" s="65"/>
      <c r="V147" s="65"/>
      <c r="W147" s="65"/>
    </row>
    <row r="148" spans="1:23" ht="33.75" x14ac:dyDescent="0.2">
      <c r="A148" s="24" t="s">
        <v>421</v>
      </c>
      <c r="B148" s="36">
        <v>41</v>
      </c>
      <c r="C148" s="37" t="s">
        <v>1814</v>
      </c>
      <c r="D148" s="38" t="s">
        <v>1875</v>
      </c>
      <c r="E148" s="39" t="s">
        <v>1876</v>
      </c>
      <c r="F148" s="40" t="s">
        <v>1663</v>
      </c>
      <c r="G148" s="41">
        <v>69083372530</v>
      </c>
      <c r="H148" s="65"/>
      <c r="I148" s="65"/>
      <c r="J148" s="65"/>
      <c r="K148" s="65"/>
      <c r="L148" s="65"/>
      <c r="M148" s="65"/>
      <c r="N148" s="65"/>
      <c r="O148" s="65"/>
      <c r="P148" s="65"/>
      <c r="Q148" s="65"/>
      <c r="R148" s="65"/>
      <c r="S148" s="65"/>
      <c r="T148" s="65"/>
      <c r="U148" s="65"/>
      <c r="V148" s="65"/>
      <c r="W148" s="65"/>
    </row>
    <row r="149" spans="1:23" ht="33.75" x14ac:dyDescent="0.2">
      <c r="A149" s="24" t="s">
        <v>421</v>
      </c>
      <c r="B149" s="36">
        <v>41</v>
      </c>
      <c r="C149" s="37" t="s">
        <v>1814</v>
      </c>
      <c r="D149" s="38" t="s">
        <v>1877</v>
      </c>
      <c r="E149" s="39" t="s">
        <v>1878</v>
      </c>
      <c r="F149" s="40" t="s">
        <v>1663</v>
      </c>
      <c r="G149" s="41">
        <v>124919946545</v>
      </c>
      <c r="H149" s="65"/>
      <c r="I149" s="65"/>
      <c r="J149" s="65"/>
      <c r="K149" s="65"/>
      <c r="L149" s="65"/>
      <c r="M149" s="65"/>
      <c r="N149" s="65"/>
      <c r="O149" s="65"/>
      <c r="P149" s="65"/>
      <c r="Q149" s="65"/>
      <c r="R149" s="65"/>
      <c r="S149" s="65"/>
      <c r="T149" s="65"/>
      <c r="U149" s="65"/>
      <c r="V149" s="65"/>
      <c r="W149" s="65"/>
    </row>
    <row r="150" spans="1:23" ht="33.75" x14ac:dyDescent="0.2">
      <c r="A150" s="24" t="s">
        <v>421</v>
      </c>
      <c r="B150" s="36">
        <v>41</v>
      </c>
      <c r="C150" s="37" t="s">
        <v>1814</v>
      </c>
      <c r="D150" s="38" t="s">
        <v>1879</v>
      </c>
      <c r="E150" s="39" t="s">
        <v>1880</v>
      </c>
      <c r="F150" s="40" t="s">
        <v>1663</v>
      </c>
      <c r="G150" s="41">
        <v>62509260464</v>
      </c>
      <c r="H150" s="65"/>
      <c r="I150" s="65"/>
      <c r="J150" s="65"/>
      <c r="K150" s="65"/>
      <c r="L150" s="65"/>
      <c r="M150" s="65"/>
      <c r="N150" s="65"/>
      <c r="O150" s="65"/>
      <c r="P150" s="65"/>
      <c r="Q150" s="65"/>
      <c r="R150" s="65"/>
      <c r="S150" s="65"/>
      <c r="T150" s="65"/>
      <c r="U150" s="65"/>
      <c r="V150" s="65"/>
      <c r="W150" s="65"/>
    </row>
    <row r="151" spans="1:23" ht="33.75" x14ac:dyDescent="0.2">
      <c r="A151" s="24" t="s">
        <v>421</v>
      </c>
      <c r="B151" s="36">
        <v>41</v>
      </c>
      <c r="C151" s="37" t="s">
        <v>1814</v>
      </c>
      <c r="D151" s="38" t="s">
        <v>1881</v>
      </c>
      <c r="E151" s="39" t="s">
        <v>1882</v>
      </c>
      <c r="F151" s="40" t="s">
        <v>1663</v>
      </c>
      <c r="G151" s="41">
        <v>3785287340</v>
      </c>
      <c r="H151" s="65"/>
      <c r="I151" s="65"/>
      <c r="J151" s="65"/>
      <c r="K151" s="65"/>
      <c r="L151" s="65"/>
      <c r="M151" s="65"/>
      <c r="N151" s="65"/>
      <c r="O151" s="65"/>
      <c r="P151" s="65"/>
      <c r="Q151" s="65"/>
      <c r="R151" s="65"/>
      <c r="S151" s="65"/>
      <c r="T151" s="65"/>
      <c r="U151" s="65"/>
      <c r="V151" s="65"/>
      <c r="W151" s="65"/>
    </row>
    <row r="152" spans="1:23" ht="33.75" x14ac:dyDescent="0.2">
      <c r="A152" s="24" t="s">
        <v>421</v>
      </c>
      <c r="B152" s="36">
        <v>41</v>
      </c>
      <c r="C152" s="37" t="s">
        <v>1814</v>
      </c>
      <c r="D152" s="38" t="s">
        <v>1883</v>
      </c>
      <c r="E152" s="39" t="s">
        <v>1884</v>
      </c>
      <c r="F152" s="40" t="s">
        <v>1663</v>
      </c>
      <c r="G152" s="41">
        <v>11640832000</v>
      </c>
      <c r="H152" s="65"/>
      <c r="I152" s="65"/>
      <c r="J152" s="65"/>
      <c r="K152" s="65"/>
      <c r="L152" s="65"/>
      <c r="M152" s="65"/>
      <c r="N152" s="65"/>
      <c r="O152" s="65"/>
      <c r="P152" s="65"/>
      <c r="Q152" s="65"/>
      <c r="R152" s="65"/>
      <c r="S152" s="65"/>
      <c r="T152" s="65"/>
      <c r="U152" s="65"/>
      <c r="V152" s="65"/>
      <c r="W152" s="65"/>
    </row>
    <row r="153" spans="1:23" s="49" customFormat="1" ht="33.75" x14ac:dyDescent="0.2">
      <c r="A153" s="24" t="s">
        <v>421</v>
      </c>
      <c r="B153" s="51"/>
      <c r="C153" s="48"/>
      <c r="D153" s="44" t="s">
        <v>1885</v>
      </c>
      <c r="E153" s="45" t="s">
        <v>1886</v>
      </c>
      <c r="F153" s="46">
        <v>16</v>
      </c>
      <c r="G153" s="43">
        <v>11268691185</v>
      </c>
      <c r="H153" s="66"/>
      <c r="I153" s="66"/>
      <c r="J153" s="66"/>
      <c r="K153" s="66"/>
      <c r="L153" s="66"/>
      <c r="M153" s="66"/>
      <c r="N153" s="66"/>
      <c r="O153" s="66"/>
      <c r="P153" s="66"/>
      <c r="Q153" s="66"/>
      <c r="R153" s="66"/>
      <c r="S153" s="66"/>
      <c r="T153" s="66"/>
      <c r="U153" s="66"/>
      <c r="V153" s="66"/>
      <c r="W153" s="66"/>
    </row>
    <row r="154" spans="1:23" ht="33.75" x14ac:dyDescent="0.2">
      <c r="A154" s="24" t="s">
        <v>421</v>
      </c>
      <c r="B154" s="36">
        <v>37</v>
      </c>
      <c r="C154" s="37" t="s">
        <v>1887</v>
      </c>
      <c r="D154" s="38" t="s">
        <v>1885</v>
      </c>
      <c r="E154" s="39" t="s">
        <v>1886</v>
      </c>
      <c r="F154" s="40">
        <v>16</v>
      </c>
      <c r="G154" s="41">
        <v>11268691185</v>
      </c>
      <c r="H154" s="65"/>
      <c r="I154" s="65"/>
      <c r="J154" s="65"/>
      <c r="K154" s="65"/>
      <c r="L154" s="65"/>
      <c r="M154" s="65"/>
      <c r="N154" s="65"/>
      <c r="O154" s="65"/>
      <c r="P154" s="65"/>
      <c r="Q154" s="65"/>
      <c r="R154" s="65"/>
      <c r="S154" s="65"/>
      <c r="T154" s="65"/>
      <c r="U154" s="65"/>
      <c r="V154" s="65"/>
      <c r="W154" s="65"/>
    </row>
    <row r="155" spans="1:23" s="49" customFormat="1" x14ac:dyDescent="0.2">
      <c r="A155" s="24" t="s">
        <v>421</v>
      </c>
      <c r="B155" s="51"/>
      <c r="C155" s="48"/>
      <c r="D155" s="44" t="s">
        <v>1888</v>
      </c>
      <c r="E155" s="45" t="s">
        <v>1889</v>
      </c>
      <c r="F155" s="46">
        <v>16</v>
      </c>
      <c r="G155" s="43">
        <v>3075300178</v>
      </c>
      <c r="H155" s="66"/>
      <c r="I155" s="66"/>
      <c r="J155" s="66"/>
      <c r="K155" s="66"/>
      <c r="L155" s="66"/>
      <c r="M155" s="66"/>
      <c r="N155" s="66"/>
      <c r="O155" s="66"/>
      <c r="P155" s="66"/>
      <c r="Q155" s="66"/>
      <c r="R155" s="66"/>
      <c r="S155" s="66"/>
      <c r="T155" s="66"/>
      <c r="U155" s="66"/>
      <c r="V155" s="66"/>
      <c r="W155" s="66"/>
    </row>
    <row r="156" spans="1:23" ht="21.75" customHeight="1" x14ac:dyDescent="0.2">
      <c r="A156" s="24" t="s">
        <v>421</v>
      </c>
      <c r="B156" s="36">
        <v>37</v>
      </c>
      <c r="C156" s="37" t="s">
        <v>1887</v>
      </c>
      <c r="D156" s="38" t="s">
        <v>1888</v>
      </c>
      <c r="E156" s="39" t="s">
        <v>1889</v>
      </c>
      <c r="F156" s="40">
        <v>16</v>
      </c>
      <c r="G156" s="41">
        <v>3075300178</v>
      </c>
      <c r="H156" s="65"/>
      <c r="I156" s="65"/>
      <c r="J156" s="65"/>
      <c r="K156" s="65"/>
      <c r="L156" s="65"/>
      <c r="M156" s="65"/>
      <c r="N156" s="65"/>
      <c r="O156" s="65"/>
      <c r="P156" s="65"/>
      <c r="Q156" s="65"/>
      <c r="R156" s="65"/>
      <c r="S156" s="65"/>
      <c r="T156" s="65"/>
      <c r="U156" s="65"/>
      <c r="V156" s="65"/>
      <c r="W156" s="65"/>
    </row>
    <row r="157" spans="1:23" s="49" customFormat="1" ht="22.5" x14ac:dyDescent="0.2">
      <c r="A157" s="24" t="s">
        <v>421</v>
      </c>
      <c r="B157" s="51"/>
      <c r="C157" s="48"/>
      <c r="D157" s="44" t="s">
        <v>1890</v>
      </c>
      <c r="E157" s="45" t="s">
        <v>1891</v>
      </c>
      <c r="F157" s="46">
        <v>16</v>
      </c>
      <c r="G157" s="43">
        <v>571270073</v>
      </c>
      <c r="H157" s="66"/>
      <c r="I157" s="66"/>
      <c r="J157" s="66"/>
      <c r="K157" s="66"/>
      <c r="L157" s="66"/>
      <c r="M157" s="66"/>
      <c r="N157" s="66"/>
      <c r="O157" s="66"/>
      <c r="P157" s="66"/>
      <c r="Q157" s="66"/>
      <c r="R157" s="66"/>
      <c r="S157" s="66"/>
      <c r="T157" s="66"/>
      <c r="U157" s="66"/>
      <c r="V157" s="66"/>
      <c r="W157" s="66"/>
    </row>
    <row r="158" spans="1:23" ht="22.5" x14ac:dyDescent="0.2">
      <c r="A158" s="24" t="s">
        <v>421</v>
      </c>
      <c r="B158" s="36">
        <v>37</v>
      </c>
      <c r="C158" s="37" t="s">
        <v>1887</v>
      </c>
      <c r="D158" s="38" t="s">
        <v>1890</v>
      </c>
      <c r="E158" s="39" t="s">
        <v>1891</v>
      </c>
      <c r="F158" s="40">
        <v>16</v>
      </c>
      <c r="G158" s="41">
        <v>571270073</v>
      </c>
      <c r="H158" s="65"/>
      <c r="I158" s="65"/>
      <c r="J158" s="65"/>
      <c r="K158" s="65"/>
      <c r="L158" s="65"/>
      <c r="M158" s="65"/>
      <c r="N158" s="65"/>
      <c r="O158" s="65"/>
      <c r="P158" s="65"/>
      <c r="Q158" s="65"/>
      <c r="R158" s="65"/>
      <c r="S158" s="65"/>
      <c r="T158" s="65"/>
      <c r="U158" s="65"/>
      <c r="V158" s="65"/>
      <c r="W158" s="65"/>
    </row>
    <row r="159" spans="1:23" s="49" customFormat="1" x14ac:dyDescent="0.2">
      <c r="A159" s="24" t="s">
        <v>421</v>
      </c>
      <c r="B159" s="51"/>
      <c r="C159" s="48"/>
      <c r="D159" s="44" t="s">
        <v>1892</v>
      </c>
      <c r="E159" s="45" t="s">
        <v>1893</v>
      </c>
      <c r="F159" s="46">
        <v>10</v>
      </c>
      <c r="G159" s="43">
        <v>547445000</v>
      </c>
      <c r="H159" s="66"/>
      <c r="I159" s="66"/>
      <c r="J159" s="66"/>
      <c r="K159" s="66"/>
      <c r="L159" s="66"/>
      <c r="M159" s="66"/>
      <c r="N159" s="66"/>
      <c r="O159" s="66"/>
      <c r="P159" s="66"/>
      <c r="Q159" s="66"/>
      <c r="R159" s="66"/>
      <c r="S159" s="66"/>
      <c r="T159" s="66"/>
      <c r="U159" s="66"/>
      <c r="V159" s="66"/>
      <c r="W159" s="66"/>
    </row>
    <row r="160" spans="1:23" ht="18" x14ac:dyDescent="0.2">
      <c r="A160" s="24" t="s">
        <v>421</v>
      </c>
      <c r="B160" s="36">
        <v>37</v>
      </c>
      <c r="C160" s="37" t="s">
        <v>1887</v>
      </c>
      <c r="D160" s="38" t="s">
        <v>1892</v>
      </c>
      <c r="E160" s="39" t="s">
        <v>1893</v>
      </c>
      <c r="F160" s="40">
        <v>10</v>
      </c>
      <c r="G160" s="41">
        <v>547445000</v>
      </c>
      <c r="H160" s="65"/>
      <c r="I160" s="65"/>
      <c r="J160" s="65"/>
      <c r="K160" s="65"/>
      <c r="L160" s="65"/>
      <c r="M160" s="65"/>
      <c r="N160" s="65"/>
      <c r="O160" s="65"/>
      <c r="P160" s="65"/>
      <c r="Q160" s="65"/>
      <c r="R160" s="65"/>
      <c r="S160" s="65"/>
      <c r="T160" s="65"/>
      <c r="U160" s="65"/>
      <c r="V160" s="65"/>
      <c r="W160" s="65"/>
    </row>
    <row r="161" spans="1:23" s="49" customFormat="1" ht="22.5" x14ac:dyDescent="0.2">
      <c r="A161" s="24" t="s">
        <v>421</v>
      </c>
      <c r="B161" s="51"/>
      <c r="C161" s="48"/>
      <c r="D161" s="44" t="s">
        <v>1894</v>
      </c>
      <c r="E161" s="45" t="s">
        <v>1895</v>
      </c>
      <c r="F161" s="46">
        <v>10</v>
      </c>
      <c r="G161" s="43">
        <v>7119706080</v>
      </c>
      <c r="H161" s="66"/>
      <c r="I161" s="66"/>
      <c r="J161" s="66"/>
      <c r="K161" s="66"/>
      <c r="L161" s="66"/>
      <c r="M161" s="66"/>
      <c r="N161" s="66"/>
      <c r="O161" s="66"/>
      <c r="P161" s="66"/>
      <c r="Q161" s="66"/>
      <c r="R161" s="66"/>
      <c r="S161" s="66"/>
      <c r="T161" s="66"/>
      <c r="U161" s="66"/>
      <c r="V161" s="66"/>
      <c r="W161" s="66"/>
    </row>
    <row r="162" spans="1:23" ht="22.5" x14ac:dyDescent="0.2">
      <c r="A162" s="24" t="s">
        <v>421</v>
      </c>
      <c r="B162" s="36">
        <v>41</v>
      </c>
      <c r="C162" s="37" t="s">
        <v>1814</v>
      </c>
      <c r="D162" s="38" t="s">
        <v>1894</v>
      </c>
      <c r="E162" s="39" t="s">
        <v>1895</v>
      </c>
      <c r="F162" s="40">
        <v>10</v>
      </c>
      <c r="G162" s="41">
        <v>6976996884</v>
      </c>
      <c r="H162" s="65"/>
      <c r="I162" s="65"/>
      <c r="J162" s="65"/>
      <c r="K162" s="65"/>
      <c r="L162" s="65"/>
      <c r="M162" s="65"/>
      <c r="N162" s="65"/>
      <c r="O162" s="65"/>
      <c r="P162" s="65"/>
      <c r="Q162" s="65"/>
      <c r="R162" s="65"/>
      <c r="S162" s="65"/>
      <c r="T162" s="65"/>
      <c r="U162" s="65"/>
      <c r="V162" s="65"/>
      <c r="W162" s="65"/>
    </row>
    <row r="163" spans="1:23" s="49" customFormat="1" ht="22.5" x14ac:dyDescent="0.2">
      <c r="A163" s="24" t="s">
        <v>421</v>
      </c>
      <c r="B163" s="51"/>
      <c r="C163" s="48"/>
      <c r="D163" s="44" t="s">
        <v>1896</v>
      </c>
      <c r="E163" s="45" t="s">
        <v>1897</v>
      </c>
      <c r="F163" s="46">
        <v>10</v>
      </c>
      <c r="G163" s="43">
        <f>SUM(G164:G175)</f>
        <v>60185252676</v>
      </c>
      <c r="H163" s="66"/>
      <c r="I163" s="66"/>
      <c r="J163" s="66"/>
      <c r="K163" s="66"/>
      <c r="L163" s="66"/>
      <c r="M163" s="66"/>
      <c r="N163" s="66"/>
      <c r="O163" s="66"/>
      <c r="P163" s="66"/>
      <c r="Q163" s="66"/>
      <c r="R163" s="66"/>
      <c r="S163" s="66"/>
      <c r="T163" s="66"/>
      <c r="U163" s="66"/>
      <c r="V163" s="66"/>
      <c r="W163" s="66"/>
    </row>
    <row r="164" spans="1:23" ht="22.5" x14ac:dyDescent="0.2">
      <c r="A164" s="24" t="s">
        <v>421</v>
      </c>
      <c r="B164" s="36">
        <v>41</v>
      </c>
      <c r="C164" s="37" t="s">
        <v>1814</v>
      </c>
      <c r="D164" s="38" t="s">
        <v>1898</v>
      </c>
      <c r="E164" s="39" t="s">
        <v>1899</v>
      </c>
      <c r="F164" s="40" t="s">
        <v>1663</v>
      </c>
      <c r="G164" s="41">
        <v>2278096773</v>
      </c>
      <c r="H164" s="65"/>
      <c r="I164" s="65"/>
      <c r="J164" s="65"/>
      <c r="K164" s="65"/>
      <c r="L164" s="65"/>
      <c r="M164" s="65"/>
      <c r="N164" s="65"/>
      <c r="O164" s="65"/>
      <c r="P164" s="65"/>
      <c r="Q164" s="65"/>
      <c r="R164" s="65"/>
      <c r="S164" s="65"/>
      <c r="T164" s="65"/>
      <c r="U164" s="65"/>
      <c r="V164" s="65"/>
      <c r="W164" s="65"/>
    </row>
    <row r="165" spans="1:23" ht="33.75" x14ac:dyDescent="0.2">
      <c r="A165" s="24" t="s">
        <v>421</v>
      </c>
      <c r="B165" s="36">
        <v>41</v>
      </c>
      <c r="C165" s="37" t="s">
        <v>1814</v>
      </c>
      <c r="D165" s="38" t="s">
        <v>1900</v>
      </c>
      <c r="E165" s="39" t="s">
        <v>1901</v>
      </c>
      <c r="F165" s="40" t="s">
        <v>1663</v>
      </c>
      <c r="G165" s="41">
        <v>5007903539</v>
      </c>
      <c r="H165" s="65"/>
      <c r="I165" s="65"/>
      <c r="J165" s="65"/>
      <c r="K165" s="65"/>
      <c r="L165" s="65"/>
      <c r="M165" s="65"/>
      <c r="N165" s="65"/>
      <c r="O165" s="65"/>
      <c r="P165" s="65"/>
      <c r="Q165" s="65"/>
      <c r="R165" s="65"/>
      <c r="S165" s="65"/>
      <c r="T165" s="65"/>
      <c r="U165" s="65"/>
      <c r="V165" s="65"/>
      <c r="W165" s="65"/>
    </row>
    <row r="166" spans="1:23" ht="33.75" x14ac:dyDescent="0.2">
      <c r="A166" s="24" t="s">
        <v>421</v>
      </c>
      <c r="B166" s="36">
        <v>41</v>
      </c>
      <c r="C166" s="37" t="s">
        <v>1814</v>
      </c>
      <c r="D166" s="38" t="s">
        <v>1902</v>
      </c>
      <c r="E166" s="39" t="s">
        <v>1903</v>
      </c>
      <c r="F166" s="40" t="s">
        <v>1663</v>
      </c>
      <c r="G166" s="41">
        <v>3641807324</v>
      </c>
      <c r="H166" s="65"/>
      <c r="I166" s="65"/>
      <c r="J166" s="65"/>
      <c r="K166" s="65"/>
      <c r="L166" s="65"/>
      <c r="M166" s="65"/>
      <c r="N166" s="65"/>
      <c r="O166" s="65"/>
      <c r="P166" s="65"/>
      <c r="Q166" s="65"/>
      <c r="R166" s="65"/>
      <c r="S166" s="65"/>
      <c r="T166" s="65"/>
      <c r="U166" s="65"/>
      <c r="V166" s="65"/>
      <c r="W166" s="65"/>
    </row>
    <row r="167" spans="1:23" ht="22.5" x14ac:dyDescent="0.2">
      <c r="A167" s="24" t="s">
        <v>421</v>
      </c>
      <c r="B167" s="36">
        <v>41</v>
      </c>
      <c r="C167" s="37" t="s">
        <v>1814</v>
      </c>
      <c r="D167" s="38" t="s">
        <v>1904</v>
      </c>
      <c r="E167" s="39" t="s">
        <v>1905</v>
      </c>
      <c r="F167" s="40" t="s">
        <v>1663</v>
      </c>
      <c r="G167" s="41">
        <v>5069024368</v>
      </c>
      <c r="H167" s="65"/>
      <c r="I167" s="65"/>
      <c r="J167" s="65"/>
      <c r="K167" s="65"/>
      <c r="L167" s="65"/>
      <c r="M167" s="65"/>
      <c r="N167" s="65"/>
      <c r="O167" s="65"/>
      <c r="P167" s="65"/>
      <c r="Q167" s="65"/>
      <c r="R167" s="65"/>
      <c r="S167" s="65"/>
      <c r="T167" s="65"/>
      <c r="U167" s="65"/>
      <c r="V167" s="65"/>
      <c r="W167" s="65"/>
    </row>
    <row r="168" spans="1:23" ht="22.5" x14ac:dyDescent="0.2">
      <c r="A168" s="24" t="s">
        <v>421</v>
      </c>
      <c r="B168" s="36">
        <v>41</v>
      </c>
      <c r="C168" s="37" t="s">
        <v>1814</v>
      </c>
      <c r="D168" s="38" t="s">
        <v>1906</v>
      </c>
      <c r="E168" s="39" t="s">
        <v>1907</v>
      </c>
      <c r="F168" s="40" t="s">
        <v>1663</v>
      </c>
      <c r="G168" s="41">
        <v>3713471676</v>
      </c>
      <c r="H168" s="65"/>
      <c r="I168" s="65"/>
      <c r="J168" s="65"/>
      <c r="K168" s="65"/>
      <c r="L168" s="65"/>
      <c r="M168" s="65"/>
      <c r="N168" s="65"/>
      <c r="O168" s="65"/>
      <c r="P168" s="65"/>
      <c r="Q168" s="65"/>
      <c r="R168" s="65"/>
      <c r="S168" s="65"/>
      <c r="T168" s="65"/>
      <c r="U168" s="65"/>
      <c r="V168" s="65"/>
      <c r="W168" s="65"/>
    </row>
    <row r="169" spans="1:23" ht="22.5" x14ac:dyDescent="0.2">
      <c r="A169" s="24" t="s">
        <v>421</v>
      </c>
      <c r="B169" s="36">
        <v>41</v>
      </c>
      <c r="C169" s="37" t="s">
        <v>1814</v>
      </c>
      <c r="D169" s="38" t="s">
        <v>1908</v>
      </c>
      <c r="E169" s="39" t="s">
        <v>1909</v>
      </c>
      <c r="F169" s="40" t="s">
        <v>1663</v>
      </c>
      <c r="G169" s="41">
        <v>3365736616</v>
      </c>
      <c r="H169" s="65"/>
      <c r="I169" s="65"/>
      <c r="J169" s="65"/>
      <c r="K169" s="65"/>
      <c r="L169" s="65"/>
      <c r="M169" s="65"/>
      <c r="N169" s="65"/>
      <c r="O169" s="65"/>
      <c r="P169" s="65"/>
      <c r="Q169" s="65"/>
      <c r="R169" s="65"/>
      <c r="S169" s="65"/>
      <c r="T169" s="65"/>
      <c r="U169" s="65"/>
      <c r="V169" s="65"/>
      <c r="W169" s="65"/>
    </row>
    <row r="170" spans="1:23" ht="22.5" x14ac:dyDescent="0.2">
      <c r="A170" s="24" t="s">
        <v>421</v>
      </c>
      <c r="B170" s="36">
        <v>41</v>
      </c>
      <c r="C170" s="37" t="s">
        <v>1814</v>
      </c>
      <c r="D170" s="38" t="s">
        <v>1910</v>
      </c>
      <c r="E170" s="39" t="s">
        <v>1911</v>
      </c>
      <c r="F170" s="40" t="s">
        <v>1663</v>
      </c>
      <c r="G170" s="41">
        <v>5314199592</v>
      </c>
      <c r="H170" s="65"/>
      <c r="I170" s="65"/>
      <c r="J170" s="65"/>
      <c r="K170" s="65"/>
      <c r="L170" s="65"/>
      <c r="M170" s="65"/>
      <c r="N170" s="65"/>
      <c r="O170" s="65"/>
      <c r="P170" s="65"/>
      <c r="Q170" s="65"/>
      <c r="R170" s="65"/>
      <c r="S170" s="65"/>
      <c r="T170" s="65"/>
      <c r="U170" s="65"/>
      <c r="V170" s="65"/>
      <c r="W170" s="65"/>
    </row>
    <row r="171" spans="1:23" ht="22.5" x14ac:dyDescent="0.2">
      <c r="A171" s="24" t="s">
        <v>421</v>
      </c>
      <c r="B171" s="36">
        <v>41</v>
      </c>
      <c r="C171" s="37" t="s">
        <v>1814</v>
      </c>
      <c r="D171" s="38" t="s">
        <v>1912</v>
      </c>
      <c r="E171" s="39" t="s">
        <v>1913</v>
      </c>
      <c r="F171" s="40" t="s">
        <v>1663</v>
      </c>
      <c r="G171" s="41">
        <v>12177567270</v>
      </c>
      <c r="H171" s="65"/>
      <c r="I171" s="65"/>
      <c r="J171" s="65"/>
      <c r="K171" s="65"/>
      <c r="L171" s="65"/>
      <c r="M171" s="65"/>
      <c r="N171" s="65"/>
      <c r="O171" s="65"/>
      <c r="P171" s="65"/>
      <c r="Q171" s="65"/>
      <c r="R171" s="65"/>
      <c r="S171" s="65"/>
      <c r="T171" s="65"/>
      <c r="U171" s="65"/>
      <c r="V171" s="65"/>
      <c r="W171" s="65"/>
    </row>
    <row r="172" spans="1:23" ht="22.5" x14ac:dyDescent="0.2">
      <c r="A172" s="24" t="s">
        <v>421</v>
      </c>
      <c r="B172" s="36">
        <v>41</v>
      </c>
      <c r="C172" s="37" t="s">
        <v>1814</v>
      </c>
      <c r="D172" s="38" t="s">
        <v>1914</v>
      </c>
      <c r="E172" s="39" t="s">
        <v>1915</v>
      </c>
      <c r="F172" s="40" t="s">
        <v>1663</v>
      </c>
      <c r="G172" s="41">
        <v>4875526532</v>
      </c>
      <c r="H172" s="65"/>
      <c r="I172" s="65"/>
      <c r="J172" s="65"/>
      <c r="K172" s="65"/>
      <c r="L172" s="65"/>
      <c r="M172" s="65"/>
      <c r="N172" s="65"/>
      <c r="O172" s="65"/>
      <c r="P172" s="65"/>
      <c r="Q172" s="65"/>
      <c r="R172" s="65"/>
      <c r="S172" s="65"/>
      <c r="T172" s="65"/>
      <c r="U172" s="65"/>
      <c r="V172" s="65"/>
      <c r="W172" s="65"/>
    </row>
    <row r="173" spans="1:23" ht="22.5" x14ac:dyDescent="0.2">
      <c r="A173" s="24" t="s">
        <v>421</v>
      </c>
      <c r="B173" s="36">
        <v>41</v>
      </c>
      <c r="C173" s="37" t="s">
        <v>1814</v>
      </c>
      <c r="D173" s="38" t="s">
        <v>1916</v>
      </c>
      <c r="E173" s="39" t="s">
        <v>1917</v>
      </c>
      <c r="F173" s="40" t="s">
        <v>1663</v>
      </c>
      <c r="G173" s="41">
        <v>5327318080</v>
      </c>
      <c r="H173" s="65"/>
      <c r="I173" s="65"/>
      <c r="J173" s="65"/>
      <c r="K173" s="65"/>
      <c r="L173" s="65"/>
      <c r="M173" s="65"/>
      <c r="N173" s="65"/>
      <c r="O173" s="65"/>
      <c r="P173" s="65"/>
      <c r="Q173" s="65"/>
      <c r="R173" s="65"/>
      <c r="S173" s="65"/>
      <c r="T173" s="65"/>
      <c r="U173" s="65"/>
      <c r="V173" s="65"/>
      <c r="W173" s="65"/>
    </row>
    <row r="174" spans="1:23" ht="22.5" x14ac:dyDescent="0.2">
      <c r="A174" s="24" t="s">
        <v>421</v>
      </c>
      <c r="B174" s="36">
        <v>41</v>
      </c>
      <c r="C174" s="37" t="s">
        <v>1814</v>
      </c>
      <c r="D174" s="38" t="s">
        <v>1918</v>
      </c>
      <c r="E174" s="39" t="s">
        <v>1919</v>
      </c>
      <c r="F174" s="40" t="s">
        <v>1663</v>
      </c>
      <c r="G174" s="41">
        <v>6545892281</v>
      </c>
      <c r="H174" s="65"/>
      <c r="I174" s="65"/>
      <c r="J174" s="65"/>
      <c r="K174" s="65"/>
      <c r="L174" s="65"/>
      <c r="M174" s="65"/>
      <c r="N174" s="65"/>
      <c r="O174" s="65"/>
      <c r="P174" s="65"/>
      <c r="Q174" s="65"/>
      <c r="R174" s="65"/>
      <c r="S174" s="65"/>
      <c r="T174" s="65"/>
      <c r="U174" s="65"/>
      <c r="V174" s="65"/>
      <c r="W174" s="65"/>
    </row>
    <row r="175" spans="1:23" ht="22.5" x14ac:dyDescent="0.2">
      <c r="A175" s="24" t="s">
        <v>421</v>
      </c>
      <c r="B175" s="36">
        <v>41</v>
      </c>
      <c r="C175" s="37" t="s">
        <v>1814</v>
      </c>
      <c r="D175" s="38" t="s">
        <v>1920</v>
      </c>
      <c r="E175" s="39" t="s">
        <v>1921</v>
      </c>
      <c r="F175" s="40" t="s">
        <v>1663</v>
      </c>
      <c r="G175" s="41">
        <v>2868708625</v>
      </c>
      <c r="H175" s="65"/>
      <c r="I175" s="65"/>
      <c r="J175" s="65"/>
      <c r="K175" s="65"/>
      <c r="L175" s="65"/>
      <c r="M175" s="65"/>
      <c r="N175" s="65"/>
      <c r="O175" s="65"/>
      <c r="P175" s="65"/>
      <c r="Q175" s="65"/>
      <c r="R175" s="65"/>
      <c r="S175" s="65"/>
      <c r="T175" s="65"/>
      <c r="U175" s="65"/>
      <c r="V175" s="65"/>
      <c r="W175" s="65"/>
    </row>
    <row r="176" spans="1:23" s="49" customFormat="1" x14ac:dyDescent="0.2">
      <c r="A176" s="24"/>
      <c r="B176" s="51"/>
      <c r="C176" s="48"/>
      <c r="D176" s="44" t="s">
        <v>1922</v>
      </c>
      <c r="E176" s="45" t="s">
        <v>1923</v>
      </c>
      <c r="F176" s="46">
        <v>10</v>
      </c>
      <c r="G176" s="43"/>
      <c r="H176" s="66"/>
      <c r="I176" s="66"/>
      <c r="J176" s="66"/>
      <c r="K176" s="66"/>
      <c r="L176" s="66"/>
      <c r="M176" s="66"/>
      <c r="N176" s="66"/>
      <c r="O176" s="66"/>
      <c r="P176" s="66"/>
      <c r="Q176" s="66"/>
      <c r="R176" s="66"/>
      <c r="S176" s="66"/>
      <c r="T176" s="66"/>
      <c r="U176" s="66"/>
      <c r="V176" s="66"/>
      <c r="W176" s="66"/>
    </row>
    <row r="177" spans="1:23" s="49" customFormat="1" x14ac:dyDescent="0.2">
      <c r="A177" s="24"/>
      <c r="B177" s="51"/>
      <c r="C177" s="48"/>
      <c r="D177" s="44" t="s">
        <v>1924</v>
      </c>
      <c r="E177" s="45" t="s">
        <v>1925</v>
      </c>
      <c r="F177" s="46" t="s">
        <v>1663</v>
      </c>
      <c r="G177" s="43">
        <f>SUM(G178:G273)</f>
        <v>19322730321125</v>
      </c>
      <c r="H177" s="66"/>
      <c r="I177" s="66"/>
      <c r="J177" s="66"/>
      <c r="K177" s="66"/>
      <c r="L177" s="66"/>
      <c r="M177" s="66"/>
      <c r="N177" s="66"/>
      <c r="O177" s="66"/>
      <c r="P177" s="66"/>
      <c r="Q177" s="66"/>
      <c r="R177" s="66"/>
      <c r="S177" s="66"/>
      <c r="T177" s="66"/>
      <c r="U177" s="66"/>
      <c r="V177" s="66"/>
      <c r="W177" s="66"/>
    </row>
    <row r="178" spans="1:23" ht="33.75" x14ac:dyDescent="0.2">
      <c r="A178" s="24" t="s">
        <v>703</v>
      </c>
      <c r="B178" s="36" t="s">
        <v>634</v>
      </c>
      <c r="C178" s="37" t="s">
        <v>1499</v>
      </c>
      <c r="D178" s="38" t="s">
        <v>1926</v>
      </c>
      <c r="E178" s="39" t="s">
        <v>1927</v>
      </c>
      <c r="F178" s="40" t="s">
        <v>1663</v>
      </c>
      <c r="G178" s="41">
        <v>59249787209</v>
      </c>
      <c r="H178" s="65"/>
      <c r="I178" s="65"/>
      <c r="J178" s="65"/>
      <c r="K178" s="65"/>
      <c r="L178" s="65"/>
      <c r="M178" s="65"/>
      <c r="N178" s="65"/>
      <c r="O178" s="65"/>
      <c r="P178" s="65"/>
      <c r="Q178" s="65"/>
      <c r="R178" s="65"/>
      <c r="S178" s="65"/>
      <c r="T178" s="65"/>
      <c r="U178" s="65"/>
      <c r="V178" s="65"/>
      <c r="W178" s="65"/>
    </row>
    <row r="179" spans="1:23" ht="33.75" x14ac:dyDescent="0.2">
      <c r="A179" s="24" t="s">
        <v>703</v>
      </c>
      <c r="B179" s="36" t="s">
        <v>634</v>
      </c>
      <c r="C179" s="37" t="s">
        <v>1499</v>
      </c>
      <c r="D179" s="38" t="s">
        <v>1928</v>
      </c>
      <c r="E179" s="39" t="s">
        <v>1929</v>
      </c>
      <c r="F179" s="40" t="s">
        <v>1663</v>
      </c>
      <c r="G179" s="41">
        <v>1000497881352</v>
      </c>
      <c r="H179" s="65"/>
      <c r="I179" s="65"/>
      <c r="J179" s="65"/>
      <c r="K179" s="65"/>
      <c r="L179" s="65"/>
      <c r="M179" s="65"/>
      <c r="N179" s="65"/>
      <c r="O179" s="65"/>
      <c r="P179" s="65"/>
      <c r="Q179" s="65"/>
      <c r="R179" s="65"/>
      <c r="S179" s="65"/>
      <c r="T179" s="65"/>
      <c r="U179" s="65"/>
      <c r="V179" s="65"/>
      <c r="W179" s="65"/>
    </row>
    <row r="180" spans="1:23" ht="33.75" x14ac:dyDescent="0.2">
      <c r="A180" s="24" t="s">
        <v>703</v>
      </c>
      <c r="B180" s="36" t="s">
        <v>634</v>
      </c>
      <c r="C180" s="37" t="s">
        <v>1499</v>
      </c>
      <c r="D180" s="38" t="s">
        <v>1930</v>
      </c>
      <c r="E180" s="39" t="s">
        <v>1931</v>
      </c>
      <c r="F180" s="40" t="s">
        <v>1663</v>
      </c>
      <c r="G180" s="41">
        <v>171645375291</v>
      </c>
      <c r="H180" s="65"/>
      <c r="I180" s="65"/>
      <c r="J180" s="65"/>
      <c r="K180" s="65"/>
      <c r="L180" s="65"/>
      <c r="M180" s="65"/>
      <c r="N180" s="65"/>
      <c r="O180" s="65"/>
      <c r="P180" s="65"/>
      <c r="Q180" s="65"/>
      <c r="R180" s="65"/>
      <c r="S180" s="65"/>
      <c r="T180" s="65"/>
      <c r="U180" s="65"/>
      <c r="V180" s="65"/>
      <c r="W180" s="65"/>
    </row>
    <row r="181" spans="1:23" ht="33.75" x14ac:dyDescent="0.2">
      <c r="A181" s="24" t="s">
        <v>703</v>
      </c>
      <c r="B181" s="36" t="s">
        <v>634</v>
      </c>
      <c r="C181" s="37" t="s">
        <v>1499</v>
      </c>
      <c r="D181" s="38" t="s">
        <v>1932</v>
      </c>
      <c r="E181" s="39" t="s">
        <v>1933</v>
      </c>
      <c r="F181" s="40" t="s">
        <v>1663</v>
      </c>
      <c r="G181" s="41">
        <v>252809477986</v>
      </c>
      <c r="H181" s="65"/>
      <c r="I181" s="65"/>
      <c r="J181" s="65"/>
      <c r="K181" s="65"/>
      <c r="L181" s="65"/>
      <c r="M181" s="65"/>
      <c r="N181" s="65"/>
      <c r="O181" s="65"/>
      <c r="P181" s="65"/>
      <c r="Q181" s="65"/>
      <c r="R181" s="65"/>
      <c r="S181" s="65"/>
      <c r="T181" s="65"/>
      <c r="U181" s="65"/>
      <c r="V181" s="65"/>
      <c r="W181" s="65"/>
    </row>
    <row r="182" spans="1:23" ht="33.75" x14ac:dyDescent="0.2">
      <c r="A182" s="24" t="s">
        <v>703</v>
      </c>
      <c r="B182" s="36" t="s">
        <v>634</v>
      </c>
      <c r="C182" s="37" t="s">
        <v>1499</v>
      </c>
      <c r="D182" s="38" t="s">
        <v>1934</v>
      </c>
      <c r="E182" s="39" t="s">
        <v>1935</v>
      </c>
      <c r="F182" s="40" t="s">
        <v>1663</v>
      </c>
      <c r="G182" s="41">
        <v>583785180934</v>
      </c>
      <c r="H182" s="65"/>
      <c r="I182" s="65"/>
      <c r="J182" s="65"/>
      <c r="K182" s="65"/>
      <c r="L182" s="65"/>
      <c r="M182" s="65"/>
      <c r="N182" s="65"/>
      <c r="O182" s="65"/>
      <c r="P182" s="65"/>
      <c r="Q182" s="65"/>
      <c r="R182" s="65"/>
      <c r="S182" s="65"/>
      <c r="T182" s="65"/>
      <c r="U182" s="65"/>
      <c r="V182" s="65"/>
      <c r="W182" s="65"/>
    </row>
    <row r="183" spans="1:23" ht="33.75" x14ac:dyDescent="0.2">
      <c r="A183" s="24" t="s">
        <v>703</v>
      </c>
      <c r="B183" s="36" t="s">
        <v>634</v>
      </c>
      <c r="C183" s="37" t="s">
        <v>1499</v>
      </c>
      <c r="D183" s="38" t="s">
        <v>1936</v>
      </c>
      <c r="E183" s="39" t="s">
        <v>1937</v>
      </c>
      <c r="F183" s="40" t="s">
        <v>1663</v>
      </c>
      <c r="G183" s="41">
        <v>443221602768</v>
      </c>
      <c r="H183" s="65"/>
      <c r="I183" s="65"/>
      <c r="J183" s="65"/>
      <c r="K183" s="65"/>
      <c r="L183" s="65"/>
      <c r="M183" s="65"/>
      <c r="N183" s="65"/>
      <c r="O183" s="65"/>
      <c r="P183" s="65"/>
      <c r="Q183" s="65"/>
      <c r="R183" s="65"/>
      <c r="S183" s="65"/>
      <c r="T183" s="65"/>
      <c r="U183" s="65"/>
      <c r="V183" s="65"/>
      <c r="W183" s="65"/>
    </row>
    <row r="184" spans="1:23" ht="33.75" x14ac:dyDescent="0.2">
      <c r="A184" s="24" t="s">
        <v>703</v>
      </c>
      <c r="B184" s="36" t="s">
        <v>634</v>
      </c>
      <c r="C184" s="37" t="s">
        <v>1499</v>
      </c>
      <c r="D184" s="38" t="s">
        <v>1938</v>
      </c>
      <c r="E184" s="39" t="s">
        <v>1939</v>
      </c>
      <c r="F184" s="40" t="s">
        <v>1663</v>
      </c>
      <c r="G184" s="41">
        <v>253824658564</v>
      </c>
      <c r="H184" s="65"/>
      <c r="I184" s="65"/>
      <c r="J184" s="65"/>
      <c r="K184" s="65"/>
      <c r="L184" s="65"/>
      <c r="M184" s="65"/>
      <c r="N184" s="65"/>
      <c r="O184" s="65"/>
      <c r="P184" s="65"/>
      <c r="Q184" s="65"/>
      <c r="R184" s="65"/>
      <c r="S184" s="65"/>
      <c r="T184" s="65"/>
      <c r="U184" s="65"/>
      <c r="V184" s="65"/>
      <c r="W184" s="65"/>
    </row>
    <row r="185" spans="1:23" ht="33.75" x14ac:dyDescent="0.2">
      <c r="A185" s="24" t="s">
        <v>703</v>
      </c>
      <c r="B185" s="36" t="s">
        <v>634</v>
      </c>
      <c r="C185" s="37" t="s">
        <v>1499</v>
      </c>
      <c r="D185" s="38" t="s">
        <v>1940</v>
      </c>
      <c r="E185" s="39" t="s">
        <v>1941</v>
      </c>
      <c r="F185" s="40" t="s">
        <v>1663</v>
      </c>
      <c r="G185" s="41">
        <v>155884477239</v>
      </c>
      <c r="H185" s="65"/>
      <c r="I185" s="65"/>
      <c r="J185" s="65"/>
      <c r="K185" s="65"/>
      <c r="L185" s="65"/>
      <c r="M185" s="65"/>
      <c r="N185" s="65"/>
      <c r="O185" s="65"/>
      <c r="P185" s="65"/>
      <c r="Q185" s="65"/>
      <c r="R185" s="65"/>
      <c r="S185" s="65"/>
      <c r="T185" s="65"/>
      <c r="U185" s="65"/>
      <c r="V185" s="65"/>
      <c r="W185" s="65"/>
    </row>
    <row r="186" spans="1:23" ht="33.75" x14ac:dyDescent="0.2">
      <c r="A186" s="24" t="s">
        <v>703</v>
      </c>
      <c r="B186" s="36" t="s">
        <v>634</v>
      </c>
      <c r="C186" s="37" t="s">
        <v>1499</v>
      </c>
      <c r="D186" s="38" t="s">
        <v>1942</v>
      </c>
      <c r="E186" s="39" t="s">
        <v>1943</v>
      </c>
      <c r="F186" s="40" t="s">
        <v>1663</v>
      </c>
      <c r="G186" s="41">
        <v>138988606804</v>
      </c>
      <c r="H186" s="65"/>
      <c r="I186" s="65"/>
      <c r="J186" s="65"/>
      <c r="K186" s="65"/>
      <c r="L186" s="65"/>
      <c r="M186" s="65"/>
      <c r="N186" s="65"/>
      <c r="O186" s="65"/>
      <c r="P186" s="65"/>
      <c r="Q186" s="65"/>
      <c r="R186" s="65"/>
      <c r="S186" s="65"/>
      <c r="T186" s="65"/>
      <c r="U186" s="65"/>
      <c r="V186" s="65"/>
      <c r="W186" s="65"/>
    </row>
    <row r="187" spans="1:23" ht="33.75" x14ac:dyDescent="0.2">
      <c r="A187" s="24" t="s">
        <v>703</v>
      </c>
      <c r="B187" s="36" t="s">
        <v>634</v>
      </c>
      <c r="C187" s="37" t="s">
        <v>1499</v>
      </c>
      <c r="D187" s="38" t="s">
        <v>1944</v>
      </c>
      <c r="E187" s="39" t="s">
        <v>1945</v>
      </c>
      <c r="F187" s="40" t="s">
        <v>1663</v>
      </c>
      <c r="G187" s="41">
        <v>661355194660</v>
      </c>
      <c r="H187" s="65"/>
      <c r="I187" s="65"/>
      <c r="J187" s="65"/>
      <c r="K187" s="65"/>
      <c r="L187" s="65"/>
      <c r="M187" s="65"/>
      <c r="N187" s="65"/>
      <c r="O187" s="65"/>
      <c r="P187" s="65"/>
      <c r="Q187" s="65"/>
      <c r="R187" s="65"/>
      <c r="S187" s="65"/>
      <c r="T187" s="65"/>
      <c r="U187" s="65"/>
      <c r="V187" s="65"/>
      <c r="W187" s="65"/>
    </row>
    <row r="188" spans="1:23" ht="33.75" x14ac:dyDescent="0.2">
      <c r="A188" s="24" t="s">
        <v>703</v>
      </c>
      <c r="B188" s="36" t="s">
        <v>634</v>
      </c>
      <c r="C188" s="37" t="s">
        <v>1499</v>
      </c>
      <c r="D188" s="38" t="s">
        <v>1946</v>
      </c>
      <c r="E188" s="39" t="s">
        <v>1947</v>
      </c>
      <c r="F188" s="40" t="s">
        <v>1663</v>
      </c>
      <c r="G188" s="41">
        <v>373845409970</v>
      </c>
      <c r="H188" s="65"/>
      <c r="I188" s="65"/>
      <c r="J188" s="65"/>
      <c r="K188" s="65"/>
      <c r="L188" s="65"/>
      <c r="M188" s="65"/>
      <c r="N188" s="65"/>
      <c r="O188" s="65"/>
      <c r="P188" s="65"/>
      <c r="Q188" s="65"/>
      <c r="R188" s="65"/>
      <c r="S188" s="65"/>
      <c r="T188" s="65"/>
      <c r="U188" s="65"/>
      <c r="V188" s="65"/>
      <c r="W188" s="65"/>
    </row>
    <row r="189" spans="1:23" ht="33.75" x14ac:dyDescent="0.2">
      <c r="A189" s="24" t="s">
        <v>703</v>
      </c>
      <c r="B189" s="36" t="s">
        <v>634</v>
      </c>
      <c r="C189" s="37" t="s">
        <v>1499</v>
      </c>
      <c r="D189" s="38" t="s">
        <v>1948</v>
      </c>
      <c r="E189" s="39" t="s">
        <v>1949</v>
      </c>
      <c r="F189" s="40" t="s">
        <v>1663</v>
      </c>
      <c r="G189" s="41">
        <v>272125934217</v>
      </c>
      <c r="H189" s="65"/>
      <c r="I189" s="65"/>
      <c r="J189" s="65"/>
      <c r="K189" s="65"/>
      <c r="L189" s="65"/>
      <c r="M189" s="65"/>
      <c r="N189" s="65"/>
      <c r="O189" s="65"/>
      <c r="P189" s="65"/>
      <c r="Q189" s="65"/>
      <c r="R189" s="65"/>
      <c r="S189" s="65"/>
      <c r="T189" s="65"/>
      <c r="U189" s="65"/>
      <c r="V189" s="65"/>
      <c r="W189" s="65"/>
    </row>
    <row r="190" spans="1:23" ht="33.75" x14ac:dyDescent="0.2">
      <c r="A190" s="24" t="s">
        <v>703</v>
      </c>
      <c r="B190" s="36" t="s">
        <v>634</v>
      </c>
      <c r="C190" s="37" t="s">
        <v>1499</v>
      </c>
      <c r="D190" s="38" t="s">
        <v>1950</v>
      </c>
      <c r="E190" s="39" t="s">
        <v>1951</v>
      </c>
      <c r="F190" s="40" t="s">
        <v>1663</v>
      </c>
      <c r="G190" s="41">
        <v>604392652681</v>
      </c>
      <c r="H190" s="65"/>
      <c r="I190" s="65"/>
      <c r="J190" s="65"/>
      <c r="K190" s="65"/>
      <c r="L190" s="65"/>
      <c r="M190" s="65"/>
      <c r="N190" s="65"/>
      <c r="O190" s="65"/>
      <c r="P190" s="65"/>
      <c r="Q190" s="65"/>
      <c r="R190" s="65"/>
      <c r="S190" s="65"/>
      <c r="T190" s="65"/>
      <c r="U190" s="65"/>
      <c r="V190" s="65"/>
      <c r="W190" s="65"/>
    </row>
    <row r="191" spans="1:23" ht="33.75" x14ac:dyDescent="0.2">
      <c r="A191" s="24" t="s">
        <v>703</v>
      </c>
      <c r="B191" s="36" t="s">
        <v>634</v>
      </c>
      <c r="C191" s="37" t="s">
        <v>1499</v>
      </c>
      <c r="D191" s="38" t="s">
        <v>1952</v>
      </c>
      <c r="E191" s="39" t="s">
        <v>1953</v>
      </c>
      <c r="F191" s="40" t="s">
        <v>1663</v>
      </c>
      <c r="G191" s="41">
        <v>531190214067</v>
      </c>
      <c r="H191" s="65"/>
      <c r="I191" s="65"/>
      <c r="J191" s="65"/>
      <c r="K191" s="65"/>
      <c r="L191" s="65"/>
      <c r="M191" s="65"/>
      <c r="N191" s="65"/>
      <c r="O191" s="65"/>
      <c r="P191" s="65"/>
      <c r="Q191" s="65"/>
      <c r="R191" s="65"/>
      <c r="S191" s="65"/>
      <c r="T191" s="65"/>
      <c r="U191" s="65"/>
      <c r="V191" s="65"/>
      <c r="W191" s="65"/>
    </row>
    <row r="192" spans="1:23" ht="33.75" x14ac:dyDescent="0.2">
      <c r="A192" s="24" t="s">
        <v>703</v>
      </c>
      <c r="B192" s="36" t="s">
        <v>634</v>
      </c>
      <c r="C192" s="37" t="s">
        <v>1499</v>
      </c>
      <c r="D192" s="38" t="s">
        <v>1954</v>
      </c>
      <c r="E192" s="39" t="s">
        <v>1955</v>
      </c>
      <c r="F192" s="40" t="s">
        <v>1663</v>
      </c>
      <c r="G192" s="41">
        <v>65523615153</v>
      </c>
      <c r="H192" s="65"/>
      <c r="I192" s="65"/>
      <c r="J192" s="65"/>
      <c r="K192" s="65"/>
      <c r="L192" s="65"/>
      <c r="M192" s="65"/>
      <c r="N192" s="65"/>
      <c r="O192" s="65"/>
      <c r="P192" s="65"/>
      <c r="Q192" s="65"/>
      <c r="R192" s="65"/>
      <c r="S192" s="65"/>
      <c r="T192" s="65"/>
      <c r="U192" s="65"/>
      <c r="V192" s="65"/>
      <c r="W192" s="65"/>
    </row>
    <row r="193" spans="1:23" ht="33.75" x14ac:dyDescent="0.2">
      <c r="A193" s="24" t="s">
        <v>703</v>
      </c>
      <c r="B193" s="36" t="s">
        <v>634</v>
      </c>
      <c r="C193" s="37" t="s">
        <v>1499</v>
      </c>
      <c r="D193" s="38" t="s">
        <v>1956</v>
      </c>
      <c r="E193" s="39" t="s">
        <v>1957</v>
      </c>
      <c r="F193" s="40" t="s">
        <v>1663</v>
      </c>
      <c r="G193" s="41">
        <v>63878164225</v>
      </c>
      <c r="H193" s="65"/>
      <c r="I193" s="65"/>
      <c r="J193" s="65"/>
      <c r="K193" s="65"/>
      <c r="L193" s="65"/>
      <c r="M193" s="65"/>
      <c r="N193" s="65"/>
      <c r="O193" s="65"/>
      <c r="P193" s="65"/>
      <c r="Q193" s="65"/>
      <c r="R193" s="65"/>
      <c r="S193" s="65"/>
      <c r="T193" s="65"/>
      <c r="U193" s="65"/>
      <c r="V193" s="65"/>
      <c r="W193" s="65"/>
    </row>
    <row r="194" spans="1:23" ht="33.75" x14ac:dyDescent="0.2">
      <c r="A194" s="24" t="s">
        <v>703</v>
      </c>
      <c r="B194" s="36" t="s">
        <v>634</v>
      </c>
      <c r="C194" s="37" t="s">
        <v>1499</v>
      </c>
      <c r="D194" s="38" t="s">
        <v>1958</v>
      </c>
      <c r="E194" s="39" t="s">
        <v>1959</v>
      </c>
      <c r="F194" s="40" t="s">
        <v>1663</v>
      </c>
      <c r="G194" s="41">
        <v>321570522242</v>
      </c>
      <c r="H194" s="65"/>
      <c r="I194" s="65"/>
      <c r="J194" s="65"/>
      <c r="K194" s="65"/>
      <c r="L194" s="65"/>
      <c r="M194" s="65"/>
      <c r="N194" s="65"/>
      <c r="O194" s="65"/>
      <c r="P194" s="65"/>
      <c r="Q194" s="65"/>
      <c r="R194" s="65"/>
      <c r="S194" s="65"/>
      <c r="T194" s="65"/>
      <c r="U194" s="65"/>
      <c r="V194" s="65"/>
      <c r="W194" s="65"/>
    </row>
    <row r="195" spans="1:23" ht="33.75" x14ac:dyDescent="0.2">
      <c r="A195" s="24" t="s">
        <v>703</v>
      </c>
      <c r="B195" s="36" t="s">
        <v>634</v>
      </c>
      <c r="C195" s="37" t="s">
        <v>1499</v>
      </c>
      <c r="D195" s="38" t="s">
        <v>1960</v>
      </c>
      <c r="E195" s="39" t="s">
        <v>1961</v>
      </c>
      <c r="F195" s="40" t="s">
        <v>1663</v>
      </c>
      <c r="G195" s="41">
        <v>253935449928</v>
      </c>
      <c r="H195" s="65"/>
      <c r="I195" s="65"/>
      <c r="J195" s="65"/>
      <c r="K195" s="65"/>
      <c r="L195" s="65"/>
      <c r="M195" s="65"/>
      <c r="N195" s="65"/>
      <c r="O195" s="65"/>
      <c r="P195" s="65"/>
      <c r="Q195" s="65"/>
      <c r="R195" s="65"/>
      <c r="S195" s="65"/>
      <c r="T195" s="65"/>
      <c r="U195" s="65"/>
      <c r="V195" s="65"/>
      <c r="W195" s="65"/>
    </row>
    <row r="196" spans="1:23" ht="33.75" x14ac:dyDescent="0.2">
      <c r="A196" s="24" t="s">
        <v>703</v>
      </c>
      <c r="B196" s="36" t="s">
        <v>634</v>
      </c>
      <c r="C196" s="37" t="s">
        <v>1499</v>
      </c>
      <c r="D196" s="38" t="s">
        <v>1962</v>
      </c>
      <c r="E196" s="39" t="s">
        <v>1963</v>
      </c>
      <c r="F196" s="40" t="s">
        <v>1663</v>
      </c>
      <c r="G196" s="41">
        <v>474316346834</v>
      </c>
      <c r="H196" s="65"/>
      <c r="I196" s="65"/>
      <c r="J196" s="65"/>
      <c r="K196" s="65"/>
      <c r="L196" s="65"/>
      <c r="M196" s="65"/>
      <c r="N196" s="65"/>
      <c r="O196" s="65"/>
      <c r="P196" s="65"/>
      <c r="Q196" s="65"/>
      <c r="R196" s="65"/>
      <c r="S196" s="65"/>
      <c r="T196" s="65"/>
      <c r="U196" s="65"/>
      <c r="V196" s="65"/>
      <c r="W196" s="65"/>
    </row>
    <row r="197" spans="1:23" ht="33.75" x14ac:dyDescent="0.2">
      <c r="A197" s="24" t="s">
        <v>703</v>
      </c>
      <c r="B197" s="36" t="s">
        <v>634</v>
      </c>
      <c r="C197" s="37" t="s">
        <v>1499</v>
      </c>
      <c r="D197" s="38" t="s">
        <v>1964</v>
      </c>
      <c r="E197" s="39" t="s">
        <v>1965</v>
      </c>
      <c r="F197" s="40" t="s">
        <v>1663</v>
      </c>
      <c r="G197" s="41">
        <v>220178397522</v>
      </c>
      <c r="H197" s="65"/>
      <c r="I197" s="65"/>
      <c r="J197" s="65"/>
      <c r="K197" s="65"/>
      <c r="L197" s="65"/>
      <c r="M197" s="65"/>
      <c r="N197" s="65"/>
      <c r="O197" s="65"/>
      <c r="P197" s="65"/>
      <c r="Q197" s="65"/>
      <c r="R197" s="65"/>
      <c r="S197" s="65"/>
      <c r="T197" s="65"/>
      <c r="U197" s="65"/>
      <c r="V197" s="65"/>
      <c r="W197" s="65"/>
    </row>
    <row r="198" spans="1:23" ht="33.75" x14ac:dyDescent="0.2">
      <c r="A198" s="24" t="s">
        <v>703</v>
      </c>
      <c r="B198" s="36" t="s">
        <v>634</v>
      </c>
      <c r="C198" s="37" t="s">
        <v>1499</v>
      </c>
      <c r="D198" s="38" t="s">
        <v>1966</v>
      </c>
      <c r="E198" s="39" t="s">
        <v>1967</v>
      </c>
      <c r="F198" s="40" t="s">
        <v>1663</v>
      </c>
      <c r="G198" s="41">
        <v>451074838132</v>
      </c>
      <c r="H198" s="65"/>
      <c r="I198" s="65"/>
      <c r="J198" s="65"/>
      <c r="K198" s="65"/>
      <c r="L198" s="65"/>
      <c r="M198" s="65"/>
      <c r="N198" s="65"/>
      <c r="O198" s="65"/>
      <c r="P198" s="65"/>
      <c r="Q198" s="65"/>
      <c r="R198" s="65"/>
      <c r="S198" s="65"/>
      <c r="T198" s="65"/>
      <c r="U198" s="65"/>
      <c r="V198" s="65"/>
      <c r="W198" s="65"/>
    </row>
    <row r="199" spans="1:23" ht="33.75" x14ac:dyDescent="0.2">
      <c r="A199" s="24" t="s">
        <v>703</v>
      </c>
      <c r="B199" s="36" t="s">
        <v>634</v>
      </c>
      <c r="C199" s="37" t="s">
        <v>1499</v>
      </c>
      <c r="D199" s="38" t="s">
        <v>1968</v>
      </c>
      <c r="E199" s="39" t="s">
        <v>1969</v>
      </c>
      <c r="F199" s="40" t="s">
        <v>1663</v>
      </c>
      <c r="G199" s="41">
        <v>461648422580</v>
      </c>
      <c r="H199" s="65"/>
      <c r="I199" s="65"/>
      <c r="J199" s="65"/>
      <c r="K199" s="65"/>
      <c r="L199" s="65"/>
      <c r="M199" s="65"/>
      <c r="N199" s="65"/>
      <c r="O199" s="65"/>
      <c r="P199" s="65"/>
      <c r="Q199" s="65"/>
      <c r="R199" s="65"/>
      <c r="S199" s="65"/>
      <c r="T199" s="65"/>
      <c r="U199" s="65"/>
      <c r="V199" s="65"/>
      <c r="W199" s="65"/>
    </row>
    <row r="200" spans="1:23" ht="33.75" x14ac:dyDescent="0.2">
      <c r="A200" s="24" t="s">
        <v>703</v>
      </c>
      <c r="B200" s="36" t="s">
        <v>634</v>
      </c>
      <c r="C200" s="37" t="s">
        <v>1499</v>
      </c>
      <c r="D200" s="38" t="s">
        <v>1970</v>
      </c>
      <c r="E200" s="39" t="s">
        <v>1971</v>
      </c>
      <c r="F200" s="40" t="s">
        <v>1663</v>
      </c>
      <c r="G200" s="41">
        <v>223589310884</v>
      </c>
      <c r="H200" s="65"/>
      <c r="I200" s="65"/>
      <c r="J200" s="65"/>
      <c r="K200" s="65"/>
      <c r="L200" s="65"/>
      <c r="M200" s="65"/>
      <c r="N200" s="65"/>
      <c r="O200" s="65"/>
      <c r="P200" s="65"/>
      <c r="Q200" s="65"/>
      <c r="R200" s="65"/>
      <c r="S200" s="65"/>
      <c r="T200" s="65"/>
      <c r="U200" s="65"/>
      <c r="V200" s="65"/>
      <c r="W200" s="65"/>
    </row>
    <row r="201" spans="1:23" ht="33.75" x14ac:dyDescent="0.2">
      <c r="A201" s="24" t="s">
        <v>703</v>
      </c>
      <c r="B201" s="36" t="s">
        <v>634</v>
      </c>
      <c r="C201" s="37" t="s">
        <v>1499</v>
      </c>
      <c r="D201" s="38" t="s">
        <v>1972</v>
      </c>
      <c r="E201" s="39" t="s">
        <v>1973</v>
      </c>
      <c r="F201" s="40" t="s">
        <v>1663</v>
      </c>
      <c r="G201" s="41">
        <v>109296616420</v>
      </c>
      <c r="H201" s="65"/>
      <c r="I201" s="65"/>
      <c r="J201" s="65"/>
      <c r="K201" s="65"/>
      <c r="L201" s="65"/>
      <c r="M201" s="65"/>
      <c r="N201" s="65"/>
      <c r="O201" s="65"/>
      <c r="P201" s="65"/>
      <c r="Q201" s="65"/>
      <c r="R201" s="65"/>
      <c r="S201" s="65"/>
      <c r="T201" s="65"/>
      <c r="U201" s="65"/>
      <c r="V201" s="65"/>
      <c r="W201" s="65"/>
    </row>
    <row r="202" spans="1:23" ht="33.75" x14ac:dyDescent="0.2">
      <c r="A202" s="24" t="s">
        <v>703</v>
      </c>
      <c r="B202" s="36" t="s">
        <v>634</v>
      </c>
      <c r="C202" s="37" t="s">
        <v>1499</v>
      </c>
      <c r="D202" s="38" t="s">
        <v>1974</v>
      </c>
      <c r="E202" s="39" t="s">
        <v>1975</v>
      </c>
      <c r="F202" s="40" t="s">
        <v>1663</v>
      </c>
      <c r="G202" s="41">
        <v>124753759978</v>
      </c>
      <c r="H202" s="65"/>
      <c r="I202" s="65"/>
      <c r="J202" s="65"/>
      <c r="K202" s="65"/>
      <c r="L202" s="65"/>
      <c r="M202" s="65"/>
      <c r="N202" s="65"/>
      <c r="O202" s="65"/>
      <c r="P202" s="65"/>
      <c r="Q202" s="65"/>
      <c r="R202" s="65"/>
      <c r="S202" s="65"/>
      <c r="T202" s="65"/>
      <c r="U202" s="65"/>
      <c r="V202" s="65"/>
      <c r="W202" s="65"/>
    </row>
    <row r="203" spans="1:23" ht="33.75" x14ac:dyDescent="0.2">
      <c r="A203" s="24" t="s">
        <v>703</v>
      </c>
      <c r="B203" s="36" t="s">
        <v>634</v>
      </c>
      <c r="C203" s="37" t="s">
        <v>1499</v>
      </c>
      <c r="D203" s="38" t="s">
        <v>1976</v>
      </c>
      <c r="E203" s="39" t="s">
        <v>1977</v>
      </c>
      <c r="F203" s="40" t="s">
        <v>1663</v>
      </c>
      <c r="G203" s="41">
        <v>25287654793</v>
      </c>
      <c r="H203" s="65"/>
      <c r="I203" s="65"/>
      <c r="J203" s="65"/>
      <c r="K203" s="65"/>
      <c r="L203" s="65"/>
      <c r="M203" s="65"/>
      <c r="N203" s="65"/>
      <c r="O203" s="65"/>
      <c r="P203" s="65"/>
      <c r="Q203" s="65"/>
      <c r="R203" s="65"/>
      <c r="S203" s="65"/>
      <c r="T203" s="65"/>
      <c r="U203" s="65"/>
      <c r="V203" s="65"/>
      <c r="W203" s="65"/>
    </row>
    <row r="204" spans="1:23" ht="33.75" x14ac:dyDescent="0.2">
      <c r="A204" s="24" t="s">
        <v>703</v>
      </c>
      <c r="B204" s="36" t="s">
        <v>634</v>
      </c>
      <c r="C204" s="37" t="s">
        <v>1499</v>
      </c>
      <c r="D204" s="38" t="s">
        <v>1978</v>
      </c>
      <c r="E204" s="39" t="s">
        <v>1979</v>
      </c>
      <c r="F204" s="40" t="s">
        <v>1663</v>
      </c>
      <c r="G204" s="41">
        <v>435046227332</v>
      </c>
      <c r="H204" s="65"/>
      <c r="I204" s="65"/>
      <c r="J204" s="65"/>
      <c r="K204" s="65"/>
      <c r="L204" s="65"/>
      <c r="M204" s="65"/>
      <c r="N204" s="65"/>
      <c r="O204" s="65"/>
      <c r="P204" s="65"/>
      <c r="Q204" s="65"/>
      <c r="R204" s="65"/>
      <c r="S204" s="65"/>
      <c r="T204" s="65"/>
      <c r="U204" s="65"/>
      <c r="V204" s="65"/>
      <c r="W204" s="65"/>
    </row>
    <row r="205" spans="1:23" ht="33.75" x14ac:dyDescent="0.2">
      <c r="A205" s="24" t="s">
        <v>703</v>
      </c>
      <c r="B205" s="36" t="s">
        <v>634</v>
      </c>
      <c r="C205" s="37" t="s">
        <v>1499</v>
      </c>
      <c r="D205" s="38" t="s">
        <v>1980</v>
      </c>
      <c r="E205" s="39" t="s">
        <v>1981</v>
      </c>
      <c r="F205" s="40" t="s">
        <v>1663</v>
      </c>
      <c r="G205" s="41">
        <v>396488015075</v>
      </c>
      <c r="H205" s="65"/>
      <c r="I205" s="65"/>
      <c r="J205" s="65"/>
      <c r="K205" s="65"/>
      <c r="L205" s="65"/>
      <c r="M205" s="65"/>
      <c r="N205" s="65"/>
      <c r="O205" s="65"/>
      <c r="P205" s="65"/>
      <c r="Q205" s="65"/>
      <c r="R205" s="65"/>
      <c r="S205" s="65"/>
      <c r="T205" s="65"/>
      <c r="U205" s="65"/>
      <c r="V205" s="65"/>
      <c r="W205" s="65"/>
    </row>
    <row r="206" spans="1:23" ht="33.75" x14ac:dyDescent="0.2">
      <c r="A206" s="24" t="s">
        <v>703</v>
      </c>
      <c r="B206" s="36" t="s">
        <v>634</v>
      </c>
      <c r="C206" s="37" t="s">
        <v>1499</v>
      </c>
      <c r="D206" s="38" t="s">
        <v>1982</v>
      </c>
      <c r="E206" s="39" t="s">
        <v>1983</v>
      </c>
      <c r="F206" s="40" t="s">
        <v>1663</v>
      </c>
      <c r="G206" s="41">
        <v>403115882533</v>
      </c>
      <c r="H206" s="65"/>
      <c r="I206" s="65"/>
      <c r="J206" s="65"/>
      <c r="K206" s="65"/>
      <c r="L206" s="65"/>
      <c r="M206" s="65"/>
      <c r="N206" s="65"/>
      <c r="O206" s="65"/>
      <c r="P206" s="65"/>
      <c r="Q206" s="65"/>
      <c r="R206" s="65"/>
      <c r="S206" s="65"/>
      <c r="T206" s="65"/>
      <c r="U206" s="65"/>
      <c r="V206" s="65"/>
      <c r="W206" s="65"/>
    </row>
    <row r="207" spans="1:23" ht="33.75" x14ac:dyDescent="0.2">
      <c r="A207" s="24" t="s">
        <v>703</v>
      </c>
      <c r="B207" s="36" t="s">
        <v>634</v>
      </c>
      <c r="C207" s="37" t="s">
        <v>1499</v>
      </c>
      <c r="D207" s="38" t="s">
        <v>1984</v>
      </c>
      <c r="E207" s="39" t="s">
        <v>1985</v>
      </c>
      <c r="F207" s="40" t="s">
        <v>1663</v>
      </c>
      <c r="G207" s="41">
        <v>358768125021</v>
      </c>
      <c r="H207" s="65"/>
      <c r="I207" s="65"/>
      <c r="J207" s="65"/>
      <c r="K207" s="65"/>
      <c r="L207" s="65"/>
      <c r="M207" s="65"/>
      <c r="N207" s="65"/>
      <c r="O207" s="65"/>
      <c r="P207" s="65"/>
      <c r="Q207" s="65"/>
      <c r="R207" s="65"/>
      <c r="S207" s="65"/>
      <c r="T207" s="65"/>
      <c r="U207" s="65"/>
      <c r="V207" s="65"/>
      <c r="W207" s="65"/>
    </row>
    <row r="208" spans="1:23" ht="33.75" x14ac:dyDescent="0.2">
      <c r="A208" s="24" t="s">
        <v>703</v>
      </c>
      <c r="B208" s="36" t="s">
        <v>634</v>
      </c>
      <c r="C208" s="37" t="s">
        <v>1499</v>
      </c>
      <c r="D208" s="38" t="s">
        <v>1986</v>
      </c>
      <c r="E208" s="39" t="s">
        <v>1987</v>
      </c>
      <c r="F208" s="40" t="s">
        <v>1663</v>
      </c>
      <c r="G208" s="41">
        <v>50173816100</v>
      </c>
      <c r="H208" s="65"/>
      <c r="I208" s="65"/>
      <c r="J208" s="65"/>
      <c r="K208" s="65"/>
      <c r="L208" s="65"/>
      <c r="M208" s="65"/>
      <c r="N208" s="65"/>
      <c r="O208" s="65"/>
      <c r="P208" s="65"/>
      <c r="Q208" s="65"/>
      <c r="R208" s="65"/>
      <c r="S208" s="65"/>
      <c r="T208" s="65"/>
      <c r="U208" s="65"/>
      <c r="V208" s="65"/>
      <c r="W208" s="65"/>
    </row>
    <row r="209" spans="1:23" ht="33.75" x14ac:dyDescent="0.2">
      <c r="A209" s="24" t="s">
        <v>703</v>
      </c>
      <c r="B209" s="36" t="s">
        <v>634</v>
      </c>
      <c r="C209" s="37" t="s">
        <v>1499</v>
      </c>
      <c r="D209" s="38" t="s">
        <v>1988</v>
      </c>
      <c r="E209" s="39" t="s">
        <v>1989</v>
      </c>
      <c r="F209" s="40" t="s">
        <v>1663</v>
      </c>
      <c r="G209" s="41">
        <v>64020103514</v>
      </c>
      <c r="H209" s="65"/>
      <c r="I209" s="65"/>
      <c r="J209" s="65"/>
      <c r="K209" s="65"/>
      <c r="L209" s="65"/>
      <c r="M209" s="65"/>
      <c r="N209" s="65"/>
      <c r="O209" s="65"/>
      <c r="P209" s="65"/>
      <c r="Q209" s="65"/>
      <c r="R209" s="65"/>
      <c r="S209" s="65"/>
      <c r="T209" s="65"/>
      <c r="U209" s="65"/>
      <c r="V209" s="65"/>
      <c r="W209" s="65"/>
    </row>
    <row r="210" spans="1:23" ht="33.75" x14ac:dyDescent="0.2">
      <c r="A210" s="24" t="s">
        <v>703</v>
      </c>
      <c r="B210" s="36" t="s">
        <v>634</v>
      </c>
      <c r="C210" s="37" t="s">
        <v>1499</v>
      </c>
      <c r="D210" s="38" t="s">
        <v>1990</v>
      </c>
      <c r="E210" s="39" t="s">
        <v>1991</v>
      </c>
      <c r="F210" s="40" t="s">
        <v>1663</v>
      </c>
      <c r="G210" s="41">
        <v>1840509900311</v>
      </c>
      <c r="H210" s="65"/>
      <c r="I210" s="65"/>
      <c r="J210" s="65"/>
      <c r="K210" s="65"/>
      <c r="L210" s="65"/>
      <c r="M210" s="65"/>
      <c r="N210" s="65"/>
      <c r="O210" s="65"/>
      <c r="P210" s="65"/>
      <c r="Q210" s="65"/>
      <c r="R210" s="65"/>
      <c r="S210" s="65"/>
      <c r="T210" s="65"/>
      <c r="U210" s="65"/>
      <c r="V210" s="65"/>
      <c r="W210" s="65"/>
    </row>
    <row r="211" spans="1:23" ht="33.75" x14ac:dyDescent="0.2">
      <c r="A211" s="24" t="s">
        <v>703</v>
      </c>
      <c r="B211" s="36" t="s">
        <v>634</v>
      </c>
      <c r="C211" s="37" t="s">
        <v>1499</v>
      </c>
      <c r="D211" s="38" t="s">
        <v>1992</v>
      </c>
      <c r="E211" s="39" t="s">
        <v>1993</v>
      </c>
      <c r="F211" s="40" t="s">
        <v>1663</v>
      </c>
      <c r="G211" s="41">
        <v>458506846697</v>
      </c>
      <c r="H211" s="65"/>
      <c r="I211" s="65"/>
      <c r="J211" s="65"/>
      <c r="K211" s="65"/>
      <c r="L211" s="65"/>
      <c r="M211" s="65"/>
      <c r="N211" s="65"/>
      <c r="O211" s="65"/>
      <c r="P211" s="65"/>
      <c r="Q211" s="65"/>
      <c r="R211" s="65"/>
      <c r="S211" s="65"/>
      <c r="T211" s="65"/>
      <c r="U211" s="65"/>
      <c r="V211" s="65"/>
      <c r="W211" s="65"/>
    </row>
    <row r="212" spans="1:23" ht="33.75" x14ac:dyDescent="0.2">
      <c r="A212" s="24" t="s">
        <v>703</v>
      </c>
      <c r="B212" s="36" t="s">
        <v>634</v>
      </c>
      <c r="C212" s="37" t="s">
        <v>1499</v>
      </c>
      <c r="D212" s="38" t="s">
        <v>1994</v>
      </c>
      <c r="E212" s="39" t="s">
        <v>1995</v>
      </c>
      <c r="F212" s="40" t="s">
        <v>1663</v>
      </c>
      <c r="G212" s="41">
        <v>373391100428</v>
      </c>
      <c r="H212" s="65"/>
      <c r="I212" s="65"/>
      <c r="J212" s="65"/>
      <c r="K212" s="65"/>
      <c r="L212" s="65"/>
      <c r="M212" s="65"/>
      <c r="N212" s="65"/>
      <c r="O212" s="65"/>
      <c r="P212" s="65"/>
      <c r="Q212" s="65"/>
      <c r="R212" s="65"/>
      <c r="S212" s="65"/>
      <c r="T212" s="65"/>
      <c r="U212" s="65"/>
      <c r="V212" s="65"/>
      <c r="W212" s="65"/>
    </row>
    <row r="213" spans="1:23" ht="33.75" x14ac:dyDescent="0.2">
      <c r="A213" s="24" t="s">
        <v>703</v>
      </c>
      <c r="B213" s="36" t="s">
        <v>634</v>
      </c>
      <c r="C213" s="37" t="s">
        <v>1499</v>
      </c>
      <c r="D213" s="38" t="s">
        <v>1996</v>
      </c>
      <c r="E213" s="39" t="s">
        <v>1997</v>
      </c>
      <c r="F213" s="40" t="s">
        <v>1663</v>
      </c>
      <c r="G213" s="41">
        <v>217368920279</v>
      </c>
      <c r="H213" s="65"/>
      <c r="I213" s="65"/>
      <c r="J213" s="65"/>
      <c r="K213" s="65"/>
      <c r="L213" s="65"/>
      <c r="M213" s="65"/>
      <c r="N213" s="65"/>
      <c r="O213" s="65"/>
      <c r="P213" s="65"/>
      <c r="Q213" s="65"/>
      <c r="R213" s="65"/>
      <c r="S213" s="65"/>
      <c r="T213" s="65"/>
      <c r="U213" s="65"/>
      <c r="V213" s="65"/>
      <c r="W213" s="65"/>
    </row>
    <row r="214" spans="1:23" ht="33.75" x14ac:dyDescent="0.2">
      <c r="A214" s="24" t="s">
        <v>703</v>
      </c>
      <c r="B214" s="36" t="s">
        <v>634</v>
      </c>
      <c r="C214" s="37" t="s">
        <v>1499</v>
      </c>
      <c r="D214" s="38" t="s">
        <v>1998</v>
      </c>
      <c r="E214" s="39" t="s">
        <v>1999</v>
      </c>
      <c r="F214" s="40" t="s">
        <v>1663</v>
      </c>
      <c r="G214" s="41">
        <v>89617870242</v>
      </c>
      <c r="H214" s="65"/>
      <c r="I214" s="65"/>
      <c r="J214" s="65"/>
      <c r="K214" s="65"/>
      <c r="L214" s="65"/>
      <c r="M214" s="65"/>
      <c r="N214" s="65"/>
      <c r="O214" s="65"/>
      <c r="P214" s="65"/>
      <c r="Q214" s="65"/>
      <c r="R214" s="65"/>
      <c r="S214" s="65"/>
      <c r="T214" s="65"/>
      <c r="U214" s="65"/>
      <c r="V214" s="65"/>
      <c r="W214" s="65"/>
    </row>
    <row r="215" spans="1:23" ht="33.75" x14ac:dyDescent="0.2">
      <c r="A215" s="24" t="s">
        <v>703</v>
      </c>
      <c r="B215" s="36" t="s">
        <v>634</v>
      </c>
      <c r="C215" s="37" t="s">
        <v>1499</v>
      </c>
      <c r="D215" s="38" t="s">
        <v>2000</v>
      </c>
      <c r="E215" s="39" t="s">
        <v>2001</v>
      </c>
      <c r="F215" s="40" t="s">
        <v>1663</v>
      </c>
      <c r="G215" s="41">
        <v>91226032437</v>
      </c>
      <c r="H215" s="65"/>
      <c r="I215" s="65"/>
      <c r="J215" s="65"/>
      <c r="K215" s="65"/>
      <c r="L215" s="65"/>
      <c r="M215" s="65"/>
      <c r="N215" s="65"/>
      <c r="O215" s="65"/>
      <c r="P215" s="65"/>
      <c r="Q215" s="65"/>
      <c r="R215" s="65"/>
      <c r="S215" s="65"/>
      <c r="T215" s="65"/>
      <c r="U215" s="65"/>
      <c r="V215" s="65"/>
      <c r="W215" s="65"/>
    </row>
    <row r="216" spans="1:23" ht="33.75" x14ac:dyDescent="0.2">
      <c r="A216" s="24" t="s">
        <v>703</v>
      </c>
      <c r="B216" s="36" t="s">
        <v>634</v>
      </c>
      <c r="C216" s="37" t="s">
        <v>1499</v>
      </c>
      <c r="D216" s="38" t="s">
        <v>2002</v>
      </c>
      <c r="E216" s="39" t="s">
        <v>2003</v>
      </c>
      <c r="F216" s="40" t="s">
        <v>1663</v>
      </c>
      <c r="G216" s="41">
        <v>122018144963</v>
      </c>
      <c r="H216" s="65"/>
      <c r="I216" s="65"/>
      <c r="J216" s="65"/>
      <c r="K216" s="65"/>
      <c r="L216" s="65"/>
      <c r="M216" s="65"/>
      <c r="N216" s="65"/>
      <c r="O216" s="65"/>
      <c r="P216" s="65"/>
      <c r="Q216" s="65"/>
      <c r="R216" s="65"/>
      <c r="S216" s="65"/>
      <c r="T216" s="65"/>
      <c r="U216" s="65"/>
      <c r="V216" s="65"/>
      <c r="W216" s="65"/>
    </row>
    <row r="217" spans="1:23" ht="33.75" x14ac:dyDescent="0.2">
      <c r="A217" s="24" t="s">
        <v>703</v>
      </c>
      <c r="B217" s="36" t="s">
        <v>634</v>
      </c>
      <c r="C217" s="37" t="s">
        <v>1499</v>
      </c>
      <c r="D217" s="38" t="s">
        <v>2004</v>
      </c>
      <c r="E217" s="39" t="s">
        <v>2005</v>
      </c>
      <c r="F217" s="40" t="s">
        <v>1663</v>
      </c>
      <c r="G217" s="41">
        <v>184481810651</v>
      </c>
      <c r="H217" s="65"/>
      <c r="I217" s="65"/>
      <c r="J217" s="65"/>
      <c r="K217" s="65"/>
      <c r="L217" s="65"/>
      <c r="M217" s="65"/>
      <c r="N217" s="65"/>
      <c r="O217" s="65"/>
      <c r="P217" s="65"/>
      <c r="Q217" s="65"/>
      <c r="R217" s="65"/>
      <c r="S217" s="65"/>
      <c r="T217" s="65"/>
      <c r="U217" s="65"/>
      <c r="V217" s="65"/>
      <c r="W217" s="65"/>
    </row>
    <row r="218" spans="1:23" ht="33.75" x14ac:dyDescent="0.2">
      <c r="A218" s="24" t="s">
        <v>703</v>
      </c>
      <c r="B218" s="36" t="s">
        <v>634</v>
      </c>
      <c r="C218" s="37" t="s">
        <v>1499</v>
      </c>
      <c r="D218" s="38" t="s">
        <v>2006</v>
      </c>
      <c r="E218" s="39" t="s">
        <v>2007</v>
      </c>
      <c r="F218" s="40" t="s">
        <v>1663</v>
      </c>
      <c r="G218" s="41">
        <v>174328880855</v>
      </c>
      <c r="H218" s="65"/>
      <c r="I218" s="65"/>
      <c r="J218" s="65"/>
      <c r="K218" s="65"/>
      <c r="L218" s="65"/>
      <c r="M218" s="65"/>
      <c r="N218" s="65"/>
      <c r="O218" s="65"/>
      <c r="P218" s="65"/>
      <c r="Q218" s="65"/>
      <c r="R218" s="65"/>
      <c r="S218" s="65"/>
      <c r="T218" s="65"/>
      <c r="U218" s="65"/>
      <c r="V218" s="65"/>
      <c r="W218" s="65"/>
    </row>
    <row r="219" spans="1:23" ht="33.75" x14ac:dyDescent="0.2">
      <c r="A219" s="24" t="s">
        <v>703</v>
      </c>
      <c r="B219" s="36" t="s">
        <v>634</v>
      </c>
      <c r="C219" s="37" t="s">
        <v>1499</v>
      </c>
      <c r="D219" s="38" t="s">
        <v>2008</v>
      </c>
      <c r="E219" s="39" t="s">
        <v>2009</v>
      </c>
      <c r="F219" s="40" t="s">
        <v>1663</v>
      </c>
      <c r="G219" s="41">
        <v>35287121190</v>
      </c>
      <c r="H219" s="65"/>
      <c r="I219" s="65"/>
      <c r="J219" s="65"/>
      <c r="K219" s="65"/>
      <c r="L219" s="65"/>
      <c r="M219" s="65"/>
      <c r="N219" s="65"/>
      <c r="O219" s="65"/>
      <c r="P219" s="65"/>
      <c r="Q219" s="65"/>
      <c r="R219" s="65"/>
      <c r="S219" s="65"/>
      <c r="T219" s="65"/>
      <c r="U219" s="65"/>
      <c r="V219" s="65"/>
      <c r="W219" s="65"/>
    </row>
    <row r="220" spans="1:23" ht="33.75" x14ac:dyDescent="0.2">
      <c r="A220" s="24" t="s">
        <v>703</v>
      </c>
      <c r="B220" s="36" t="s">
        <v>634</v>
      </c>
      <c r="C220" s="37" t="s">
        <v>1499</v>
      </c>
      <c r="D220" s="38" t="s">
        <v>2010</v>
      </c>
      <c r="E220" s="39" t="s">
        <v>2011</v>
      </c>
      <c r="F220" s="40" t="s">
        <v>1663</v>
      </c>
      <c r="G220" s="41">
        <v>519014176218</v>
      </c>
      <c r="H220" s="65"/>
      <c r="I220" s="65"/>
      <c r="J220" s="65"/>
      <c r="K220" s="65"/>
      <c r="L220" s="65"/>
      <c r="M220" s="65"/>
      <c r="N220" s="65"/>
      <c r="O220" s="65"/>
      <c r="P220" s="65"/>
      <c r="Q220" s="65"/>
      <c r="R220" s="65"/>
      <c r="S220" s="65"/>
      <c r="T220" s="65"/>
      <c r="U220" s="65"/>
      <c r="V220" s="65"/>
      <c r="W220" s="65"/>
    </row>
    <row r="221" spans="1:23" ht="33.75" x14ac:dyDescent="0.2">
      <c r="A221" s="24" t="s">
        <v>703</v>
      </c>
      <c r="B221" s="36" t="s">
        <v>634</v>
      </c>
      <c r="C221" s="37" t="s">
        <v>1499</v>
      </c>
      <c r="D221" s="38" t="s">
        <v>2012</v>
      </c>
      <c r="E221" s="39" t="s">
        <v>2013</v>
      </c>
      <c r="F221" s="40" t="s">
        <v>1663</v>
      </c>
      <c r="G221" s="41">
        <v>42692352797</v>
      </c>
      <c r="H221" s="65"/>
      <c r="I221" s="65"/>
      <c r="J221" s="65"/>
      <c r="K221" s="65"/>
      <c r="L221" s="65"/>
      <c r="M221" s="65"/>
      <c r="N221" s="65"/>
      <c r="O221" s="65"/>
      <c r="P221" s="65"/>
      <c r="Q221" s="65"/>
      <c r="R221" s="65"/>
      <c r="S221" s="65"/>
      <c r="T221" s="65"/>
      <c r="U221" s="65"/>
      <c r="V221" s="65"/>
      <c r="W221" s="65"/>
    </row>
    <row r="222" spans="1:23" ht="33.75" x14ac:dyDescent="0.2">
      <c r="A222" s="24" t="s">
        <v>703</v>
      </c>
      <c r="B222" s="36" t="s">
        <v>634</v>
      </c>
      <c r="C222" s="37" t="s">
        <v>1499</v>
      </c>
      <c r="D222" s="38" t="s">
        <v>2014</v>
      </c>
      <c r="E222" s="39" t="s">
        <v>2015</v>
      </c>
      <c r="F222" s="40" t="s">
        <v>1663</v>
      </c>
      <c r="G222" s="41">
        <v>64545755130</v>
      </c>
      <c r="H222" s="65"/>
      <c r="I222" s="65"/>
      <c r="J222" s="65"/>
      <c r="K222" s="65"/>
      <c r="L222" s="65"/>
      <c r="M222" s="65"/>
      <c r="N222" s="65"/>
      <c r="O222" s="65"/>
      <c r="P222" s="65"/>
      <c r="Q222" s="65"/>
      <c r="R222" s="65"/>
      <c r="S222" s="65"/>
      <c r="T222" s="65"/>
      <c r="U222" s="65"/>
      <c r="V222" s="65"/>
      <c r="W222" s="65"/>
    </row>
    <row r="223" spans="1:23" ht="33.75" x14ac:dyDescent="0.2">
      <c r="A223" s="24" t="s">
        <v>703</v>
      </c>
      <c r="B223" s="36" t="s">
        <v>634</v>
      </c>
      <c r="C223" s="37" t="s">
        <v>1499</v>
      </c>
      <c r="D223" s="38" t="s">
        <v>2016</v>
      </c>
      <c r="E223" s="39" t="s">
        <v>2017</v>
      </c>
      <c r="F223" s="40" t="s">
        <v>1663</v>
      </c>
      <c r="G223" s="41">
        <v>277791268955</v>
      </c>
      <c r="H223" s="65"/>
      <c r="I223" s="65"/>
      <c r="J223" s="65"/>
      <c r="K223" s="65"/>
      <c r="L223" s="65"/>
      <c r="M223" s="65"/>
      <c r="N223" s="65"/>
      <c r="O223" s="65"/>
      <c r="P223" s="65"/>
      <c r="Q223" s="65"/>
      <c r="R223" s="65"/>
      <c r="S223" s="65"/>
      <c r="T223" s="65"/>
      <c r="U223" s="65"/>
      <c r="V223" s="65"/>
      <c r="W223" s="65"/>
    </row>
    <row r="224" spans="1:23" ht="33.75" x14ac:dyDescent="0.2">
      <c r="A224" s="24" t="s">
        <v>703</v>
      </c>
      <c r="B224" s="36" t="s">
        <v>634</v>
      </c>
      <c r="C224" s="37" t="s">
        <v>1499</v>
      </c>
      <c r="D224" s="38" t="s">
        <v>2018</v>
      </c>
      <c r="E224" s="39" t="s">
        <v>2019</v>
      </c>
      <c r="F224" s="40" t="s">
        <v>1663</v>
      </c>
      <c r="G224" s="41">
        <v>60298156315</v>
      </c>
      <c r="H224" s="65"/>
      <c r="I224" s="65"/>
      <c r="J224" s="65"/>
      <c r="K224" s="65"/>
      <c r="L224" s="65"/>
      <c r="M224" s="65"/>
      <c r="N224" s="65"/>
      <c r="O224" s="65"/>
      <c r="P224" s="65"/>
      <c r="Q224" s="65"/>
      <c r="R224" s="65"/>
      <c r="S224" s="65"/>
      <c r="T224" s="65"/>
      <c r="U224" s="65"/>
      <c r="V224" s="65"/>
      <c r="W224" s="65"/>
    </row>
    <row r="225" spans="1:23" ht="33.75" x14ac:dyDescent="0.2">
      <c r="A225" s="24" t="s">
        <v>703</v>
      </c>
      <c r="B225" s="36" t="s">
        <v>634</v>
      </c>
      <c r="C225" s="37" t="s">
        <v>1499</v>
      </c>
      <c r="D225" s="38" t="s">
        <v>2020</v>
      </c>
      <c r="E225" s="39" t="s">
        <v>2021</v>
      </c>
      <c r="F225" s="40" t="s">
        <v>1663</v>
      </c>
      <c r="G225" s="41">
        <v>45078676088</v>
      </c>
      <c r="H225" s="65"/>
      <c r="I225" s="65"/>
      <c r="J225" s="65"/>
      <c r="K225" s="65"/>
      <c r="L225" s="65"/>
      <c r="M225" s="65"/>
      <c r="N225" s="65"/>
      <c r="O225" s="65"/>
      <c r="P225" s="65"/>
      <c r="Q225" s="65"/>
      <c r="R225" s="65"/>
      <c r="S225" s="65"/>
      <c r="T225" s="65"/>
      <c r="U225" s="65"/>
      <c r="V225" s="65"/>
      <c r="W225" s="65"/>
    </row>
    <row r="226" spans="1:23" ht="33.75" x14ac:dyDescent="0.2">
      <c r="A226" s="24" t="s">
        <v>703</v>
      </c>
      <c r="B226" s="36" t="s">
        <v>634</v>
      </c>
      <c r="C226" s="37" t="s">
        <v>1499</v>
      </c>
      <c r="D226" s="38" t="s">
        <v>2022</v>
      </c>
      <c r="E226" s="39" t="s">
        <v>2023</v>
      </c>
      <c r="F226" s="40" t="s">
        <v>1663</v>
      </c>
      <c r="G226" s="41">
        <v>28544263091</v>
      </c>
      <c r="H226" s="65"/>
      <c r="I226" s="65"/>
      <c r="J226" s="65"/>
      <c r="K226" s="65"/>
      <c r="L226" s="65"/>
      <c r="M226" s="65"/>
      <c r="N226" s="65"/>
      <c r="O226" s="65"/>
      <c r="P226" s="65"/>
      <c r="Q226" s="65"/>
      <c r="R226" s="65"/>
      <c r="S226" s="65"/>
      <c r="T226" s="65"/>
      <c r="U226" s="65"/>
      <c r="V226" s="65"/>
      <c r="W226" s="65"/>
    </row>
    <row r="227" spans="1:23" ht="33.75" x14ac:dyDescent="0.2">
      <c r="A227" s="24" t="s">
        <v>703</v>
      </c>
      <c r="B227" s="36" t="s">
        <v>634</v>
      </c>
      <c r="C227" s="37" t="s">
        <v>1499</v>
      </c>
      <c r="D227" s="38" t="s">
        <v>2024</v>
      </c>
      <c r="E227" s="39" t="s">
        <v>2025</v>
      </c>
      <c r="F227" s="40" t="s">
        <v>1663</v>
      </c>
      <c r="G227" s="41">
        <v>83949277826</v>
      </c>
      <c r="H227" s="65"/>
      <c r="I227" s="65"/>
      <c r="J227" s="65"/>
      <c r="K227" s="65"/>
      <c r="L227" s="65"/>
      <c r="M227" s="65"/>
      <c r="N227" s="65"/>
      <c r="O227" s="65"/>
      <c r="P227" s="65"/>
      <c r="Q227" s="65"/>
      <c r="R227" s="65"/>
      <c r="S227" s="65"/>
      <c r="T227" s="65"/>
      <c r="U227" s="65"/>
      <c r="V227" s="65"/>
      <c r="W227" s="65"/>
    </row>
    <row r="228" spans="1:23" ht="33.75" x14ac:dyDescent="0.2">
      <c r="A228" s="24" t="s">
        <v>703</v>
      </c>
      <c r="B228" s="36" t="s">
        <v>634</v>
      </c>
      <c r="C228" s="37" t="s">
        <v>1499</v>
      </c>
      <c r="D228" s="38" t="s">
        <v>2026</v>
      </c>
      <c r="E228" s="39" t="s">
        <v>2027</v>
      </c>
      <c r="F228" s="40" t="s">
        <v>1663</v>
      </c>
      <c r="G228" s="41">
        <v>69719655768</v>
      </c>
      <c r="H228" s="65"/>
      <c r="I228" s="65"/>
      <c r="J228" s="65"/>
      <c r="K228" s="65"/>
      <c r="L228" s="65"/>
      <c r="M228" s="65"/>
      <c r="N228" s="65"/>
      <c r="O228" s="65"/>
      <c r="P228" s="65"/>
      <c r="Q228" s="65"/>
      <c r="R228" s="65"/>
      <c r="S228" s="65"/>
      <c r="T228" s="65"/>
      <c r="U228" s="65"/>
      <c r="V228" s="65"/>
      <c r="W228" s="65"/>
    </row>
    <row r="229" spans="1:23" ht="33.75" x14ac:dyDescent="0.2">
      <c r="A229" s="24" t="s">
        <v>703</v>
      </c>
      <c r="B229" s="36" t="s">
        <v>634</v>
      </c>
      <c r="C229" s="37" t="s">
        <v>1499</v>
      </c>
      <c r="D229" s="38" t="s">
        <v>2028</v>
      </c>
      <c r="E229" s="39" t="s">
        <v>2029</v>
      </c>
      <c r="F229" s="40" t="s">
        <v>1663</v>
      </c>
      <c r="G229" s="41">
        <v>41334820186</v>
      </c>
      <c r="H229" s="65"/>
      <c r="I229" s="65"/>
      <c r="J229" s="65"/>
      <c r="K229" s="65"/>
      <c r="L229" s="65"/>
      <c r="M229" s="65"/>
      <c r="N229" s="65"/>
      <c r="O229" s="65"/>
      <c r="P229" s="65"/>
      <c r="Q229" s="65"/>
      <c r="R229" s="65"/>
      <c r="S229" s="65"/>
      <c r="T229" s="65"/>
      <c r="U229" s="65"/>
      <c r="V229" s="65"/>
      <c r="W229" s="65"/>
    </row>
    <row r="230" spans="1:23" ht="33.75" x14ac:dyDescent="0.2">
      <c r="A230" s="24" t="s">
        <v>703</v>
      </c>
      <c r="B230" s="36" t="s">
        <v>634</v>
      </c>
      <c r="C230" s="37" t="s">
        <v>1499</v>
      </c>
      <c r="D230" s="38" t="s">
        <v>2030</v>
      </c>
      <c r="E230" s="39" t="s">
        <v>2031</v>
      </c>
      <c r="F230" s="40" t="s">
        <v>1663</v>
      </c>
      <c r="G230" s="41">
        <v>27373527610</v>
      </c>
      <c r="H230" s="65"/>
      <c r="I230" s="65"/>
      <c r="J230" s="65"/>
      <c r="K230" s="65"/>
      <c r="L230" s="65"/>
      <c r="M230" s="65"/>
      <c r="N230" s="65"/>
      <c r="O230" s="65"/>
      <c r="P230" s="65"/>
      <c r="Q230" s="65"/>
      <c r="R230" s="65"/>
      <c r="S230" s="65"/>
      <c r="T230" s="65"/>
      <c r="U230" s="65"/>
      <c r="V230" s="65"/>
      <c r="W230" s="65"/>
    </row>
    <row r="231" spans="1:23" ht="33.75" x14ac:dyDescent="0.2">
      <c r="A231" s="24" t="s">
        <v>703</v>
      </c>
      <c r="B231" s="36" t="s">
        <v>634</v>
      </c>
      <c r="C231" s="37" t="s">
        <v>1499</v>
      </c>
      <c r="D231" s="38" t="s">
        <v>2032</v>
      </c>
      <c r="E231" s="39" t="s">
        <v>2033</v>
      </c>
      <c r="F231" s="40" t="s">
        <v>1663</v>
      </c>
      <c r="G231" s="41">
        <v>60755105752</v>
      </c>
      <c r="H231" s="65"/>
      <c r="I231" s="65"/>
      <c r="J231" s="65"/>
      <c r="K231" s="65"/>
      <c r="L231" s="65"/>
      <c r="M231" s="65"/>
      <c r="N231" s="65"/>
      <c r="O231" s="65"/>
      <c r="P231" s="65"/>
      <c r="Q231" s="65"/>
      <c r="R231" s="65"/>
      <c r="S231" s="65"/>
      <c r="T231" s="65"/>
      <c r="U231" s="65"/>
      <c r="V231" s="65"/>
      <c r="W231" s="65"/>
    </row>
    <row r="232" spans="1:23" ht="33.75" x14ac:dyDescent="0.2">
      <c r="A232" s="24" t="s">
        <v>703</v>
      </c>
      <c r="B232" s="36" t="s">
        <v>634</v>
      </c>
      <c r="C232" s="37" t="s">
        <v>1499</v>
      </c>
      <c r="D232" s="38" t="s">
        <v>2034</v>
      </c>
      <c r="E232" s="39" t="s">
        <v>2035</v>
      </c>
      <c r="F232" s="40" t="s">
        <v>1663</v>
      </c>
      <c r="G232" s="41">
        <v>196864138976</v>
      </c>
      <c r="H232" s="65"/>
      <c r="I232" s="65"/>
      <c r="J232" s="65"/>
      <c r="K232" s="65"/>
      <c r="L232" s="65"/>
      <c r="M232" s="65"/>
      <c r="N232" s="65"/>
      <c r="O232" s="65"/>
      <c r="P232" s="65"/>
      <c r="Q232" s="65"/>
      <c r="R232" s="65"/>
      <c r="S232" s="65"/>
      <c r="T232" s="65"/>
      <c r="U232" s="65"/>
      <c r="V232" s="65"/>
      <c r="W232" s="65"/>
    </row>
    <row r="233" spans="1:23" ht="33.75" x14ac:dyDescent="0.2">
      <c r="A233" s="24" t="s">
        <v>703</v>
      </c>
      <c r="B233" s="36" t="s">
        <v>634</v>
      </c>
      <c r="C233" s="37" t="s">
        <v>1499</v>
      </c>
      <c r="D233" s="38" t="s">
        <v>2036</v>
      </c>
      <c r="E233" s="39" t="s">
        <v>2037</v>
      </c>
      <c r="F233" s="40" t="s">
        <v>1663</v>
      </c>
      <c r="G233" s="41">
        <v>66698778535</v>
      </c>
      <c r="H233" s="65"/>
      <c r="I233" s="65"/>
      <c r="J233" s="65"/>
      <c r="K233" s="65"/>
      <c r="L233" s="65"/>
      <c r="M233" s="65"/>
      <c r="N233" s="65"/>
      <c r="O233" s="65"/>
      <c r="P233" s="65"/>
      <c r="Q233" s="65"/>
      <c r="R233" s="65"/>
      <c r="S233" s="65"/>
      <c r="T233" s="65"/>
      <c r="U233" s="65"/>
      <c r="V233" s="65"/>
      <c r="W233" s="65"/>
    </row>
    <row r="234" spans="1:23" ht="33.75" x14ac:dyDescent="0.2">
      <c r="A234" s="24" t="s">
        <v>703</v>
      </c>
      <c r="B234" s="36" t="s">
        <v>634</v>
      </c>
      <c r="C234" s="37" t="s">
        <v>1499</v>
      </c>
      <c r="D234" s="38" t="s">
        <v>2038</v>
      </c>
      <c r="E234" s="39" t="s">
        <v>2039</v>
      </c>
      <c r="F234" s="40" t="s">
        <v>1663</v>
      </c>
      <c r="G234" s="41">
        <v>69533414261</v>
      </c>
      <c r="H234" s="65"/>
      <c r="I234" s="65"/>
      <c r="J234" s="65"/>
      <c r="K234" s="65"/>
      <c r="L234" s="65"/>
      <c r="M234" s="65"/>
      <c r="N234" s="65"/>
      <c r="O234" s="65"/>
      <c r="P234" s="65"/>
      <c r="Q234" s="65"/>
      <c r="R234" s="65"/>
      <c r="S234" s="65"/>
      <c r="T234" s="65"/>
      <c r="U234" s="65"/>
      <c r="V234" s="65"/>
      <c r="W234" s="65"/>
    </row>
    <row r="235" spans="1:23" ht="33.75" x14ac:dyDescent="0.2">
      <c r="A235" s="24" t="s">
        <v>703</v>
      </c>
      <c r="B235" s="36" t="s">
        <v>634</v>
      </c>
      <c r="C235" s="37" t="s">
        <v>1499</v>
      </c>
      <c r="D235" s="38" t="s">
        <v>2040</v>
      </c>
      <c r="E235" s="39" t="s">
        <v>2041</v>
      </c>
      <c r="F235" s="40" t="s">
        <v>1663</v>
      </c>
      <c r="G235" s="41">
        <v>67694383556</v>
      </c>
      <c r="H235" s="65"/>
      <c r="I235" s="65"/>
      <c r="J235" s="65"/>
      <c r="K235" s="65"/>
      <c r="L235" s="65"/>
      <c r="M235" s="65"/>
      <c r="N235" s="65"/>
      <c r="O235" s="65"/>
      <c r="P235" s="65"/>
      <c r="Q235" s="65"/>
      <c r="R235" s="65"/>
      <c r="S235" s="65"/>
      <c r="T235" s="65"/>
      <c r="U235" s="65"/>
      <c r="V235" s="65"/>
      <c r="W235" s="65"/>
    </row>
    <row r="236" spans="1:23" ht="33.75" x14ac:dyDescent="0.2">
      <c r="A236" s="24" t="s">
        <v>703</v>
      </c>
      <c r="B236" s="36" t="s">
        <v>634</v>
      </c>
      <c r="C236" s="37" t="s">
        <v>1499</v>
      </c>
      <c r="D236" s="38" t="s">
        <v>2042</v>
      </c>
      <c r="E236" s="39" t="s">
        <v>2043</v>
      </c>
      <c r="F236" s="40" t="s">
        <v>1663</v>
      </c>
      <c r="G236" s="41">
        <v>113834779972</v>
      </c>
      <c r="H236" s="65"/>
      <c r="I236" s="65"/>
      <c r="J236" s="65"/>
      <c r="K236" s="65"/>
      <c r="L236" s="65"/>
      <c r="M236" s="65"/>
      <c r="N236" s="65"/>
      <c r="O236" s="65"/>
      <c r="P236" s="65"/>
      <c r="Q236" s="65"/>
      <c r="R236" s="65"/>
      <c r="S236" s="65"/>
      <c r="T236" s="65"/>
      <c r="U236" s="65"/>
      <c r="V236" s="65"/>
      <c r="W236" s="65"/>
    </row>
    <row r="237" spans="1:23" ht="33.75" x14ac:dyDescent="0.2">
      <c r="A237" s="24" t="s">
        <v>703</v>
      </c>
      <c r="B237" s="36" t="s">
        <v>634</v>
      </c>
      <c r="C237" s="37" t="s">
        <v>1499</v>
      </c>
      <c r="D237" s="38" t="s">
        <v>2044</v>
      </c>
      <c r="E237" s="39" t="s">
        <v>2045</v>
      </c>
      <c r="F237" s="40" t="s">
        <v>1663</v>
      </c>
      <c r="G237" s="41">
        <v>120883179421</v>
      </c>
      <c r="H237" s="65"/>
      <c r="I237" s="65"/>
      <c r="J237" s="65"/>
      <c r="K237" s="65"/>
      <c r="L237" s="65"/>
      <c r="M237" s="65"/>
      <c r="N237" s="65"/>
      <c r="O237" s="65"/>
      <c r="P237" s="65"/>
      <c r="Q237" s="65"/>
      <c r="R237" s="65"/>
      <c r="S237" s="65"/>
      <c r="T237" s="65"/>
      <c r="U237" s="65"/>
      <c r="V237" s="65"/>
      <c r="W237" s="65"/>
    </row>
    <row r="238" spans="1:23" ht="33.75" x14ac:dyDescent="0.2">
      <c r="A238" s="24" t="s">
        <v>703</v>
      </c>
      <c r="B238" s="36" t="s">
        <v>634</v>
      </c>
      <c r="C238" s="37" t="s">
        <v>1499</v>
      </c>
      <c r="D238" s="38" t="s">
        <v>2046</v>
      </c>
      <c r="E238" s="39" t="s">
        <v>2047</v>
      </c>
      <c r="F238" s="40" t="s">
        <v>1663</v>
      </c>
      <c r="G238" s="41">
        <v>634194910076</v>
      </c>
      <c r="H238" s="65"/>
      <c r="I238" s="65"/>
      <c r="J238" s="65"/>
      <c r="K238" s="65"/>
      <c r="L238" s="65"/>
      <c r="M238" s="65"/>
      <c r="N238" s="65"/>
      <c r="O238" s="65"/>
      <c r="P238" s="65"/>
      <c r="Q238" s="65"/>
      <c r="R238" s="65"/>
      <c r="S238" s="65"/>
      <c r="T238" s="65"/>
      <c r="U238" s="65"/>
      <c r="V238" s="65"/>
      <c r="W238" s="65"/>
    </row>
    <row r="239" spans="1:23" ht="33.75" x14ac:dyDescent="0.2">
      <c r="A239" s="24" t="s">
        <v>703</v>
      </c>
      <c r="B239" s="36" t="s">
        <v>634</v>
      </c>
      <c r="C239" s="37" t="s">
        <v>1499</v>
      </c>
      <c r="D239" s="38" t="s">
        <v>2048</v>
      </c>
      <c r="E239" s="39" t="s">
        <v>2049</v>
      </c>
      <c r="F239" s="40" t="s">
        <v>1663</v>
      </c>
      <c r="G239" s="41">
        <v>202919268473</v>
      </c>
      <c r="H239" s="65"/>
      <c r="I239" s="65"/>
      <c r="J239" s="65"/>
      <c r="K239" s="65"/>
      <c r="L239" s="65"/>
      <c r="M239" s="65"/>
      <c r="N239" s="65"/>
      <c r="O239" s="65"/>
      <c r="P239" s="65"/>
      <c r="Q239" s="65"/>
      <c r="R239" s="65"/>
      <c r="S239" s="65"/>
      <c r="T239" s="65"/>
      <c r="U239" s="65"/>
      <c r="V239" s="65"/>
      <c r="W239" s="65"/>
    </row>
    <row r="240" spans="1:23" ht="33.75" x14ac:dyDescent="0.2">
      <c r="A240" s="24" t="s">
        <v>703</v>
      </c>
      <c r="B240" s="36" t="s">
        <v>634</v>
      </c>
      <c r="C240" s="37" t="s">
        <v>1499</v>
      </c>
      <c r="D240" s="38" t="s">
        <v>2050</v>
      </c>
      <c r="E240" s="39" t="s">
        <v>2051</v>
      </c>
      <c r="F240" s="40" t="s">
        <v>1663</v>
      </c>
      <c r="G240" s="41">
        <v>146845704933</v>
      </c>
      <c r="H240" s="65"/>
      <c r="I240" s="65"/>
      <c r="J240" s="65"/>
      <c r="K240" s="65"/>
      <c r="L240" s="65"/>
      <c r="M240" s="65"/>
      <c r="N240" s="65"/>
      <c r="O240" s="65"/>
      <c r="P240" s="65"/>
      <c r="Q240" s="65"/>
      <c r="R240" s="65"/>
      <c r="S240" s="65"/>
      <c r="T240" s="65"/>
      <c r="U240" s="65"/>
      <c r="V240" s="65"/>
      <c r="W240" s="65"/>
    </row>
    <row r="241" spans="1:23" ht="33.75" x14ac:dyDescent="0.2">
      <c r="A241" s="24" t="s">
        <v>703</v>
      </c>
      <c r="B241" s="36" t="s">
        <v>634</v>
      </c>
      <c r="C241" s="37" t="s">
        <v>1499</v>
      </c>
      <c r="D241" s="38" t="s">
        <v>2052</v>
      </c>
      <c r="E241" s="39" t="s">
        <v>2053</v>
      </c>
      <c r="F241" s="40" t="s">
        <v>1663</v>
      </c>
      <c r="G241" s="41">
        <v>92215500420</v>
      </c>
      <c r="H241" s="65"/>
      <c r="I241" s="65"/>
      <c r="J241" s="65"/>
      <c r="K241" s="65"/>
      <c r="L241" s="65"/>
      <c r="M241" s="65"/>
      <c r="N241" s="65"/>
      <c r="O241" s="65"/>
      <c r="P241" s="65"/>
      <c r="Q241" s="65"/>
      <c r="R241" s="65"/>
      <c r="S241" s="65"/>
      <c r="T241" s="65"/>
      <c r="U241" s="65"/>
      <c r="V241" s="65"/>
      <c r="W241" s="65"/>
    </row>
    <row r="242" spans="1:23" ht="33.75" x14ac:dyDescent="0.2">
      <c r="A242" s="24" t="s">
        <v>703</v>
      </c>
      <c r="B242" s="36" t="s">
        <v>634</v>
      </c>
      <c r="C242" s="37" t="s">
        <v>1499</v>
      </c>
      <c r="D242" s="38" t="s">
        <v>2054</v>
      </c>
      <c r="E242" s="39" t="s">
        <v>2055</v>
      </c>
      <c r="F242" s="40" t="s">
        <v>1663</v>
      </c>
      <c r="G242" s="41">
        <v>155753007151</v>
      </c>
      <c r="H242" s="65"/>
      <c r="I242" s="65"/>
      <c r="J242" s="65"/>
      <c r="K242" s="65"/>
      <c r="L242" s="65"/>
      <c r="M242" s="65"/>
      <c r="N242" s="65"/>
      <c r="O242" s="65"/>
      <c r="P242" s="65"/>
      <c r="Q242" s="65"/>
      <c r="R242" s="65"/>
      <c r="S242" s="65"/>
      <c r="T242" s="65"/>
      <c r="U242" s="65"/>
      <c r="V242" s="65"/>
      <c r="W242" s="65"/>
    </row>
    <row r="243" spans="1:23" ht="33.75" x14ac:dyDescent="0.2">
      <c r="A243" s="24" t="s">
        <v>703</v>
      </c>
      <c r="B243" s="36" t="s">
        <v>634</v>
      </c>
      <c r="C243" s="37" t="s">
        <v>1499</v>
      </c>
      <c r="D243" s="38" t="s">
        <v>2056</v>
      </c>
      <c r="E243" s="39" t="s">
        <v>2057</v>
      </c>
      <c r="F243" s="40" t="s">
        <v>1663</v>
      </c>
      <c r="G243" s="41">
        <v>172272578070</v>
      </c>
      <c r="H243" s="65"/>
      <c r="I243" s="65"/>
      <c r="J243" s="65"/>
      <c r="K243" s="65"/>
      <c r="L243" s="65"/>
      <c r="M243" s="65"/>
      <c r="N243" s="65"/>
      <c r="O243" s="65"/>
      <c r="P243" s="65"/>
      <c r="Q243" s="65"/>
      <c r="R243" s="65"/>
      <c r="S243" s="65"/>
      <c r="T243" s="65"/>
      <c r="U243" s="65"/>
      <c r="V243" s="65"/>
      <c r="W243" s="65"/>
    </row>
    <row r="244" spans="1:23" ht="33.75" x14ac:dyDescent="0.2">
      <c r="A244" s="24" t="s">
        <v>703</v>
      </c>
      <c r="B244" s="36" t="s">
        <v>634</v>
      </c>
      <c r="C244" s="37" t="s">
        <v>1499</v>
      </c>
      <c r="D244" s="38" t="s">
        <v>2058</v>
      </c>
      <c r="E244" s="39" t="s">
        <v>2059</v>
      </c>
      <c r="F244" s="40" t="s">
        <v>1663</v>
      </c>
      <c r="G244" s="41">
        <v>118165566284</v>
      </c>
      <c r="H244" s="65"/>
      <c r="I244" s="65"/>
      <c r="J244" s="65"/>
      <c r="K244" s="65"/>
      <c r="L244" s="65"/>
      <c r="M244" s="65"/>
      <c r="N244" s="65"/>
      <c r="O244" s="65"/>
      <c r="P244" s="65"/>
      <c r="Q244" s="65"/>
      <c r="R244" s="65"/>
      <c r="S244" s="65"/>
      <c r="T244" s="65"/>
      <c r="U244" s="65"/>
      <c r="V244" s="65"/>
      <c r="W244" s="65"/>
    </row>
    <row r="245" spans="1:23" ht="33.75" x14ac:dyDescent="0.2">
      <c r="A245" s="24" t="s">
        <v>703</v>
      </c>
      <c r="B245" s="36" t="s">
        <v>634</v>
      </c>
      <c r="C245" s="37" t="s">
        <v>1499</v>
      </c>
      <c r="D245" s="38" t="s">
        <v>2060</v>
      </c>
      <c r="E245" s="39" t="s">
        <v>2061</v>
      </c>
      <c r="F245" s="40" t="s">
        <v>1663</v>
      </c>
      <c r="G245" s="41">
        <v>56181692125</v>
      </c>
      <c r="H245" s="65"/>
      <c r="I245" s="65"/>
      <c r="J245" s="65"/>
      <c r="K245" s="65"/>
      <c r="L245" s="65"/>
      <c r="M245" s="65"/>
      <c r="N245" s="65"/>
      <c r="O245" s="65"/>
      <c r="P245" s="65"/>
      <c r="Q245" s="65"/>
      <c r="R245" s="65"/>
      <c r="S245" s="65"/>
      <c r="T245" s="65"/>
      <c r="U245" s="65"/>
      <c r="V245" s="65"/>
      <c r="W245" s="65"/>
    </row>
    <row r="246" spans="1:23" ht="33.75" x14ac:dyDescent="0.2">
      <c r="A246" s="24" t="s">
        <v>703</v>
      </c>
      <c r="B246" s="36" t="s">
        <v>634</v>
      </c>
      <c r="C246" s="37" t="s">
        <v>1499</v>
      </c>
      <c r="D246" s="38" t="s">
        <v>2062</v>
      </c>
      <c r="E246" s="39" t="s">
        <v>2063</v>
      </c>
      <c r="F246" s="40" t="s">
        <v>1663</v>
      </c>
      <c r="G246" s="41">
        <v>128292280188</v>
      </c>
      <c r="H246" s="65"/>
      <c r="I246" s="65"/>
      <c r="J246" s="65"/>
      <c r="K246" s="65"/>
      <c r="L246" s="65"/>
      <c r="M246" s="65"/>
      <c r="N246" s="65"/>
      <c r="O246" s="65"/>
      <c r="P246" s="65"/>
      <c r="Q246" s="65"/>
      <c r="R246" s="65"/>
      <c r="S246" s="65"/>
      <c r="T246" s="65"/>
      <c r="U246" s="65"/>
      <c r="V246" s="65"/>
      <c r="W246" s="65"/>
    </row>
    <row r="247" spans="1:23" ht="33.75" x14ac:dyDescent="0.2">
      <c r="A247" s="24" t="s">
        <v>703</v>
      </c>
      <c r="B247" s="36" t="s">
        <v>634</v>
      </c>
      <c r="C247" s="37" t="s">
        <v>1499</v>
      </c>
      <c r="D247" s="38" t="s">
        <v>2064</v>
      </c>
      <c r="E247" s="39" t="s">
        <v>2065</v>
      </c>
      <c r="F247" s="40" t="s">
        <v>1663</v>
      </c>
      <c r="G247" s="41">
        <v>152678206891</v>
      </c>
      <c r="H247" s="65"/>
      <c r="I247" s="65"/>
      <c r="J247" s="65"/>
      <c r="K247" s="65"/>
      <c r="L247" s="65"/>
      <c r="M247" s="65"/>
      <c r="N247" s="65"/>
      <c r="O247" s="65"/>
      <c r="P247" s="65"/>
      <c r="Q247" s="65"/>
      <c r="R247" s="65"/>
      <c r="S247" s="65"/>
      <c r="T247" s="65"/>
      <c r="U247" s="65"/>
      <c r="V247" s="65"/>
      <c r="W247" s="65"/>
    </row>
    <row r="248" spans="1:23" ht="33.75" x14ac:dyDescent="0.2">
      <c r="A248" s="24" t="s">
        <v>703</v>
      </c>
      <c r="B248" s="36" t="s">
        <v>634</v>
      </c>
      <c r="C248" s="37" t="s">
        <v>1499</v>
      </c>
      <c r="D248" s="38" t="s">
        <v>2066</v>
      </c>
      <c r="E248" s="39" t="s">
        <v>2067</v>
      </c>
      <c r="F248" s="40" t="s">
        <v>1663</v>
      </c>
      <c r="G248" s="41">
        <v>47091649608</v>
      </c>
      <c r="H248" s="65"/>
      <c r="I248" s="65"/>
      <c r="J248" s="65"/>
      <c r="K248" s="65"/>
      <c r="L248" s="65"/>
      <c r="M248" s="65"/>
      <c r="N248" s="65"/>
      <c r="O248" s="65"/>
      <c r="P248" s="65"/>
      <c r="Q248" s="65"/>
      <c r="R248" s="65"/>
      <c r="S248" s="65"/>
      <c r="T248" s="65"/>
      <c r="U248" s="65"/>
      <c r="V248" s="65"/>
      <c r="W248" s="65"/>
    </row>
    <row r="249" spans="1:23" ht="33.75" x14ac:dyDescent="0.2">
      <c r="A249" s="24" t="s">
        <v>703</v>
      </c>
      <c r="B249" s="36" t="s">
        <v>634</v>
      </c>
      <c r="C249" s="37" t="s">
        <v>1499</v>
      </c>
      <c r="D249" s="38" t="s">
        <v>2068</v>
      </c>
      <c r="E249" s="39" t="s">
        <v>2069</v>
      </c>
      <c r="F249" s="40" t="s">
        <v>1663</v>
      </c>
      <c r="G249" s="41">
        <v>160718299491</v>
      </c>
      <c r="H249" s="65"/>
      <c r="I249" s="65"/>
      <c r="J249" s="65"/>
      <c r="K249" s="65"/>
      <c r="L249" s="65"/>
      <c r="M249" s="65"/>
      <c r="N249" s="65"/>
      <c r="O249" s="65"/>
      <c r="P249" s="65"/>
      <c r="Q249" s="65"/>
      <c r="R249" s="65"/>
      <c r="S249" s="65"/>
      <c r="T249" s="65"/>
      <c r="U249" s="65"/>
      <c r="V249" s="65"/>
      <c r="W249" s="65"/>
    </row>
    <row r="250" spans="1:23" ht="33.75" x14ac:dyDescent="0.2">
      <c r="A250" s="24" t="s">
        <v>703</v>
      </c>
      <c r="B250" s="36" t="s">
        <v>634</v>
      </c>
      <c r="C250" s="37" t="s">
        <v>1499</v>
      </c>
      <c r="D250" s="38" t="s">
        <v>2070</v>
      </c>
      <c r="E250" s="39" t="s">
        <v>2071</v>
      </c>
      <c r="F250" s="40" t="s">
        <v>1663</v>
      </c>
      <c r="G250" s="41">
        <v>60397144194</v>
      </c>
      <c r="H250" s="65"/>
      <c r="I250" s="65"/>
      <c r="J250" s="65"/>
      <c r="K250" s="65"/>
      <c r="L250" s="65"/>
      <c r="M250" s="65"/>
      <c r="N250" s="65"/>
      <c r="O250" s="65"/>
      <c r="P250" s="65"/>
      <c r="Q250" s="65"/>
      <c r="R250" s="65"/>
      <c r="S250" s="65"/>
      <c r="T250" s="65"/>
      <c r="U250" s="65"/>
      <c r="V250" s="65"/>
      <c r="W250" s="65"/>
    </row>
    <row r="251" spans="1:23" ht="33.75" x14ac:dyDescent="0.2">
      <c r="A251" s="24" t="s">
        <v>703</v>
      </c>
      <c r="B251" s="36" t="s">
        <v>634</v>
      </c>
      <c r="C251" s="37" t="s">
        <v>1499</v>
      </c>
      <c r="D251" s="38" t="s">
        <v>2072</v>
      </c>
      <c r="E251" s="39" t="s">
        <v>2073</v>
      </c>
      <c r="F251" s="40" t="s">
        <v>1663</v>
      </c>
      <c r="G251" s="41">
        <v>98902335345</v>
      </c>
      <c r="H251" s="65"/>
      <c r="I251" s="65"/>
      <c r="J251" s="65"/>
      <c r="K251" s="65"/>
      <c r="L251" s="65"/>
      <c r="M251" s="65"/>
      <c r="N251" s="65"/>
      <c r="O251" s="65"/>
      <c r="P251" s="65"/>
      <c r="Q251" s="65"/>
      <c r="R251" s="65"/>
      <c r="S251" s="65"/>
      <c r="T251" s="65"/>
      <c r="U251" s="65"/>
      <c r="V251" s="65"/>
      <c r="W251" s="65"/>
    </row>
    <row r="252" spans="1:23" ht="33.75" x14ac:dyDescent="0.2">
      <c r="A252" s="24" t="s">
        <v>703</v>
      </c>
      <c r="B252" s="36" t="s">
        <v>634</v>
      </c>
      <c r="C252" s="37" t="s">
        <v>1499</v>
      </c>
      <c r="D252" s="38" t="s">
        <v>2074</v>
      </c>
      <c r="E252" s="39" t="s">
        <v>2075</v>
      </c>
      <c r="F252" s="40" t="s">
        <v>1663</v>
      </c>
      <c r="G252" s="41">
        <v>62056107311</v>
      </c>
      <c r="H252" s="65"/>
      <c r="I252" s="65"/>
      <c r="J252" s="65"/>
      <c r="K252" s="65"/>
      <c r="L252" s="65"/>
      <c r="M252" s="65"/>
      <c r="N252" s="65"/>
      <c r="O252" s="65"/>
      <c r="P252" s="65"/>
      <c r="Q252" s="65"/>
      <c r="R252" s="65"/>
      <c r="S252" s="65"/>
      <c r="T252" s="65"/>
      <c r="U252" s="65"/>
      <c r="V252" s="65"/>
      <c r="W252" s="65"/>
    </row>
    <row r="253" spans="1:23" ht="33.75" x14ac:dyDescent="0.2">
      <c r="A253" s="24" t="s">
        <v>703</v>
      </c>
      <c r="B253" s="36" t="s">
        <v>634</v>
      </c>
      <c r="C253" s="37" t="s">
        <v>1499</v>
      </c>
      <c r="D253" s="38" t="s">
        <v>2076</v>
      </c>
      <c r="E253" s="39" t="s">
        <v>2077</v>
      </c>
      <c r="F253" s="40" t="s">
        <v>1663</v>
      </c>
      <c r="G253" s="41">
        <v>85454247980</v>
      </c>
      <c r="H253" s="65"/>
      <c r="I253" s="65"/>
      <c r="J253" s="65"/>
      <c r="K253" s="65"/>
      <c r="L253" s="65"/>
      <c r="M253" s="65"/>
      <c r="N253" s="65"/>
      <c r="O253" s="65"/>
      <c r="P253" s="65"/>
      <c r="Q253" s="65"/>
      <c r="R253" s="65"/>
      <c r="S253" s="65"/>
      <c r="T253" s="65"/>
      <c r="U253" s="65"/>
      <c r="V253" s="65"/>
      <c r="W253" s="65"/>
    </row>
    <row r="254" spans="1:23" ht="33.75" x14ac:dyDescent="0.2">
      <c r="A254" s="24" t="s">
        <v>703</v>
      </c>
      <c r="B254" s="36" t="s">
        <v>634</v>
      </c>
      <c r="C254" s="37" t="s">
        <v>1499</v>
      </c>
      <c r="D254" s="38" t="s">
        <v>2078</v>
      </c>
      <c r="E254" s="39" t="s">
        <v>2079</v>
      </c>
      <c r="F254" s="40" t="s">
        <v>1663</v>
      </c>
      <c r="G254" s="41">
        <v>202663760135</v>
      </c>
      <c r="H254" s="65"/>
      <c r="I254" s="65"/>
      <c r="J254" s="65"/>
      <c r="K254" s="65"/>
      <c r="L254" s="65"/>
      <c r="M254" s="65"/>
      <c r="N254" s="65"/>
      <c r="O254" s="65"/>
      <c r="P254" s="65"/>
      <c r="Q254" s="65"/>
      <c r="R254" s="65"/>
      <c r="S254" s="65"/>
      <c r="T254" s="65"/>
      <c r="U254" s="65"/>
      <c r="V254" s="65"/>
      <c r="W254" s="65"/>
    </row>
    <row r="255" spans="1:23" ht="33.75" x14ac:dyDescent="0.2">
      <c r="A255" s="24" t="s">
        <v>703</v>
      </c>
      <c r="B255" s="36" t="s">
        <v>634</v>
      </c>
      <c r="C255" s="37" t="s">
        <v>1499</v>
      </c>
      <c r="D255" s="38" t="s">
        <v>2080</v>
      </c>
      <c r="E255" s="39" t="s">
        <v>2081</v>
      </c>
      <c r="F255" s="40" t="s">
        <v>1663</v>
      </c>
      <c r="G255" s="41">
        <v>183409317892</v>
      </c>
      <c r="H255" s="65"/>
      <c r="I255" s="65"/>
      <c r="J255" s="65"/>
      <c r="K255" s="65"/>
      <c r="L255" s="65"/>
      <c r="M255" s="65"/>
      <c r="N255" s="65"/>
      <c r="O255" s="65"/>
      <c r="P255" s="65"/>
      <c r="Q255" s="65"/>
      <c r="R255" s="65"/>
      <c r="S255" s="65"/>
      <c r="T255" s="65"/>
      <c r="U255" s="65"/>
      <c r="V255" s="65"/>
      <c r="W255" s="65"/>
    </row>
    <row r="256" spans="1:23" ht="33.75" x14ac:dyDescent="0.2">
      <c r="A256" s="24" t="s">
        <v>703</v>
      </c>
      <c r="B256" s="36" t="s">
        <v>634</v>
      </c>
      <c r="C256" s="37" t="s">
        <v>1499</v>
      </c>
      <c r="D256" s="38" t="s">
        <v>2082</v>
      </c>
      <c r="E256" s="39" t="s">
        <v>2083</v>
      </c>
      <c r="F256" s="40" t="s">
        <v>1663</v>
      </c>
      <c r="G256" s="41">
        <v>93683107471</v>
      </c>
      <c r="H256" s="65"/>
      <c r="I256" s="65"/>
      <c r="J256" s="65"/>
      <c r="K256" s="65"/>
      <c r="L256" s="65"/>
      <c r="M256" s="65"/>
      <c r="N256" s="65"/>
      <c r="O256" s="65"/>
      <c r="P256" s="65"/>
      <c r="Q256" s="65"/>
      <c r="R256" s="65"/>
      <c r="S256" s="65"/>
      <c r="T256" s="65"/>
      <c r="U256" s="65"/>
      <c r="V256" s="65"/>
      <c r="W256" s="65"/>
    </row>
    <row r="257" spans="1:23" ht="33.75" x14ac:dyDescent="0.2">
      <c r="A257" s="24" t="s">
        <v>703</v>
      </c>
      <c r="B257" s="36" t="s">
        <v>634</v>
      </c>
      <c r="C257" s="37" t="s">
        <v>1499</v>
      </c>
      <c r="D257" s="38" t="s">
        <v>2084</v>
      </c>
      <c r="E257" s="39" t="s">
        <v>2085</v>
      </c>
      <c r="F257" s="40" t="s">
        <v>1663</v>
      </c>
      <c r="G257" s="41">
        <v>98348181940</v>
      </c>
      <c r="H257" s="65"/>
      <c r="I257" s="65"/>
      <c r="J257" s="65"/>
      <c r="K257" s="65"/>
      <c r="L257" s="65"/>
      <c r="M257" s="65"/>
      <c r="N257" s="65"/>
      <c r="O257" s="65"/>
      <c r="P257" s="65"/>
      <c r="Q257" s="65"/>
      <c r="R257" s="65"/>
      <c r="S257" s="65"/>
      <c r="T257" s="65"/>
      <c r="U257" s="65"/>
      <c r="V257" s="65"/>
      <c r="W257" s="65"/>
    </row>
    <row r="258" spans="1:23" ht="33.75" x14ac:dyDescent="0.2">
      <c r="A258" s="24" t="s">
        <v>703</v>
      </c>
      <c r="B258" s="36" t="s">
        <v>634</v>
      </c>
      <c r="C258" s="37" t="s">
        <v>1499</v>
      </c>
      <c r="D258" s="38" t="s">
        <v>2086</v>
      </c>
      <c r="E258" s="39" t="s">
        <v>2087</v>
      </c>
      <c r="F258" s="40" t="s">
        <v>1663</v>
      </c>
      <c r="G258" s="41">
        <v>57176136794</v>
      </c>
      <c r="H258" s="65"/>
      <c r="I258" s="65"/>
      <c r="J258" s="65"/>
      <c r="K258" s="65"/>
      <c r="L258" s="65"/>
      <c r="M258" s="65"/>
      <c r="N258" s="65"/>
      <c r="O258" s="65"/>
      <c r="P258" s="65"/>
      <c r="Q258" s="65"/>
      <c r="R258" s="65"/>
      <c r="S258" s="65"/>
      <c r="T258" s="65"/>
      <c r="U258" s="65"/>
      <c r="V258" s="65"/>
      <c r="W258" s="65"/>
    </row>
    <row r="259" spans="1:23" ht="33.75" x14ac:dyDescent="0.2">
      <c r="A259" s="24" t="s">
        <v>703</v>
      </c>
      <c r="B259" s="36" t="s">
        <v>634</v>
      </c>
      <c r="C259" s="37" t="s">
        <v>1499</v>
      </c>
      <c r="D259" s="38" t="s">
        <v>2088</v>
      </c>
      <c r="E259" s="39" t="s">
        <v>2089</v>
      </c>
      <c r="F259" s="40" t="s">
        <v>1663</v>
      </c>
      <c r="G259" s="41">
        <v>39038163950</v>
      </c>
      <c r="H259" s="65"/>
      <c r="I259" s="65"/>
      <c r="J259" s="65"/>
      <c r="K259" s="65"/>
      <c r="L259" s="65"/>
      <c r="M259" s="65"/>
      <c r="N259" s="65"/>
      <c r="O259" s="65"/>
      <c r="P259" s="65"/>
      <c r="Q259" s="65"/>
      <c r="R259" s="65"/>
      <c r="S259" s="65"/>
      <c r="T259" s="65"/>
      <c r="U259" s="65"/>
      <c r="V259" s="65"/>
      <c r="W259" s="65"/>
    </row>
    <row r="260" spans="1:23" ht="33.75" x14ac:dyDescent="0.2">
      <c r="A260" s="24" t="s">
        <v>703</v>
      </c>
      <c r="B260" s="36" t="s">
        <v>634</v>
      </c>
      <c r="C260" s="37" t="s">
        <v>1499</v>
      </c>
      <c r="D260" s="38" t="s">
        <v>2090</v>
      </c>
      <c r="E260" s="39" t="s">
        <v>2091</v>
      </c>
      <c r="F260" s="40" t="s">
        <v>1663</v>
      </c>
      <c r="G260" s="41">
        <v>155919791762</v>
      </c>
      <c r="H260" s="65"/>
      <c r="I260" s="65"/>
      <c r="J260" s="65"/>
      <c r="K260" s="65"/>
      <c r="L260" s="65"/>
      <c r="M260" s="65"/>
      <c r="N260" s="65"/>
      <c r="O260" s="65"/>
      <c r="P260" s="65"/>
      <c r="Q260" s="65"/>
      <c r="R260" s="65"/>
      <c r="S260" s="65"/>
      <c r="T260" s="65"/>
      <c r="U260" s="65"/>
      <c r="V260" s="65"/>
      <c r="W260" s="65"/>
    </row>
    <row r="261" spans="1:23" ht="33.75" x14ac:dyDescent="0.2">
      <c r="A261" s="24" t="s">
        <v>703</v>
      </c>
      <c r="B261" s="36" t="s">
        <v>634</v>
      </c>
      <c r="C261" s="37" t="s">
        <v>1499</v>
      </c>
      <c r="D261" s="38" t="s">
        <v>2092</v>
      </c>
      <c r="E261" s="39" t="s">
        <v>2093</v>
      </c>
      <c r="F261" s="40" t="s">
        <v>1663</v>
      </c>
      <c r="G261" s="41">
        <v>39696190620</v>
      </c>
      <c r="H261" s="65"/>
      <c r="I261" s="65"/>
      <c r="J261" s="65"/>
      <c r="K261" s="65"/>
      <c r="L261" s="65"/>
      <c r="M261" s="65"/>
      <c r="N261" s="65"/>
      <c r="O261" s="65"/>
      <c r="P261" s="65"/>
      <c r="Q261" s="65"/>
      <c r="R261" s="65"/>
      <c r="S261" s="65"/>
      <c r="T261" s="65"/>
      <c r="U261" s="65"/>
      <c r="V261" s="65"/>
      <c r="W261" s="65"/>
    </row>
    <row r="262" spans="1:23" ht="33.75" x14ac:dyDescent="0.2">
      <c r="A262" s="24" t="s">
        <v>703</v>
      </c>
      <c r="B262" s="36" t="s">
        <v>634</v>
      </c>
      <c r="C262" s="37" t="s">
        <v>1499</v>
      </c>
      <c r="D262" s="38" t="s">
        <v>2094</v>
      </c>
      <c r="E262" s="39" t="s">
        <v>2095</v>
      </c>
      <c r="F262" s="40" t="s">
        <v>1663</v>
      </c>
      <c r="G262" s="41">
        <v>33940928048</v>
      </c>
      <c r="H262" s="65"/>
      <c r="I262" s="65"/>
      <c r="J262" s="65"/>
      <c r="K262" s="65"/>
      <c r="L262" s="65"/>
      <c r="M262" s="65"/>
      <c r="N262" s="65"/>
      <c r="O262" s="65"/>
      <c r="P262" s="65"/>
      <c r="Q262" s="65"/>
      <c r="R262" s="65"/>
      <c r="S262" s="65"/>
      <c r="T262" s="65"/>
      <c r="U262" s="65"/>
      <c r="V262" s="65"/>
      <c r="W262" s="65"/>
    </row>
    <row r="263" spans="1:23" ht="33.75" x14ac:dyDescent="0.2">
      <c r="A263" s="24" t="s">
        <v>703</v>
      </c>
      <c r="B263" s="36" t="s">
        <v>634</v>
      </c>
      <c r="C263" s="37" t="s">
        <v>1499</v>
      </c>
      <c r="D263" s="38" t="s">
        <v>2096</v>
      </c>
      <c r="E263" s="39" t="s">
        <v>2097</v>
      </c>
      <c r="F263" s="40" t="s">
        <v>1663</v>
      </c>
      <c r="G263" s="41">
        <v>51563693583</v>
      </c>
      <c r="H263" s="65"/>
      <c r="I263" s="65"/>
      <c r="J263" s="65"/>
      <c r="K263" s="65"/>
      <c r="L263" s="65"/>
      <c r="M263" s="65"/>
      <c r="N263" s="65"/>
      <c r="O263" s="65"/>
      <c r="P263" s="65"/>
      <c r="Q263" s="65"/>
      <c r="R263" s="65"/>
      <c r="S263" s="65"/>
      <c r="T263" s="65"/>
      <c r="U263" s="65"/>
      <c r="V263" s="65"/>
      <c r="W263" s="65"/>
    </row>
    <row r="264" spans="1:23" ht="33.75" x14ac:dyDescent="0.2">
      <c r="A264" s="24" t="s">
        <v>703</v>
      </c>
      <c r="B264" s="36" t="s">
        <v>634</v>
      </c>
      <c r="C264" s="37" t="s">
        <v>1499</v>
      </c>
      <c r="D264" s="38" t="s">
        <v>2098</v>
      </c>
      <c r="E264" s="39" t="s">
        <v>2099</v>
      </c>
      <c r="F264" s="40" t="s">
        <v>1663</v>
      </c>
      <c r="G264" s="41">
        <v>39968165944</v>
      </c>
      <c r="H264" s="65"/>
      <c r="I264" s="65"/>
      <c r="J264" s="65"/>
      <c r="K264" s="65"/>
      <c r="L264" s="65"/>
      <c r="M264" s="65"/>
      <c r="N264" s="65"/>
      <c r="O264" s="65"/>
      <c r="P264" s="65"/>
      <c r="Q264" s="65"/>
      <c r="R264" s="65"/>
      <c r="S264" s="65"/>
      <c r="T264" s="65"/>
      <c r="U264" s="65"/>
      <c r="V264" s="65"/>
      <c r="W264" s="65"/>
    </row>
    <row r="265" spans="1:23" ht="33.75" x14ac:dyDescent="0.2">
      <c r="A265" s="24" t="s">
        <v>703</v>
      </c>
      <c r="B265" s="36" t="s">
        <v>634</v>
      </c>
      <c r="C265" s="37" t="s">
        <v>1499</v>
      </c>
      <c r="D265" s="38" t="s">
        <v>2100</v>
      </c>
      <c r="E265" s="39" t="s">
        <v>2101</v>
      </c>
      <c r="F265" s="40" t="s">
        <v>1663</v>
      </c>
      <c r="G265" s="41">
        <v>46130278010</v>
      </c>
      <c r="H265" s="65"/>
      <c r="I265" s="65"/>
      <c r="J265" s="65"/>
      <c r="K265" s="65"/>
      <c r="L265" s="65"/>
      <c r="M265" s="65"/>
      <c r="N265" s="65"/>
      <c r="O265" s="65"/>
      <c r="P265" s="65"/>
      <c r="Q265" s="65"/>
      <c r="R265" s="65"/>
      <c r="S265" s="65"/>
      <c r="T265" s="65"/>
      <c r="U265" s="65"/>
      <c r="V265" s="65"/>
      <c r="W265" s="65"/>
    </row>
    <row r="266" spans="1:23" ht="33.75" x14ac:dyDescent="0.2">
      <c r="A266" s="24" t="s">
        <v>703</v>
      </c>
      <c r="B266" s="36" t="s">
        <v>634</v>
      </c>
      <c r="C266" s="37" t="s">
        <v>1499</v>
      </c>
      <c r="D266" s="38" t="s">
        <v>2102</v>
      </c>
      <c r="E266" s="39" t="s">
        <v>2103</v>
      </c>
      <c r="F266" s="40" t="s">
        <v>1663</v>
      </c>
      <c r="G266" s="41">
        <v>29454734306</v>
      </c>
      <c r="H266" s="65"/>
      <c r="I266" s="65"/>
      <c r="J266" s="65"/>
      <c r="K266" s="65"/>
      <c r="L266" s="65"/>
      <c r="M266" s="65"/>
      <c r="N266" s="65"/>
      <c r="O266" s="65"/>
      <c r="P266" s="65"/>
      <c r="Q266" s="65"/>
      <c r="R266" s="65"/>
      <c r="S266" s="65"/>
      <c r="T266" s="65"/>
      <c r="U266" s="65"/>
      <c r="V266" s="65"/>
      <c r="W266" s="65"/>
    </row>
    <row r="267" spans="1:23" ht="33.75" x14ac:dyDescent="0.2">
      <c r="A267" s="24" t="s">
        <v>703</v>
      </c>
      <c r="B267" s="36" t="s">
        <v>634</v>
      </c>
      <c r="C267" s="37" t="s">
        <v>1499</v>
      </c>
      <c r="D267" s="38" t="s">
        <v>2104</v>
      </c>
      <c r="E267" s="39" t="s">
        <v>2105</v>
      </c>
      <c r="F267" s="40" t="s">
        <v>1663</v>
      </c>
      <c r="G267" s="41">
        <v>70532028775</v>
      </c>
      <c r="H267" s="65"/>
      <c r="I267" s="65"/>
      <c r="J267" s="65"/>
      <c r="K267" s="65"/>
      <c r="L267" s="65"/>
      <c r="M267" s="65"/>
      <c r="N267" s="65"/>
      <c r="O267" s="65"/>
      <c r="P267" s="65"/>
      <c r="Q267" s="65"/>
      <c r="R267" s="65"/>
      <c r="S267" s="65"/>
      <c r="T267" s="65"/>
      <c r="U267" s="65"/>
      <c r="V267" s="65"/>
      <c r="W267" s="65"/>
    </row>
    <row r="268" spans="1:23" ht="33.75" x14ac:dyDescent="0.2">
      <c r="A268" s="24" t="s">
        <v>703</v>
      </c>
      <c r="B268" s="36" t="s">
        <v>634</v>
      </c>
      <c r="C268" s="37" t="s">
        <v>1499</v>
      </c>
      <c r="D268" s="38" t="s">
        <v>2106</v>
      </c>
      <c r="E268" s="39" t="s">
        <v>2107</v>
      </c>
      <c r="F268" s="40" t="s">
        <v>1663</v>
      </c>
      <c r="G268" s="41">
        <v>61835752076</v>
      </c>
      <c r="H268" s="65"/>
      <c r="I268" s="65"/>
      <c r="J268" s="65"/>
      <c r="K268" s="65"/>
      <c r="L268" s="65"/>
      <c r="M268" s="65"/>
      <c r="N268" s="65"/>
      <c r="O268" s="65"/>
      <c r="P268" s="65"/>
      <c r="Q268" s="65"/>
      <c r="R268" s="65"/>
      <c r="S268" s="65"/>
      <c r="T268" s="65"/>
      <c r="U268" s="65"/>
      <c r="V268" s="65"/>
      <c r="W268" s="65"/>
    </row>
    <row r="269" spans="1:23" ht="33.75" x14ac:dyDescent="0.2">
      <c r="A269" s="24" t="s">
        <v>703</v>
      </c>
      <c r="B269" s="36" t="s">
        <v>634</v>
      </c>
      <c r="C269" s="37" t="s">
        <v>1499</v>
      </c>
      <c r="D269" s="38" t="s">
        <v>2108</v>
      </c>
      <c r="E269" s="39" t="s">
        <v>2109</v>
      </c>
      <c r="F269" s="40" t="s">
        <v>1663</v>
      </c>
      <c r="G269" s="41">
        <v>18132328947</v>
      </c>
      <c r="H269" s="65"/>
      <c r="I269" s="65"/>
      <c r="J269" s="65"/>
      <c r="K269" s="65"/>
      <c r="L269" s="65"/>
      <c r="M269" s="65"/>
      <c r="N269" s="65"/>
      <c r="O269" s="65"/>
      <c r="P269" s="65"/>
      <c r="Q269" s="65"/>
      <c r="R269" s="65"/>
      <c r="S269" s="65"/>
      <c r="T269" s="65"/>
      <c r="U269" s="65"/>
      <c r="V269" s="65"/>
      <c r="W269" s="65"/>
    </row>
    <row r="270" spans="1:23" ht="33.75" x14ac:dyDescent="0.2">
      <c r="A270" s="24" t="s">
        <v>703</v>
      </c>
      <c r="B270" s="36" t="s">
        <v>634</v>
      </c>
      <c r="C270" s="37" t="s">
        <v>1499</v>
      </c>
      <c r="D270" s="38" t="s">
        <v>2110</v>
      </c>
      <c r="E270" s="39" t="s">
        <v>2111</v>
      </c>
      <c r="F270" s="40" t="s">
        <v>1663</v>
      </c>
      <c r="G270" s="41">
        <v>80290528768</v>
      </c>
      <c r="H270" s="65"/>
      <c r="I270" s="65"/>
      <c r="J270" s="65"/>
      <c r="K270" s="65"/>
      <c r="L270" s="65"/>
      <c r="M270" s="65"/>
      <c r="N270" s="65"/>
      <c r="O270" s="65"/>
      <c r="P270" s="65"/>
      <c r="Q270" s="65"/>
      <c r="R270" s="65"/>
      <c r="S270" s="65"/>
      <c r="T270" s="65"/>
      <c r="U270" s="65"/>
      <c r="V270" s="65"/>
      <c r="W270" s="65"/>
    </row>
    <row r="271" spans="1:23" ht="33.75" x14ac:dyDescent="0.2">
      <c r="A271" s="24" t="s">
        <v>703</v>
      </c>
      <c r="B271" s="36" t="s">
        <v>634</v>
      </c>
      <c r="C271" s="37" t="s">
        <v>1499</v>
      </c>
      <c r="D271" s="38" t="s">
        <v>2112</v>
      </c>
      <c r="E271" s="39" t="s">
        <v>2113</v>
      </c>
      <c r="F271" s="40" t="s">
        <v>1663</v>
      </c>
      <c r="G271" s="41">
        <v>34050421166</v>
      </c>
      <c r="H271" s="65"/>
      <c r="I271" s="65"/>
      <c r="J271" s="65"/>
      <c r="K271" s="65"/>
      <c r="L271" s="65"/>
      <c r="M271" s="65"/>
      <c r="N271" s="65"/>
      <c r="O271" s="65"/>
      <c r="P271" s="65"/>
      <c r="Q271" s="65"/>
      <c r="R271" s="65"/>
      <c r="S271" s="65"/>
      <c r="T271" s="65"/>
      <c r="U271" s="65"/>
      <c r="V271" s="65"/>
      <c r="W271" s="65"/>
    </row>
    <row r="272" spans="1:23" ht="28.5" customHeight="1" x14ac:dyDescent="0.2">
      <c r="A272" s="24" t="s">
        <v>703</v>
      </c>
      <c r="B272" s="36" t="s">
        <v>634</v>
      </c>
      <c r="C272" s="37" t="s">
        <v>1499</v>
      </c>
      <c r="D272" s="38" t="s">
        <v>2114</v>
      </c>
      <c r="E272" s="39" t="s">
        <v>2115</v>
      </c>
      <c r="F272" s="40" t="s">
        <v>1663</v>
      </c>
      <c r="G272" s="41">
        <v>40237389834</v>
      </c>
      <c r="H272" s="65"/>
      <c r="I272" s="65"/>
      <c r="J272" s="65"/>
      <c r="K272" s="65"/>
      <c r="L272" s="65"/>
      <c r="M272" s="65"/>
      <c r="N272" s="65"/>
      <c r="O272" s="65"/>
      <c r="P272" s="65"/>
      <c r="Q272" s="65"/>
      <c r="R272" s="65"/>
      <c r="S272" s="65"/>
      <c r="T272" s="65"/>
      <c r="U272" s="65"/>
      <c r="V272" s="65"/>
      <c r="W272" s="65"/>
    </row>
    <row r="273" spans="1:23" ht="18" customHeight="1" x14ac:dyDescent="0.2">
      <c r="A273" s="24" t="s">
        <v>703</v>
      </c>
      <c r="B273" s="36" t="s">
        <v>634</v>
      </c>
      <c r="C273" s="37" t="s">
        <v>1499</v>
      </c>
      <c r="D273" s="38" t="s">
        <v>2116</v>
      </c>
      <c r="E273" s="39" t="s">
        <v>2117</v>
      </c>
      <c r="F273" s="40" t="s">
        <v>1663</v>
      </c>
      <c r="G273" s="41">
        <v>23696862046</v>
      </c>
      <c r="H273" s="65"/>
      <c r="I273" s="65"/>
      <c r="J273" s="65"/>
      <c r="K273" s="65"/>
      <c r="L273" s="65"/>
      <c r="M273" s="65"/>
      <c r="N273" s="65"/>
      <c r="O273" s="65"/>
      <c r="P273" s="65"/>
      <c r="Q273" s="65"/>
      <c r="R273" s="65"/>
      <c r="S273" s="65"/>
      <c r="T273" s="65"/>
      <c r="U273" s="65"/>
      <c r="V273" s="65"/>
      <c r="W273" s="65"/>
    </row>
    <row r="274" spans="1:23" s="49" customFormat="1" ht="27" x14ac:dyDescent="0.2">
      <c r="A274" s="24" t="s">
        <v>703</v>
      </c>
      <c r="B274" s="36" t="s">
        <v>634</v>
      </c>
      <c r="C274" s="48" t="s">
        <v>1499</v>
      </c>
      <c r="D274" s="44" t="s">
        <v>2118</v>
      </c>
      <c r="E274" s="45" t="s">
        <v>2119</v>
      </c>
      <c r="F274" s="46" t="s">
        <v>1663</v>
      </c>
      <c r="G274" s="43">
        <f>SUM(G275:G301)</f>
        <v>269342093354</v>
      </c>
      <c r="H274" s="66"/>
      <c r="I274" s="66"/>
      <c r="J274" s="66"/>
      <c r="K274" s="66"/>
      <c r="L274" s="66"/>
      <c r="M274" s="66"/>
      <c r="N274" s="66"/>
      <c r="O274" s="66"/>
      <c r="P274" s="66"/>
      <c r="Q274" s="66"/>
      <c r="R274" s="66"/>
      <c r="S274" s="66"/>
      <c r="T274" s="66"/>
      <c r="U274" s="66"/>
      <c r="V274" s="66"/>
      <c r="W274" s="66"/>
    </row>
    <row r="275" spans="1:23" ht="33.75" x14ac:dyDescent="0.2">
      <c r="A275" s="24" t="s">
        <v>703</v>
      </c>
      <c r="B275" s="36" t="s">
        <v>634</v>
      </c>
      <c r="C275" s="37" t="s">
        <v>1499</v>
      </c>
      <c r="D275" s="38" t="s">
        <v>2120</v>
      </c>
      <c r="E275" s="39" t="s">
        <v>2121</v>
      </c>
      <c r="F275" s="40" t="s">
        <v>1663</v>
      </c>
      <c r="G275" s="41">
        <v>26104448385</v>
      </c>
      <c r="H275" s="65"/>
      <c r="I275" s="65"/>
      <c r="J275" s="65"/>
      <c r="K275" s="65"/>
      <c r="L275" s="65"/>
      <c r="M275" s="65"/>
      <c r="N275" s="65"/>
      <c r="O275" s="65"/>
      <c r="P275" s="65"/>
      <c r="Q275" s="65"/>
      <c r="R275" s="65"/>
      <c r="S275" s="65"/>
      <c r="T275" s="65"/>
      <c r="U275" s="65"/>
      <c r="V275" s="65"/>
      <c r="W275" s="65"/>
    </row>
    <row r="276" spans="1:23" ht="33.75" x14ac:dyDescent="0.2">
      <c r="A276" s="24" t="s">
        <v>703</v>
      </c>
      <c r="B276" s="36" t="s">
        <v>634</v>
      </c>
      <c r="C276" s="37" t="s">
        <v>1499</v>
      </c>
      <c r="D276" s="38" t="s">
        <v>2122</v>
      </c>
      <c r="E276" s="39" t="s">
        <v>2123</v>
      </c>
      <c r="F276" s="40" t="s">
        <v>1663</v>
      </c>
      <c r="G276" s="41">
        <v>318007449</v>
      </c>
      <c r="H276" s="65"/>
      <c r="I276" s="65"/>
      <c r="J276" s="65"/>
      <c r="K276" s="65"/>
      <c r="L276" s="65"/>
      <c r="M276" s="65"/>
      <c r="N276" s="65"/>
      <c r="O276" s="65"/>
      <c r="P276" s="65"/>
      <c r="Q276" s="65"/>
      <c r="R276" s="65"/>
      <c r="S276" s="65"/>
      <c r="T276" s="65"/>
      <c r="U276" s="65"/>
      <c r="V276" s="65"/>
      <c r="W276" s="65"/>
    </row>
    <row r="277" spans="1:23" ht="33.75" x14ac:dyDescent="0.2">
      <c r="A277" s="24" t="s">
        <v>703</v>
      </c>
      <c r="B277" s="36" t="s">
        <v>634</v>
      </c>
      <c r="C277" s="37" t="s">
        <v>1499</v>
      </c>
      <c r="D277" s="38" t="s">
        <v>2124</v>
      </c>
      <c r="E277" s="39" t="s">
        <v>2125</v>
      </c>
      <c r="F277" s="40" t="s">
        <v>1663</v>
      </c>
      <c r="G277" s="41">
        <v>11121442945</v>
      </c>
      <c r="H277" s="65"/>
      <c r="I277" s="65"/>
      <c r="J277" s="65"/>
      <c r="K277" s="65"/>
      <c r="L277" s="65"/>
      <c r="M277" s="65"/>
      <c r="N277" s="65"/>
      <c r="O277" s="65"/>
      <c r="P277" s="65"/>
      <c r="Q277" s="65"/>
      <c r="R277" s="65"/>
      <c r="S277" s="65"/>
      <c r="T277" s="65"/>
      <c r="U277" s="65"/>
      <c r="V277" s="65"/>
      <c r="W277" s="65"/>
    </row>
    <row r="278" spans="1:23" ht="33.75" x14ac:dyDescent="0.2">
      <c r="A278" s="24" t="s">
        <v>703</v>
      </c>
      <c r="B278" s="36" t="s">
        <v>634</v>
      </c>
      <c r="C278" s="37" t="s">
        <v>1499</v>
      </c>
      <c r="D278" s="38" t="s">
        <v>2126</v>
      </c>
      <c r="E278" s="39" t="s">
        <v>2127</v>
      </c>
      <c r="F278" s="40" t="s">
        <v>1663</v>
      </c>
      <c r="G278" s="41">
        <v>9150345112</v>
      </c>
      <c r="H278" s="65"/>
      <c r="I278" s="65"/>
      <c r="J278" s="65"/>
      <c r="K278" s="65"/>
      <c r="L278" s="65"/>
      <c r="M278" s="65"/>
      <c r="N278" s="65"/>
      <c r="O278" s="65"/>
      <c r="P278" s="65"/>
      <c r="Q278" s="65"/>
      <c r="R278" s="65"/>
      <c r="S278" s="65"/>
      <c r="T278" s="65"/>
      <c r="U278" s="65"/>
      <c r="V278" s="65"/>
      <c r="W278" s="65"/>
    </row>
    <row r="279" spans="1:23" ht="33.75" x14ac:dyDescent="0.2">
      <c r="A279" s="24" t="s">
        <v>703</v>
      </c>
      <c r="B279" s="36" t="s">
        <v>634</v>
      </c>
      <c r="C279" s="37" t="s">
        <v>1499</v>
      </c>
      <c r="D279" s="38" t="s">
        <v>2128</v>
      </c>
      <c r="E279" s="39" t="s">
        <v>2129</v>
      </c>
      <c r="F279" s="40" t="s">
        <v>1663</v>
      </c>
      <c r="G279" s="41">
        <v>16876740204</v>
      </c>
      <c r="H279" s="65"/>
      <c r="I279" s="65"/>
      <c r="J279" s="65"/>
      <c r="K279" s="65"/>
      <c r="L279" s="65"/>
      <c r="M279" s="65"/>
      <c r="N279" s="65"/>
      <c r="O279" s="65"/>
      <c r="P279" s="65"/>
      <c r="Q279" s="65"/>
      <c r="R279" s="65"/>
      <c r="S279" s="65"/>
      <c r="T279" s="65"/>
      <c r="U279" s="65"/>
      <c r="V279" s="65"/>
      <c r="W279" s="65"/>
    </row>
    <row r="280" spans="1:23" ht="33.75" x14ac:dyDescent="0.2">
      <c r="A280" s="24" t="s">
        <v>703</v>
      </c>
      <c r="B280" s="36" t="s">
        <v>634</v>
      </c>
      <c r="C280" s="37" t="s">
        <v>1499</v>
      </c>
      <c r="D280" s="38" t="s">
        <v>2130</v>
      </c>
      <c r="E280" s="39" t="s">
        <v>2131</v>
      </c>
      <c r="F280" s="40" t="s">
        <v>1663</v>
      </c>
      <c r="G280" s="41">
        <v>573966929</v>
      </c>
      <c r="H280" s="65"/>
      <c r="I280" s="65"/>
      <c r="J280" s="65"/>
      <c r="K280" s="65"/>
      <c r="L280" s="65"/>
      <c r="M280" s="65"/>
      <c r="N280" s="65"/>
      <c r="O280" s="65"/>
      <c r="P280" s="65"/>
      <c r="Q280" s="65"/>
      <c r="R280" s="65"/>
      <c r="S280" s="65"/>
      <c r="T280" s="65"/>
      <c r="U280" s="65"/>
      <c r="V280" s="65"/>
      <c r="W280" s="65"/>
    </row>
    <row r="281" spans="1:23" ht="33.75" x14ac:dyDescent="0.2">
      <c r="A281" s="24" t="s">
        <v>703</v>
      </c>
      <c r="B281" s="36" t="s">
        <v>634</v>
      </c>
      <c r="C281" s="37" t="s">
        <v>1499</v>
      </c>
      <c r="D281" s="38" t="s">
        <v>2132</v>
      </c>
      <c r="E281" s="39" t="s">
        <v>2133</v>
      </c>
      <c r="F281" s="40" t="s">
        <v>1663</v>
      </c>
      <c r="G281" s="41">
        <v>8009596578</v>
      </c>
      <c r="H281" s="65"/>
      <c r="I281" s="65"/>
      <c r="J281" s="65"/>
      <c r="K281" s="65"/>
      <c r="L281" s="65"/>
      <c r="M281" s="65"/>
      <c r="N281" s="65"/>
      <c r="O281" s="65"/>
      <c r="P281" s="65"/>
      <c r="Q281" s="65"/>
      <c r="R281" s="65"/>
      <c r="S281" s="65"/>
      <c r="T281" s="65"/>
      <c r="U281" s="65"/>
      <c r="V281" s="65"/>
      <c r="W281" s="65"/>
    </row>
    <row r="282" spans="1:23" ht="33.75" x14ac:dyDescent="0.2">
      <c r="A282" s="24" t="s">
        <v>703</v>
      </c>
      <c r="B282" s="36" t="s">
        <v>634</v>
      </c>
      <c r="C282" s="37" t="s">
        <v>1499</v>
      </c>
      <c r="D282" s="38" t="s">
        <v>2134</v>
      </c>
      <c r="E282" s="39" t="s">
        <v>2135</v>
      </c>
      <c r="F282" s="40" t="s">
        <v>1663</v>
      </c>
      <c r="G282" s="41">
        <v>2244328955</v>
      </c>
      <c r="H282" s="65"/>
      <c r="I282" s="65"/>
      <c r="J282" s="65"/>
      <c r="K282" s="65"/>
      <c r="L282" s="65"/>
      <c r="M282" s="65"/>
      <c r="N282" s="65"/>
      <c r="O282" s="65"/>
      <c r="P282" s="65"/>
      <c r="Q282" s="65"/>
      <c r="R282" s="65"/>
      <c r="S282" s="65"/>
      <c r="T282" s="65"/>
      <c r="U282" s="65"/>
      <c r="V282" s="65"/>
      <c r="W282" s="65"/>
    </row>
    <row r="283" spans="1:23" ht="33.75" x14ac:dyDescent="0.2">
      <c r="A283" s="24" t="s">
        <v>703</v>
      </c>
      <c r="B283" s="36" t="s">
        <v>634</v>
      </c>
      <c r="C283" s="37" t="s">
        <v>1499</v>
      </c>
      <c r="D283" s="38" t="s">
        <v>2136</v>
      </c>
      <c r="E283" s="39" t="s">
        <v>2137</v>
      </c>
      <c r="F283" s="40" t="s">
        <v>1663</v>
      </c>
      <c r="G283" s="41">
        <v>5537836476</v>
      </c>
      <c r="H283" s="65"/>
      <c r="I283" s="65"/>
      <c r="J283" s="65"/>
      <c r="K283" s="65"/>
      <c r="L283" s="65"/>
      <c r="M283" s="65"/>
      <c r="N283" s="65"/>
      <c r="O283" s="65"/>
      <c r="P283" s="65"/>
      <c r="Q283" s="65"/>
      <c r="R283" s="65"/>
      <c r="S283" s="65"/>
      <c r="T283" s="65"/>
      <c r="U283" s="65"/>
      <c r="V283" s="65"/>
      <c r="W283" s="65"/>
    </row>
    <row r="284" spans="1:23" ht="33.75" x14ac:dyDescent="0.2">
      <c r="A284" s="24" t="s">
        <v>703</v>
      </c>
      <c r="B284" s="36" t="s">
        <v>634</v>
      </c>
      <c r="C284" s="37" t="s">
        <v>1499</v>
      </c>
      <c r="D284" s="38" t="s">
        <v>2138</v>
      </c>
      <c r="E284" s="39" t="s">
        <v>2139</v>
      </c>
      <c r="F284" s="40" t="s">
        <v>1663</v>
      </c>
      <c r="G284" s="41">
        <v>4293274127</v>
      </c>
      <c r="H284" s="65"/>
      <c r="I284" s="65"/>
      <c r="J284" s="65"/>
      <c r="K284" s="65"/>
      <c r="L284" s="65"/>
      <c r="M284" s="65"/>
      <c r="N284" s="65"/>
      <c r="O284" s="65"/>
      <c r="P284" s="65"/>
      <c r="Q284" s="65"/>
      <c r="R284" s="65"/>
      <c r="S284" s="65"/>
      <c r="T284" s="65"/>
      <c r="U284" s="65"/>
      <c r="V284" s="65"/>
      <c r="W284" s="65"/>
    </row>
    <row r="285" spans="1:23" ht="45" x14ac:dyDescent="0.2">
      <c r="A285" s="24" t="s">
        <v>703</v>
      </c>
      <c r="B285" s="36" t="s">
        <v>634</v>
      </c>
      <c r="C285" s="37" t="s">
        <v>1499</v>
      </c>
      <c r="D285" s="38" t="s">
        <v>2140</v>
      </c>
      <c r="E285" s="39" t="s">
        <v>2141</v>
      </c>
      <c r="F285" s="40" t="s">
        <v>1663</v>
      </c>
      <c r="G285" s="41">
        <v>31977589283</v>
      </c>
      <c r="H285" s="65"/>
      <c r="I285" s="65"/>
      <c r="J285" s="65"/>
      <c r="K285" s="65"/>
      <c r="L285" s="65"/>
      <c r="M285" s="65"/>
      <c r="N285" s="65"/>
      <c r="O285" s="65"/>
      <c r="P285" s="65"/>
      <c r="Q285" s="65"/>
      <c r="R285" s="65"/>
      <c r="S285" s="65"/>
      <c r="T285" s="65"/>
      <c r="U285" s="65"/>
      <c r="V285" s="65"/>
      <c r="W285" s="65"/>
    </row>
    <row r="286" spans="1:23" ht="33.75" x14ac:dyDescent="0.2">
      <c r="A286" s="24" t="s">
        <v>703</v>
      </c>
      <c r="B286" s="36" t="s">
        <v>634</v>
      </c>
      <c r="C286" s="37" t="s">
        <v>1499</v>
      </c>
      <c r="D286" s="38" t="s">
        <v>2142</v>
      </c>
      <c r="E286" s="39" t="s">
        <v>2143</v>
      </c>
      <c r="F286" s="40" t="s">
        <v>1663</v>
      </c>
      <c r="G286" s="41">
        <v>91068789</v>
      </c>
      <c r="H286" s="65"/>
      <c r="I286" s="65"/>
      <c r="J286" s="65"/>
      <c r="K286" s="65"/>
      <c r="L286" s="65"/>
      <c r="M286" s="65"/>
      <c r="N286" s="65"/>
      <c r="O286" s="65"/>
      <c r="P286" s="65"/>
      <c r="Q286" s="65"/>
      <c r="R286" s="65"/>
      <c r="S286" s="65"/>
      <c r="T286" s="65"/>
      <c r="U286" s="65"/>
      <c r="V286" s="65"/>
      <c r="W286" s="65"/>
    </row>
    <row r="287" spans="1:23" ht="33.75" x14ac:dyDescent="0.2">
      <c r="A287" s="24" t="s">
        <v>703</v>
      </c>
      <c r="B287" s="36" t="s">
        <v>634</v>
      </c>
      <c r="C287" s="37" t="s">
        <v>1499</v>
      </c>
      <c r="D287" s="38" t="s">
        <v>2144</v>
      </c>
      <c r="E287" s="39" t="s">
        <v>2145</v>
      </c>
      <c r="F287" s="40" t="s">
        <v>1663</v>
      </c>
      <c r="G287" s="41">
        <v>4785474705</v>
      </c>
      <c r="H287" s="65"/>
      <c r="I287" s="65"/>
      <c r="J287" s="65"/>
      <c r="K287" s="65"/>
      <c r="L287" s="65"/>
      <c r="M287" s="65"/>
      <c r="N287" s="65"/>
      <c r="O287" s="65"/>
      <c r="P287" s="65"/>
      <c r="Q287" s="65"/>
      <c r="R287" s="65"/>
      <c r="S287" s="65"/>
      <c r="T287" s="65"/>
      <c r="U287" s="65"/>
      <c r="V287" s="65"/>
      <c r="W287" s="65"/>
    </row>
    <row r="288" spans="1:23" ht="33.75" x14ac:dyDescent="0.2">
      <c r="A288" s="24" t="s">
        <v>703</v>
      </c>
      <c r="B288" s="36" t="s">
        <v>634</v>
      </c>
      <c r="C288" s="37" t="s">
        <v>1499</v>
      </c>
      <c r="D288" s="38" t="s">
        <v>2146</v>
      </c>
      <c r="E288" s="39" t="s">
        <v>2147</v>
      </c>
      <c r="F288" s="40" t="s">
        <v>1663</v>
      </c>
      <c r="G288" s="41">
        <v>1216067444</v>
      </c>
      <c r="H288" s="65"/>
      <c r="I288" s="65"/>
      <c r="J288" s="65"/>
      <c r="K288" s="65"/>
      <c r="L288" s="65"/>
      <c r="M288" s="65"/>
      <c r="N288" s="65"/>
      <c r="O288" s="65"/>
      <c r="P288" s="65"/>
      <c r="Q288" s="65"/>
      <c r="R288" s="65"/>
      <c r="S288" s="65"/>
      <c r="T288" s="65"/>
      <c r="U288" s="65"/>
      <c r="V288" s="65"/>
      <c r="W288" s="65"/>
    </row>
    <row r="289" spans="1:23" ht="33.75" x14ac:dyDescent="0.2">
      <c r="A289" s="24" t="s">
        <v>703</v>
      </c>
      <c r="B289" s="36" t="s">
        <v>634</v>
      </c>
      <c r="C289" s="37" t="s">
        <v>1499</v>
      </c>
      <c r="D289" s="38" t="s">
        <v>2148</v>
      </c>
      <c r="E289" s="39" t="s">
        <v>2149</v>
      </c>
      <c r="F289" s="40" t="s">
        <v>1663</v>
      </c>
      <c r="G289" s="41">
        <v>5674379882</v>
      </c>
      <c r="H289" s="65"/>
      <c r="I289" s="65"/>
      <c r="J289" s="65"/>
      <c r="K289" s="65"/>
      <c r="L289" s="65"/>
      <c r="M289" s="65"/>
      <c r="N289" s="65"/>
      <c r="O289" s="65"/>
      <c r="P289" s="65"/>
      <c r="Q289" s="65"/>
      <c r="R289" s="65"/>
      <c r="S289" s="65"/>
      <c r="T289" s="65"/>
      <c r="U289" s="65"/>
      <c r="V289" s="65"/>
      <c r="W289" s="65"/>
    </row>
    <row r="290" spans="1:23" ht="33.75" x14ac:dyDescent="0.2">
      <c r="A290" s="24" t="s">
        <v>703</v>
      </c>
      <c r="B290" s="36" t="s">
        <v>634</v>
      </c>
      <c r="C290" s="37" t="s">
        <v>1499</v>
      </c>
      <c r="D290" s="38" t="s">
        <v>2150</v>
      </c>
      <c r="E290" s="39" t="s">
        <v>2151</v>
      </c>
      <c r="F290" s="40" t="s">
        <v>1663</v>
      </c>
      <c r="G290" s="41">
        <v>2379776617</v>
      </c>
      <c r="H290" s="65"/>
      <c r="I290" s="65"/>
      <c r="J290" s="65"/>
      <c r="K290" s="65"/>
      <c r="L290" s="65"/>
      <c r="M290" s="65"/>
      <c r="N290" s="65"/>
      <c r="O290" s="65"/>
      <c r="P290" s="65"/>
      <c r="Q290" s="65"/>
      <c r="R290" s="65"/>
      <c r="S290" s="65"/>
      <c r="T290" s="65"/>
      <c r="U290" s="65"/>
      <c r="V290" s="65"/>
      <c r="W290" s="65"/>
    </row>
    <row r="291" spans="1:23" ht="33.75" x14ac:dyDescent="0.2">
      <c r="A291" s="24" t="s">
        <v>703</v>
      </c>
      <c r="B291" s="36" t="s">
        <v>634</v>
      </c>
      <c r="C291" s="37" t="s">
        <v>1499</v>
      </c>
      <c r="D291" s="38" t="s">
        <v>2152</v>
      </c>
      <c r="E291" s="39" t="s">
        <v>2153</v>
      </c>
      <c r="F291" s="40" t="s">
        <v>1663</v>
      </c>
      <c r="G291" s="41">
        <v>8764345579</v>
      </c>
      <c r="H291" s="65"/>
      <c r="I291" s="65"/>
      <c r="J291" s="65"/>
      <c r="K291" s="65"/>
      <c r="L291" s="65"/>
      <c r="M291" s="65"/>
      <c r="N291" s="65"/>
      <c r="O291" s="65"/>
      <c r="P291" s="65"/>
      <c r="Q291" s="65"/>
      <c r="R291" s="65"/>
      <c r="S291" s="65"/>
      <c r="T291" s="65"/>
      <c r="U291" s="65"/>
      <c r="V291" s="65"/>
      <c r="W291" s="65"/>
    </row>
    <row r="292" spans="1:23" ht="45" x14ac:dyDescent="0.2">
      <c r="A292" s="24" t="s">
        <v>703</v>
      </c>
      <c r="B292" s="36" t="s">
        <v>634</v>
      </c>
      <c r="C292" s="37" t="s">
        <v>1499</v>
      </c>
      <c r="D292" s="38" t="s">
        <v>2154</v>
      </c>
      <c r="E292" s="39" t="s">
        <v>2155</v>
      </c>
      <c r="F292" s="40" t="s">
        <v>1663</v>
      </c>
      <c r="G292" s="41">
        <v>9753949724</v>
      </c>
      <c r="H292" s="65"/>
      <c r="I292" s="65"/>
      <c r="J292" s="65"/>
      <c r="K292" s="65"/>
      <c r="L292" s="65"/>
      <c r="M292" s="65"/>
      <c r="N292" s="65"/>
      <c r="O292" s="65"/>
      <c r="P292" s="65"/>
      <c r="Q292" s="65"/>
      <c r="R292" s="65"/>
      <c r="S292" s="65"/>
      <c r="T292" s="65"/>
      <c r="U292" s="65"/>
      <c r="V292" s="65"/>
      <c r="W292" s="65"/>
    </row>
    <row r="293" spans="1:23" ht="33.75" x14ac:dyDescent="0.2">
      <c r="A293" s="24" t="s">
        <v>703</v>
      </c>
      <c r="B293" s="36" t="s">
        <v>634</v>
      </c>
      <c r="C293" s="37" t="s">
        <v>1499</v>
      </c>
      <c r="D293" s="38" t="s">
        <v>2156</v>
      </c>
      <c r="E293" s="39" t="s">
        <v>2157</v>
      </c>
      <c r="F293" s="40" t="s">
        <v>1663</v>
      </c>
      <c r="G293" s="41">
        <v>841018213</v>
      </c>
      <c r="H293" s="65"/>
      <c r="I293" s="65"/>
      <c r="J293" s="65"/>
      <c r="K293" s="65"/>
      <c r="L293" s="65"/>
      <c r="M293" s="65"/>
      <c r="N293" s="65"/>
      <c r="O293" s="65"/>
      <c r="P293" s="65"/>
      <c r="Q293" s="65"/>
      <c r="R293" s="65"/>
      <c r="S293" s="65"/>
      <c r="T293" s="65"/>
      <c r="U293" s="65"/>
      <c r="V293" s="65"/>
      <c r="W293" s="65"/>
    </row>
    <row r="294" spans="1:23" ht="33.75" x14ac:dyDescent="0.2">
      <c r="A294" s="24" t="s">
        <v>703</v>
      </c>
      <c r="B294" s="36" t="s">
        <v>634</v>
      </c>
      <c r="C294" s="37" t="s">
        <v>1499</v>
      </c>
      <c r="D294" s="38" t="s">
        <v>2158</v>
      </c>
      <c r="E294" s="39" t="s">
        <v>2159</v>
      </c>
      <c r="F294" s="40" t="s">
        <v>1663</v>
      </c>
      <c r="G294" s="41">
        <v>4950117253</v>
      </c>
      <c r="H294" s="65"/>
      <c r="I294" s="65"/>
      <c r="J294" s="65"/>
      <c r="K294" s="65"/>
      <c r="L294" s="65"/>
      <c r="M294" s="65"/>
      <c r="N294" s="65"/>
      <c r="O294" s="65"/>
      <c r="P294" s="65"/>
      <c r="Q294" s="65"/>
      <c r="R294" s="65"/>
      <c r="S294" s="65"/>
      <c r="T294" s="65"/>
      <c r="U294" s="65"/>
      <c r="V294" s="65"/>
      <c r="W294" s="65"/>
    </row>
    <row r="295" spans="1:23" ht="33.75" x14ac:dyDescent="0.2">
      <c r="A295" s="24" t="s">
        <v>703</v>
      </c>
      <c r="B295" s="36" t="s">
        <v>634</v>
      </c>
      <c r="C295" s="37" t="s">
        <v>1499</v>
      </c>
      <c r="D295" s="38" t="s">
        <v>2160</v>
      </c>
      <c r="E295" s="39" t="s">
        <v>2161</v>
      </c>
      <c r="F295" s="40" t="s">
        <v>1663</v>
      </c>
      <c r="G295" s="41">
        <v>762787757</v>
      </c>
      <c r="H295" s="65"/>
      <c r="I295" s="65"/>
      <c r="J295" s="65"/>
      <c r="K295" s="65"/>
      <c r="L295" s="65"/>
      <c r="M295" s="65"/>
      <c r="N295" s="65"/>
      <c r="O295" s="65"/>
      <c r="P295" s="65"/>
      <c r="Q295" s="65"/>
      <c r="R295" s="65"/>
      <c r="S295" s="65"/>
      <c r="T295" s="65"/>
      <c r="U295" s="65"/>
      <c r="V295" s="65"/>
      <c r="W295" s="65"/>
    </row>
    <row r="296" spans="1:23" ht="33.75" x14ac:dyDescent="0.2">
      <c r="A296" s="24" t="s">
        <v>703</v>
      </c>
      <c r="B296" s="36" t="s">
        <v>634</v>
      </c>
      <c r="C296" s="37" t="s">
        <v>1499</v>
      </c>
      <c r="D296" s="38" t="s">
        <v>2162</v>
      </c>
      <c r="E296" s="39" t="s">
        <v>2163</v>
      </c>
      <c r="F296" s="40" t="s">
        <v>1663</v>
      </c>
      <c r="G296" s="41">
        <v>13681962707</v>
      </c>
      <c r="H296" s="65"/>
      <c r="I296" s="65"/>
      <c r="J296" s="65"/>
      <c r="K296" s="65"/>
      <c r="L296" s="65"/>
      <c r="M296" s="65"/>
      <c r="N296" s="65"/>
      <c r="O296" s="65"/>
      <c r="P296" s="65"/>
      <c r="Q296" s="65"/>
      <c r="R296" s="65"/>
      <c r="S296" s="65"/>
      <c r="T296" s="65"/>
      <c r="U296" s="65"/>
      <c r="V296" s="65"/>
      <c r="W296" s="65"/>
    </row>
    <row r="297" spans="1:23" ht="33.75" x14ac:dyDescent="0.2">
      <c r="A297" s="24" t="s">
        <v>703</v>
      </c>
      <c r="B297" s="36" t="s">
        <v>634</v>
      </c>
      <c r="C297" s="37" t="s">
        <v>1499</v>
      </c>
      <c r="D297" s="38" t="s">
        <v>2164</v>
      </c>
      <c r="E297" s="39" t="s">
        <v>2165</v>
      </c>
      <c r="F297" s="40" t="s">
        <v>1663</v>
      </c>
      <c r="G297" s="41">
        <v>27053326288</v>
      </c>
      <c r="H297" s="65"/>
      <c r="I297" s="65"/>
      <c r="J297" s="65"/>
      <c r="K297" s="65"/>
      <c r="L297" s="65"/>
      <c r="M297" s="65"/>
      <c r="N297" s="65"/>
      <c r="O297" s="65"/>
      <c r="P297" s="65"/>
      <c r="Q297" s="65"/>
      <c r="R297" s="65"/>
      <c r="S297" s="65"/>
      <c r="T297" s="65"/>
      <c r="U297" s="65"/>
      <c r="V297" s="65"/>
      <c r="W297" s="65"/>
    </row>
    <row r="298" spans="1:23" ht="45" x14ac:dyDescent="0.2">
      <c r="A298" s="24" t="s">
        <v>703</v>
      </c>
      <c r="B298" s="36" t="s">
        <v>634</v>
      </c>
      <c r="C298" s="37" t="s">
        <v>1499</v>
      </c>
      <c r="D298" s="38" t="s">
        <v>2166</v>
      </c>
      <c r="E298" s="39" t="s">
        <v>2167</v>
      </c>
      <c r="F298" s="40" t="s">
        <v>1663</v>
      </c>
      <c r="G298" s="41">
        <v>34462974289</v>
      </c>
      <c r="H298" s="65"/>
      <c r="I298" s="65"/>
      <c r="J298" s="65"/>
      <c r="K298" s="65"/>
      <c r="L298" s="65"/>
      <c r="M298" s="65"/>
      <c r="N298" s="65"/>
      <c r="O298" s="65"/>
      <c r="P298" s="65"/>
      <c r="Q298" s="65"/>
      <c r="R298" s="65"/>
      <c r="S298" s="65"/>
      <c r="T298" s="65"/>
      <c r="U298" s="65"/>
      <c r="V298" s="65"/>
      <c r="W298" s="65"/>
    </row>
    <row r="299" spans="1:23" ht="33.75" x14ac:dyDescent="0.2">
      <c r="A299" s="24" t="s">
        <v>703</v>
      </c>
      <c r="B299" s="36" t="s">
        <v>634</v>
      </c>
      <c r="C299" s="37" t="s">
        <v>1499</v>
      </c>
      <c r="D299" s="38" t="s">
        <v>2168</v>
      </c>
      <c r="E299" s="39" t="s">
        <v>2169</v>
      </c>
      <c r="F299" s="40" t="s">
        <v>1663</v>
      </c>
      <c r="G299" s="41">
        <v>60402592</v>
      </c>
      <c r="H299" s="65"/>
      <c r="I299" s="65"/>
      <c r="J299" s="65"/>
      <c r="K299" s="65"/>
      <c r="L299" s="65"/>
      <c r="M299" s="65"/>
      <c r="N299" s="65"/>
      <c r="O299" s="65"/>
      <c r="P299" s="65"/>
      <c r="Q299" s="65"/>
      <c r="R299" s="65"/>
      <c r="S299" s="65"/>
      <c r="T299" s="65"/>
      <c r="U299" s="65"/>
      <c r="V299" s="65"/>
      <c r="W299" s="65"/>
    </row>
    <row r="300" spans="1:23" ht="33.75" x14ac:dyDescent="0.2">
      <c r="A300" s="24" t="s">
        <v>703</v>
      </c>
      <c r="B300" s="36" t="s">
        <v>634</v>
      </c>
      <c r="C300" s="37" t="s">
        <v>1499</v>
      </c>
      <c r="D300" s="38" t="s">
        <v>2170</v>
      </c>
      <c r="E300" s="39" t="s">
        <v>2171</v>
      </c>
      <c r="F300" s="40" t="s">
        <v>1663</v>
      </c>
      <c r="G300" s="41">
        <v>256201868</v>
      </c>
      <c r="H300" s="65"/>
      <c r="I300" s="65"/>
      <c r="J300" s="65"/>
      <c r="K300" s="65"/>
      <c r="L300" s="65"/>
      <c r="M300" s="65"/>
      <c r="N300" s="65"/>
      <c r="O300" s="65"/>
      <c r="P300" s="65"/>
      <c r="Q300" s="65"/>
      <c r="R300" s="65"/>
      <c r="S300" s="65"/>
      <c r="T300" s="65"/>
      <c r="U300" s="65"/>
      <c r="V300" s="65"/>
      <c r="W300" s="65"/>
    </row>
    <row r="301" spans="1:23" ht="33.75" x14ac:dyDescent="0.2">
      <c r="A301" s="24" t="s">
        <v>703</v>
      </c>
      <c r="B301" s="36" t="s">
        <v>634</v>
      </c>
      <c r="C301" s="37" t="s">
        <v>1499</v>
      </c>
      <c r="D301" s="38" t="s">
        <v>2172</v>
      </c>
      <c r="E301" s="39" t="s">
        <v>2173</v>
      </c>
      <c r="F301" s="40" t="s">
        <v>1663</v>
      </c>
      <c r="G301" s="41">
        <v>38400663204</v>
      </c>
      <c r="H301" s="65"/>
      <c r="I301" s="65"/>
      <c r="J301" s="65"/>
      <c r="K301" s="65"/>
      <c r="L301" s="65"/>
      <c r="M301" s="65"/>
      <c r="N301" s="65"/>
      <c r="O301" s="65"/>
      <c r="P301" s="65"/>
      <c r="Q301" s="65"/>
      <c r="R301" s="65"/>
      <c r="S301" s="65"/>
      <c r="T301" s="65"/>
      <c r="U301" s="65"/>
      <c r="V301" s="65"/>
      <c r="W301" s="65"/>
    </row>
    <row r="302" spans="1:23" s="49" customFormat="1" ht="20.25" customHeight="1" x14ac:dyDescent="0.2">
      <c r="A302" s="24" t="s">
        <v>703</v>
      </c>
      <c r="B302" s="51"/>
      <c r="C302" s="48"/>
      <c r="D302" s="44" t="s">
        <v>2174</v>
      </c>
      <c r="E302" s="45" t="s">
        <v>2175</v>
      </c>
      <c r="F302" s="46">
        <v>10</v>
      </c>
      <c r="G302" s="43">
        <f>+G303</f>
        <v>44557800</v>
      </c>
      <c r="H302" s="66"/>
      <c r="I302" s="66"/>
      <c r="J302" s="66"/>
      <c r="K302" s="66"/>
      <c r="L302" s="66"/>
      <c r="M302" s="66"/>
      <c r="N302" s="66"/>
      <c r="O302" s="66"/>
      <c r="P302" s="66"/>
      <c r="Q302" s="66"/>
      <c r="R302" s="66"/>
      <c r="S302" s="66"/>
      <c r="T302" s="66"/>
      <c r="U302" s="66"/>
      <c r="V302" s="66"/>
      <c r="W302" s="66"/>
    </row>
    <row r="303" spans="1:23" ht="22.5" x14ac:dyDescent="0.2">
      <c r="A303" s="24" t="s">
        <v>703</v>
      </c>
      <c r="B303" s="36" t="s">
        <v>1479</v>
      </c>
      <c r="C303" s="37" t="s">
        <v>1478</v>
      </c>
      <c r="D303" s="38" t="s">
        <v>2176</v>
      </c>
      <c r="E303" s="39" t="s">
        <v>2177</v>
      </c>
      <c r="F303" s="40" t="s">
        <v>1663</v>
      </c>
      <c r="G303" s="41">
        <v>44557800</v>
      </c>
      <c r="H303" s="65"/>
      <c r="I303" s="65"/>
      <c r="J303" s="65"/>
      <c r="K303" s="65"/>
      <c r="L303" s="65"/>
      <c r="M303" s="65"/>
      <c r="N303" s="65"/>
      <c r="O303" s="65"/>
      <c r="P303" s="65"/>
      <c r="Q303" s="65"/>
      <c r="R303" s="65"/>
      <c r="S303" s="65"/>
      <c r="T303" s="65"/>
      <c r="U303" s="65"/>
      <c r="V303" s="65"/>
      <c r="W303" s="65"/>
    </row>
    <row r="304" spans="1:23" s="49" customFormat="1" ht="22.5" x14ac:dyDescent="0.2">
      <c r="A304" s="24" t="s">
        <v>703</v>
      </c>
      <c r="B304" s="51"/>
      <c r="C304" s="48"/>
      <c r="D304" s="44" t="s">
        <v>2178</v>
      </c>
      <c r="E304" s="45" t="s">
        <v>2179</v>
      </c>
      <c r="F304" s="46">
        <v>10</v>
      </c>
      <c r="G304" s="43">
        <v>7196496357190</v>
      </c>
      <c r="H304" s="66"/>
      <c r="I304" s="66"/>
      <c r="J304" s="66"/>
      <c r="K304" s="66"/>
      <c r="L304" s="66"/>
      <c r="M304" s="66"/>
      <c r="N304" s="66"/>
      <c r="O304" s="66"/>
      <c r="P304" s="66"/>
      <c r="Q304" s="66"/>
      <c r="R304" s="66"/>
      <c r="S304" s="66"/>
      <c r="T304" s="66"/>
      <c r="U304" s="66"/>
      <c r="V304" s="66"/>
      <c r="W304" s="66"/>
    </row>
    <row r="305" spans="1:23" ht="27" x14ac:dyDescent="0.2">
      <c r="A305" s="24" t="s">
        <v>703</v>
      </c>
      <c r="B305" s="36" t="s">
        <v>634</v>
      </c>
      <c r="C305" s="37" t="s">
        <v>1499</v>
      </c>
      <c r="D305" s="38" t="s">
        <v>2178</v>
      </c>
      <c r="E305" s="39" t="s">
        <v>2179</v>
      </c>
      <c r="F305" s="40">
        <v>10</v>
      </c>
      <c r="G305" s="41">
        <v>7196496357190</v>
      </c>
      <c r="H305" s="65"/>
      <c r="I305" s="65"/>
      <c r="J305" s="65"/>
      <c r="K305" s="65"/>
      <c r="L305" s="65"/>
      <c r="M305" s="65"/>
      <c r="N305" s="65"/>
      <c r="O305" s="65"/>
      <c r="P305" s="65"/>
      <c r="Q305" s="65"/>
      <c r="R305" s="65"/>
      <c r="S305" s="65"/>
      <c r="T305" s="65"/>
      <c r="U305" s="65"/>
      <c r="V305" s="65"/>
      <c r="W305" s="65"/>
    </row>
    <row r="306" spans="1:23" s="49" customFormat="1" ht="32.25" customHeight="1" x14ac:dyDescent="0.2">
      <c r="A306" s="24" t="s">
        <v>703</v>
      </c>
      <c r="B306" s="51"/>
      <c r="C306" s="30"/>
      <c r="D306" s="44" t="s">
        <v>2178</v>
      </c>
      <c r="E306" s="45" t="s">
        <v>2179</v>
      </c>
      <c r="F306" s="46">
        <v>17</v>
      </c>
      <c r="G306" s="43">
        <v>1055357105501</v>
      </c>
      <c r="H306" s="66"/>
      <c r="I306" s="66"/>
      <c r="J306" s="66"/>
      <c r="K306" s="66"/>
      <c r="L306" s="66"/>
      <c r="M306" s="66"/>
      <c r="N306" s="66"/>
      <c r="O306" s="66"/>
      <c r="P306" s="66"/>
      <c r="Q306" s="66"/>
      <c r="R306" s="66"/>
      <c r="S306" s="66"/>
      <c r="T306" s="66"/>
      <c r="U306" s="66"/>
      <c r="V306" s="66"/>
      <c r="W306" s="66"/>
    </row>
    <row r="307" spans="1:23" ht="28.5" customHeight="1" x14ac:dyDescent="0.2">
      <c r="A307" s="24" t="s">
        <v>703</v>
      </c>
      <c r="B307" s="36" t="s">
        <v>634</v>
      </c>
      <c r="C307" s="37" t="s">
        <v>1499</v>
      </c>
      <c r="D307" s="38" t="s">
        <v>2178</v>
      </c>
      <c r="E307" s="39" t="s">
        <v>2179</v>
      </c>
      <c r="F307" s="40">
        <v>17</v>
      </c>
      <c r="G307" s="53">
        <v>1055357105501</v>
      </c>
      <c r="H307" s="65"/>
      <c r="I307" s="65"/>
      <c r="J307" s="65"/>
      <c r="K307" s="65"/>
      <c r="L307" s="65"/>
      <c r="M307" s="65"/>
      <c r="N307" s="65"/>
      <c r="O307" s="65"/>
      <c r="P307" s="65"/>
      <c r="Q307" s="65"/>
      <c r="R307" s="65"/>
      <c r="S307" s="65"/>
      <c r="T307" s="65"/>
      <c r="U307" s="65"/>
      <c r="V307" s="65"/>
      <c r="W307" s="65"/>
    </row>
    <row r="308" spans="1:23" s="49" customFormat="1" ht="22.5" x14ac:dyDescent="0.2">
      <c r="A308" s="24" t="s">
        <v>703</v>
      </c>
      <c r="B308" s="51"/>
      <c r="C308" s="48"/>
      <c r="D308" s="44" t="s">
        <v>2180</v>
      </c>
      <c r="E308" s="45" t="s">
        <v>2181</v>
      </c>
      <c r="F308" s="46">
        <v>10</v>
      </c>
      <c r="G308" s="43">
        <f>+G309+G310</f>
        <v>316107000</v>
      </c>
      <c r="H308" s="66"/>
      <c r="I308" s="66"/>
      <c r="J308" s="66"/>
      <c r="K308" s="66"/>
      <c r="L308" s="66"/>
      <c r="M308" s="66"/>
      <c r="N308" s="66"/>
      <c r="O308" s="66"/>
      <c r="P308" s="66"/>
      <c r="Q308" s="66"/>
      <c r="R308" s="66"/>
      <c r="S308" s="66"/>
      <c r="T308" s="66"/>
      <c r="U308" s="66"/>
      <c r="V308" s="66"/>
      <c r="W308" s="66"/>
    </row>
    <row r="309" spans="1:23" ht="17.25" customHeight="1" x14ac:dyDescent="0.2">
      <c r="A309" s="24" t="s">
        <v>703</v>
      </c>
      <c r="B309" s="36" t="s">
        <v>1479</v>
      </c>
      <c r="C309" s="37" t="s">
        <v>1478</v>
      </c>
      <c r="D309" s="38" t="s">
        <v>2182</v>
      </c>
      <c r="E309" s="39" t="s">
        <v>2183</v>
      </c>
      <c r="F309" s="40" t="s">
        <v>1663</v>
      </c>
      <c r="G309" s="41">
        <v>159753421</v>
      </c>
      <c r="H309" s="65"/>
      <c r="I309" s="65"/>
      <c r="J309" s="65"/>
      <c r="K309" s="65"/>
      <c r="L309" s="65"/>
      <c r="M309" s="65"/>
      <c r="N309" s="65"/>
      <c r="O309" s="65"/>
      <c r="P309" s="65"/>
      <c r="Q309" s="65"/>
      <c r="R309" s="65"/>
      <c r="S309" s="65"/>
      <c r="T309" s="65"/>
      <c r="U309" s="65"/>
      <c r="V309" s="65"/>
      <c r="W309" s="65"/>
    </row>
    <row r="310" spans="1:23" ht="22.5" x14ac:dyDescent="0.2">
      <c r="A310" s="24" t="s">
        <v>703</v>
      </c>
      <c r="B310" s="36" t="s">
        <v>1479</v>
      </c>
      <c r="C310" s="37" t="s">
        <v>1478</v>
      </c>
      <c r="D310" s="38" t="s">
        <v>2184</v>
      </c>
      <c r="E310" s="39" t="s">
        <v>2185</v>
      </c>
      <c r="F310" s="40" t="s">
        <v>1663</v>
      </c>
      <c r="G310" s="41">
        <v>156353579</v>
      </c>
      <c r="H310" s="65"/>
      <c r="I310" s="65"/>
      <c r="J310" s="65"/>
      <c r="K310" s="65"/>
      <c r="L310" s="65"/>
      <c r="M310" s="65"/>
      <c r="N310" s="65"/>
      <c r="O310" s="65"/>
      <c r="P310" s="65"/>
      <c r="Q310" s="65"/>
      <c r="R310" s="65"/>
      <c r="S310" s="65"/>
      <c r="T310" s="65"/>
      <c r="U310" s="65"/>
      <c r="V310" s="65"/>
      <c r="W310" s="65"/>
    </row>
    <row r="311" spans="1:23" s="49" customFormat="1" ht="33.75" x14ac:dyDescent="0.2">
      <c r="A311" s="24" t="s">
        <v>703</v>
      </c>
      <c r="B311" s="51"/>
      <c r="C311" s="48"/>
      <c r="D311" s="54" t="s">
        <v>2186</v>
      </c>
      <c r="E311" s="55" t="s">
        <v>2187</v>
      </c>
      <c r="F311" s="46">
        <v>10</v>
      </c>
      <c r="G311" s="43">
        <v>583623031935</v>
      </c>
      <c r="H311" s="66"/>
      <c r="I311" s="66"/>
      <c r="J311" s="66"/>
      <c r="K311" s="66"/>
      <c r="L311" s="66"/>
      <c r="M311" s="66"/>
      <c r="N311" s="66"/>
      <c r="O311" s="66"/>
      <c r="P311" s="66"/>
      <c r="Q311" s="66"/>
      <c r="R311" s="66"/>
      <c r="S311" s="66"/>
      <c r="T311" s="66"/>
      <c r="U311" s="66"/>
      <c r="V311" s="66"/>
      <c r="W311" s="66"/>
    </row>
    <row r="312" spans="1:23" ht="27" x14ac:dyDescent="0.2">
      <c r="A312" s="24" t="s">
        <v>703</v>
      </c>
      <c r="B312" s="36" t="s">
        <v>634</v>
      </c>
      <c r="C312" s="37" t="s">
        <v>1499</v>
      </c>
      <c r="D312" s="56" t="s">
        <v>2186</v>
      </c>
      <c r="E312" s="57" t="s">
        <v>2187</v>
      </c>
      <c r="F312" s="40">
        <v>10</v>
      </c>
      <c r="G312" s="41">
        <v>583623031935</v>
      </c>
      <c r="H312" s="65"/>
      <c r="I312" s="65"/>
      <c r="J312" s="65"/>
      <c r="K312" s="65"/>
      <c r="L312" s="65"/>
      <c r="M312" s="65"/>
      <c r="N312" s="65"/>
      <c r="O312" s="65"/>
      <c r="P312" s="65"/>
      <c r="Q312" s="65"/>
      <c r="R312" s="65"/>
      <c r="S312" s="65"/>
      <c r="T312" s="65"/>
      <c r="U312" s="65"/>
      <c r="V312" s="65"/>
      <c r="W312" s="65"/>
    </row>
    <row r="313" spans="1:23" s="49" customFormat="1" ht="33.75" x14ac:dyDescent="0.2">
      <c r="A313" s="24" t="s">
        <v>703</v>
      </c>
      <c r="B313" s="51"/>
      <c r="C313" s="30"/>
      <c r="D313" s="54" t="s">
        <v>2186</v>
      </c>
      <c r="E313" s="55" t="s">
        <v>2187</v>
      </c>
      <c r="F313" s="46">
        <v>17</v>
      </c>
      <c r="G313" s="43">
        <v>1344468299660</v>
      </c>
      <c r="H313" s="66"/>
      <c r="I313" s="66"/>
      <c r="J313" s="66"/>
      <c r="K313" s="66"/>
      <c r="L313" s="66"/>
      <c r="M313" s="66"/>
      <c r="N313" s="66"/>
      <c r="O313" s="66"/>
      <c r="P313" s="66"/>
      <c r="Q313" s="66"/>
      <c r="R313" s="66"/>
      <c r="S313" s="66"/>
      <c r="T313" s="66"/>
      <c r="U313" s="66"/>
      <c r="V313" s="66"/>
      <c r="W313" s="66"/>
    </row>
    <row r="314" spans="1:23" ht="27" x14ac:dyDescent="0.2">
      <c r="A314" s="24" t="s">
        <v>703</v>
      </c>
      <c r="B314" s="36" t="s">
        <v>634</v>
      </c>
      <c r="C314" s="58" t="s">
        <v>1499</v>
      </c>
      <c r="D314" s="56" t="s">
        <v>2186</v>
      </c>
      <c r="E314" s="57" t="s">
        <v>2187</v>
      </c>
      <c r="F314" s="40">
        <v>17</v>
      </c>
      <c r="G314" s="41">
        <v>1344468299660</v>
      </c>
      <c r="H314" s="65"/>
      <c r="I314" s="65"/>
      <c r="J314" s="65"/>
      <c r="K314" s="65"/>
      <c r="L314" s="65"/>
      <c r="M314" s="65"/>
      <c r="N314" s="65"/>
      <c r="O314" s="65"/>
      <c r="P314" s="65"/>
      <c r="Q314" s="65"/>
      <c r="R314" s="65"/>
      <c r="S314" s="65"/>
      <c r="T314" s="65"/>
      <c r="U314" s="65"/>
      <c r="V314" s="65"/>
      <c r="W314" s="65"/>
    </row>
    <row r="315" spans="1:23" s="49" customFormat="1" ht="45" x14ac:dyDescent="0.2">
      <c r="A315" s="24" t="s">
        <v>703</v>
      </c>
      <c r="B315" s="51"/>
      <c r="C315" s="48"/>
      <c r="D315" s="54" t="s">
        <v>2188</v>
      </c>
      <c r="E315" s="55" t="s">
        <v>2189</v>
      </c>
      <c r="F315" s="46">
        <v>10</v>
      </c>
      <c r="G315" s="43">
        <v>1132843115770</v>
      </c>
      <c r="H315" s="66"/>
      <c r="I315" s="66"/>
      <c r="J315" s="66"/>
      <c r="K315" s="66"/>
      <c r="L315" s="66"/>
      <c r="M315" s="66"/>
      <c r="N315" s="66"/>
      <c r="O315" s="66"/>
      <c r="P315" s="66"/>
      <c r="Q315" s="66"/>
      <c r="R315" s="66"/>
      <c r="S315" s="66"/>
      <c r="T315" s="66"/>
      <c r="U315" s="66"/>
      <c r="V315" s="66"/>
      <c r="W315" s="66"/>
    </row>
    <row r="316" spans="1:23" ht="39" customHeight="1" x14ac:dyDescent="0.2">
      <c r="A316" s="24" t="s">
        <v>703</v>
      </c>
      <c r="B316" s="36" t="s">
        <v>634</v>
      </c>
      <c r="C316" s="37" t="s">
        <v>1499</v>
      </c>
      <c r="D316" s="56" t="s">
        <v>2188</v>
      </c>
      <c r="E316" s="57" t="s">
        <v>2189</v>
      </c>
      <c r="F316" s="40">
        <v>10</v>
      </c>
      <c r="G316" s="41">
        <v>1132843115770</v>
      </c>
      <c r="H316" s="65"/>
      <c r="I316" s="65"/>
      <c r="J316" s="65"/>
      <c r="K316" s="65"/>
      <c r="L316" s="65"/>
      <c r="M316" s="65"/>
      <c r="N316" s="65"/>
      <c r="O316" s="65"/>
      <c r="P316" s="65"/>
      <c r="Q316" s="65"/>
      <c r="R316" s="65"/>
      <c r="S316" s="65"/>
      <c r="T316" s="65"/>
      <c r="U316" s="65"/>
      <c r="V316" s="65"/>
      <c r="W316" s="65"/>
    </row>
    <row r="317" spans="1:23" s="49" customFormat="1" ht="22.5" x14ac:dyDescent="0.2">
      <c r="A317" s="24" t="s">
        <v>703</v>
      </c>
      <c r="B317" s="51"/>
      <c r="C317" s="48"/>
      <c r="D317" s="44" t="s">
        <v>2190</v>
      </c>
      <c r="E317" s="45" t="s">
        <v>2191</v>
      </c>
      <c r="F317" s="46">
        <v>10</v>
      </c>
      <c r="G317" s="43">
        <f>SUM(G318:G323)</f>
        <v>259660063466</v>
      </c>
      <c r="H317" s="66"/>
      <c r="I317" s="66"/>
      <c r="J317" s="66"/>
      <c r="K317" s="66"/>
      <c r="L317" s="66"/>
      <c r="M317" s="66"/>
      <c r="N317" s="66"/>
      <c r="O317" s="66"/>
      <c r="P317" s="66"/>
      <c r="Q317" s="66"/>
      <c r="R317" s="66"/>
      <c r="S317" s="66"/>
      <c r="T317" s="66"/>
      <c r="U317" s="66"/>
      <c r="V317" s="66"/>
      <c r="W317" s="66"/>
    </row>
    <row r="318" spans="1:23" ht="33.75" x14ac:dyDescent="0.2">
      <c r="A318" s="24" t="s">
        <v>421</v>
      </c>
      <c r="B318" s="36">
        <v>41</v>
      </c>
      <c r="C318" s="37" t="s">
        <v>1814</v>
      </c>
      <c r="D318" s="38" t="s">
        <v>2192</v>
      </c>
      <c r="E318" s="39" t="s">
        <v>2193</v>
      </c>
      <c r="F318" s="40" t="s">
        <v>1663</v>
      </c>
      <c r="G318" s="41">
        <v>184818707494</v>
      </c>
      <c r="H318" s="65"/>
      <c r="I318" s="65"/>
      <c r="J318" s="65"/>
      <c r="K318" s="65"/>
      <c r="L318" s="65"/>
      <c r="M318" s="65"/>
      <c r="N318" s="65"/>
      <c r="O318" s="65"/>
      <c r="P318" s="65"/>
      <c r="Q318" s="65"/>
      <c r="R318" s="65"/>
      <c r="S318" s="65"/>
      <c r="T318" s="65"/>
      <c r="U318" s="65"/>
      <c r="V318" s="65"/>
      <c r="W318" s="65"/>
    </row>
    <row r="319" spans="1:23" ht="33.75" x14ac:dyDescent="0.2">
      <c r="A319" s="24" t="s">
        <v>421</v>
      </c>
      <c r="B319" s="36">
        <v>41</v>
      </c>
      <c r="C319" s="37" t="s">
        <v>1814</v>
      </c>
      <c r="D319" s="38" t="s">
        <v>2194</v>
      </c>
      <c r="E319" s="39" t="s">
        <v>2195</v>
      </c>
      <c r="F319" s="40" t="s">
        <v>1663</v>
      </c>
      <c r="G319" s="41">
        <v>24094000855</v>
      </c>
      <c r="H319" s="65"/>
      <c r="I319" s="65"/>
      <c r="J319" s="65"/>
      <c r="K319" s="65"/>
      <c r="L319" s="65"/>
      <c r="M319" s="65"/>
      <c r="N319" s="65"/>
      <c r="O319" s="65"/>
      <c r="P319" s="65"/>
      <c r="Q319" s="65"/>
      <c r="R319" s="65"/>
      <c r="S319" s="65"/>
      <c r="T319" s="65"/>
      <c r="U319" s="65"/>
      <c r="V319" s="65"/>
      <c r="W319" s="65"/>
    </row>
    <row r="320" spans="1:23" ht="22.5" x14ac:dyDescent="0.2">
      <c r="A320" s="24" t="s">
        <v>421</v>
      </c>
      <c r="B320" s="36">
        <v>41</v>
      </c>
      <c r="C320" s="37" t="s">
        <v>1814</v>
      </c>
      <c r="D320" s="38" t="s">
        <v>2196</v>
      </c>
      <c r="E320" s="39" t="s">
        <v>2197</v>
      </c>
      <c r="F320" s="40" t="s">
        <v>1663</v>
      </c>
      <c r="G320" s="41">
        <v>16874644684</v>
      </c>
      <c r="H320" s="65"/>
      <c r="I320" s="65"/>
      <c r="J320" s="65"/>
      <c r="K320" s="65"/>
      <c r="L320" s="65"/>
      <c r="M320" s="65"/>
      <c r="N320" s="65"/>
      <c r="O320" s="65"/>
      <c r="P320" s="65"/>
      <c r="Q320" s="65"/>
      <c r="R320" s="65"/>
      <c r="S320" s="65"/>
      <c r="T320" s="65"/>
      <c r="U320" s="65"/>
      <c r="V320" s="65"/>
      <c r="W320" s="65"/>
    </row>
    <row r="321" spans="1:23" ht="22.5" x14ac:dyDescent="0.2">
      <c r="A321" s="24" t="s">
        <v>421</v>
      </c>
      <c r="B321" s="36">
        <v>41</v>
      </c>
      <c r="C321" s="37" t="s">
        <v>1814</v>
      </c>
      <c r="D321" s="38" t="s">
        <v>2198</v>
      </c>
      <c r="E321" s="39" t="s">
        <v>2199</v>
      </c>
      <c r="F321" s="40" t="s">
        <v>1663</v>
      </c>
      <c r="G321" s="41">
        <v>29933202935</v>
      </c>
      <c r="H321" s="65"/>
      <c r="I321" s="65"/>
      <c r="J321" s="65"/>
      <c r="K321" s="65"/>
      <c r="L321" s="65"/>
      <c r="M321" s="65"/>
      <c r="N321" s="65"/>
      <c r="O321" s="65"/>
      <c r="P321" s="65"/>
      <c r="Q321" s="65"/>
      <c r="R321" s="65"/>
      <c r="S321" s="65"/>
      <c r="T321" s="65"/>
      <c r="U321" s="65"/>
      <c r="V321" s="65"/>
      <c r="W321" s="65"/>
    </row>
    <row r="322" spans="1:23" ht="18" x14ac:dyDescent="0.2">
      <c r="A322" s="24" t="s">
        <v>421</v>
      </c>
      <c r="B322" s="36">
        <v>41</v>
      </c>
      <c r="C322" s="37" t="s">
        <v>1814</v>
      </c>
      <c r="D322" s="38" t="s">
        <v>2200</v>
      </c>
      <c r="E322" s="39"/>
      <c r="F322" s="40" t="s">
        <v>1663</v>
      </c>
      <c r="G322" s="41">
        <v>2586114054</v>
      </c>
      <c r="H322" s="65"/>
      <c r="I322" s="65"/>
      <c r="J322" s="65"/>
      <c r="K322" s="65"/>
      <c r="L322" s="65"/>
      <c r="M322" s="65"/>
      <c r="N322" s="65"/>
      <c r="O322" s="65"/>
      <c r="P322" s="65"/>
      <c r="Q322" s="65"/>
      <c r="R322" s="65"/>
      <c r="S322" s="65"/>
      <c r="T322" s="65"/>
      <c r="U322" s="65"/>
      <c r="V322" s="65"/>
      <c r="W322" s="65"/>
    </row>
    <row r="323" spans="1:23" ht="33.75" x14ac:dyDescent="0.2">
      <c r="A323" s="24" t="s">
        <v>421</v>
      </c>
      <c r="B323" s="36">
        <v>41</v>
      </c>
      <c r="C323" s="37" t="s">
        <v>1814</v>
      </c>
      <c r="D323" s="38" t="s">
        <v>2201</v>
      </c>
      <c r="E323" s="39" t="s">
        <v>2202</v>
      </c>
      <c r="F323" s="40" t="s">
        <v>1663</v>
      </c>
      <c r="G323" s="41">
        <v>1353393444</v>
      </c>
      <c r="H323" s="65"/>
      <c r="I323" s="65"/>
      <c r="J323" s="65"/>
      <c r="K323" s="65"/>
      <c r="L323" s="65"/>
      <c r="M323" s="65"/>
      <c r="N323" s="65"/>
      <c r="O323" s="65"/>
      <c r="P323" s="65"/>
      <c r="Q323" s="65"/>
      <c r="R323" s="65"/>
      <c r="S323" s="65"/>
      <c r="T323" s="65"/>
      <c r="U323" s="65"/>
      <c r="V323" s="65"/>
      <c r="W323" s="65"/>
    </row>
    <row r="324" spans="1:23" s="49" customFormat="1" ht="45" x14ac:dyDescent="0.2">
      <c r="A324" s="24" t="s">
        <v>703</v>
      </c>
      <c r="B324" s="51"/>
      <c r="C324" s="48"/>
      <c r="D324" s="44" t="s">
        <v>2203</v>
      </c>
      <c r="E324" s="45" t="s">
        <v>2204</v>
      </c>
      <c r="F324" s="46">
        <v>10</v>
      </c>
      <c r="G324" s="43">
        <v>4461600000</v>
      </c>
      <c r="H324" s="66"/>
      <c r="I324" s="66"/>
      <c r="J324" s="66"/>
      <c r="K324" s="66"/>
      <c r="L324" s="66"/>
      <c r="M324" s="66"/>
      <c r="N324" s="66"/>
      <c r="O324" s="66"/>
      <c r="P324" s="66"/>
      <c r="Q324" s="66"/>
      <c r="R324" s="66"/>
      <c r="S324" s="66"/>
      <c r="T324" s="66"/>
      <c r="U324" s="66"/>
      <c r="V324" s="66"/>
      <c r="W324" s="66"/>
    </row>
    <row r="325" spans="1:23" ht="45" x14ac:dyDescent="0.2">
      <c r="A325" s="24" t="s">
        <v>703</v>
      </c>
      <c r="B325" s="36">
        <v>39</v>
      </c>
      <c r="C325" s="37" t="s">
        <v>2205</v>
      </c>
      <c r="D325" s="38" t="s">
        <v>2203</v>
      </c>
      <c r="E325" s="39" t="s">
        <v>2204</v>
      </c>
      <c r="F325" s="40">
        <v>10</v>
      </c>
      <c r="G325" s="41">
        <v>4461600000</v>
      </c>
      <c r="H325" s="65"/>
      <c r="I325" s="65"/>
      <c r="J325" s="65"/>
      <c r="K325" s="65"/>
      <c r="L325" s="65"/>
      <c r="M325" s="65"/>
      <c r="N325" s="65"/>
      <c r="O325" s="65"/>
      <c r="P325" s="65"/>
      <c r="Q325" s="65"/>
      <c r="R325" s="65"/>
      <c r="S325" s="65"/>
      <c r="T325" s="65"/>
      <c r="U325" s="65"/>
      <c r="V325" s="65"/>
      <c r="W325" s="65"/>
    </row>
    <row r="326" spans="1:23" s="49" customFormat="1" x14ac:dyDescent="0.2">
      <c r="A326" s="24" t="s">
        <v>703</v>
      </c>
      <c r="B326" s="51"/>
      <c r="C326" s="48"/>
      <c r="D326" s="44" t="s">
        <v>2206</v>
      </c>
      <c r="E326" s="45" t="s">
        <v>1893</v>
      </c>
      <c r="F326" s="46">
        <v>10</v>
      </c>
      <c r="G326" s="43">
        <v>4693710000</v>
      </c>
      <c r="H326" s="66"/>
      <c r="I326" s="66"/>
      <c r="J326" s="66"/>
      <c r="K326" s="66"/>
      <c r="L326" s="66"/>
      <c r="M326" s="66"/>
      <c r="N326" s="66"/>
      <c r="O326" s="66"/>
      <c r="P326" s="66"/>
      <c r="Q326" s="66"/>
      <c r="R326" s="66"/>
      <c r="S326" s="66"/>
      <c r="T326" s="66"/>
      <c r="U326" s="66"/>
      <c r="V326" s="66"/>
      <c r="W326" s="66"/>
    </row>
    <row r="327" spans="1:23" ht="18" x14ac:dyDescent="0.2">
      <c r="A327" s="24" t="s">
        <v>421</v>
      </c>
      <c r="B327" s="36">
        <v>37</v>
      </c>
      <c r="C327" s="37" t="s">
        <v>1887</v>
      </c>
      <c r="D327" s="38" t="s">
        <v>2206</v>
      </c>
      <c r="E327" s="39" t="s">
        <v>1893</v>
      </c>
      <c r="F327" s="40">
        <v>10</v>
      </c>
      <c r="G327" s="41">
        <v>4693710000</v>
      </c>
      <c r="H327" s="65"/>
      <c r="I327" s="65"/>
      <c r="J327" s="65"/>
      <c r="K327" s="65"/>
      <c r="L327" s="65"/>
      <c r="M327" s="65"/>
      <c r="N327" s="65"/>
      <c r="O327" s="65"/>
      <c r="P327" s="65"/>
      <c r="Q327" s="65"/>
      <c r="R327" s="65"/>
      <c r="S327" s="65"/>
      <c r="T327" s="65"/>
      <c r="U327" s="65"/>
      <c r="V327" s="65"/>
      <c r="W327" s="65"/>
    </row>
    <row r="328" spans="1:23" s="49" customFormat="1" x14ac:dyDescent="0.2">
      <c r="A328" s="24" t="s">
        <v>703</v>
      </c>
      <c r="B328" s="51"/>
      <c r="C328" s="48"/>
      <c r="D328" s="44" t="s">
        <v>2207</v>
      </c>
      <c r="E328" s="45" t="s">
        <v>2208</v>
      </c>
      <c r="F328" s="46">
        <v>11</v>
      </c>
      <c r="G328" s="43">
        <v>2500000000</v>
      </c>
      <c r="H328" s="66"/>
      <c r="I328" s="66"/>
      <c r="J328" s="66"/>
      <c r="K328" s="66"/>
      <c r="L328" s="66"/>
      <c r="M328" s="66"/>
      <c r="N328" s="66"/>
      <c r="O328" s="66"/>
      <c r="P328" s="66"/>
      <c r="Q328" s="66"/>
      <c r="R328" s="66"/>
      <c r="S328" s="66"/>
      <c r="T328" s="66"/>
      <c r="U328" s="66"/>
      <c r="V328" s="66"/>
      <c r="W328" s="66"/>
    </row>
    <row r="329" spans="1:23" ht="18" customHeight="1" x14ac:dyDescent="0.2">
      <c r="A329" s="24" t="s">
        <v>703</v>
      </c>
      <c r="B329" s="36">
        <v>34</v>
      </c>
      <c r="C329" s="37" t="s">
        <v>665</v>
      </c>
      <c r="D329" s="38" t="s">
        <v>2207</v>
      </c>
      <c r="E329" s="39" t="s">
        <v>2208</v>
      </c>
      <c r="F329" s="40">
        <v>11</v>
      </c>
      <c r="G329" s="41">
        <v>2500000000</v>
      </c>
      <c r="H329" s="65"/>
      <c r="I329" s="65"/>
      <c r="J329" s="65"/>
      <c r="K329" s="65"/>
      <c r="L329" s="65"/>
      <c r="M329" s="65"/>
      <c r="N329" s="65"/>
      <c r="O329" s="65"/>
      <c r="P329" s="65"/>
      <c r="Q329" s="65"/>
      <c r="R329" s="65"/>
      <c r="S329" s="65"/>
      <c r="T329" s="65"/>
      <c r="U329" s="65"/>
      <c r="V329" s="65"/>
      <c r="W329" s="65"/>
    </row>
    <row r="330" spans="1:23" s="49" customFormat="1" x14ac:dyDescent="0.2">
      <c r="A330" s="24" t="s">
        <v>703</v>
      </c>
      <c r="B330" s="51"/>
      <c r="C330" s="48"/>
      <c r="D330" s="44" t="s">
        <v>2209</v>
      </c>
      <c r="E330" s="45" t="s">
        <v>2210</v>
      </c>
      <c r="F330" s="46">
        <v>11</v>
      </c>
      <c r="G330" s="43">
        <v>500000000</v>
      </c>
      <c r="H330" s="66"/>
      <c r="I330" s="66"/>
      <c r="J330" s="66"/>
      <c r="K330" s="66"/>
      <c r="L330" s="66"/>
      <c r="M330" s="66"/>
      <c r="N330" s="66"/>
      <c r="O330" s="66"/>
      <c r="P330" s="66"/>
      <c r="Q330" s="66"/>
      <c r="R330" s="66"/>
      <c r="S330" s="66"/>
      <c r="T330" s="66"/>
      <c r="U330" s="66"/>
      <c r="V330" s="66"/>
      <c r="W330" s="66"/>
    </row>
    <row r="331" spans="1:23" x14ac:dyDescent="0.2">
      <c r="A331" s="24" t="s">
        <v>703</v>
      </c>
      <c r="B331" s="36">
        <v>34</v>
      </c>
      <c r="C331" s="37" t="s">
        <v>665</v>
      </c>
      <c r="D331" s="38" t="s">
        <v>2209</v>
      </c>
      <c r="E331" s="39" t="s">
        <v>2210</v>
      </c>
      <c r="F331" s="40">
        <v>11</v>
      </c>
      <c r="G331" s="41">
        <v>500000000</v>
      </c>
      <c r="H331" s="65"/>
      <c r="I331" s="65"/>
      <c r="J331" s="65"/>
      <c r="K331" s="65"/>
      <c r="L331" s="65"/>
      <c r="M331" s="65"/>
      <c r="N331" s="65"/>
      <c r="O331" s="65"/>
      <c r="P331" s="65"/>
      <c r="Q331" s="65"/>
      <c r="R331" s="65"/>
      <c r="S331" s="65"/>
      <c r="T331" s="65"/>
      <c r="U331" s="65"/>
      <c r="V331" s="65"/>
      <c r="W331" s="65"/>
    </row>
    <row r="332" spans="1:23" s="49" customFormat="1" ht="22.5" x14ac:dyDescent="0.2">
      <c r="A332" s="24" t="s">
        <v>703</v>
      </c>
      <c r="B332" s="51"/>
      <c r="C332" s="48"/>
      <c r="D332" s="44" t="s">
        <v>2211</v>
      </c>
      <c r="E332" s="45" t="s">
        <v>2212</v>
      </c>
      <c r="F332" s="46">
        <v>10</v>
      </c>
      <c r="G332" s="43">
        <v>5627013600</v>
      </c>
      <c r="H332" s="66"/>
      <c r="I332" s="66"/>
      <c r="J332" s="66"/>
      <c r="K332" s="66"/>
      <c r="L332" s="66"/>
      <c r="M332" s="66"/>
      <c r="N332" s="66"/>
      <c r="O332" s="66"/>
      <c r="P332" s="66"/>
      <c r="Q332" s="66"/>
      <c r="R332" s="66"/>
      <c r="S332" s="66"/>
      <c r="T332" s="66"/>
      <c r="U332" s="66"/>
      <c r="V332" s="66"/>
      <c r="W332" s="66"/>
    </row>
    <row r="333" spans="1:23" ht="22.5" x14ac:dyDescent="0.2">
      <c r="A333" s="24" t="s">
        <v>61</v>
      </c>
      <c r="B333" s="36">
        <v>38</v>
      </c>
      <c r="C333" s="37" t="s">
        <v>2213</v>
      </c>
      <c r="D333" s="38" t="s">
        <v>2211</v>
      </c>
      <c r="E333" s="39" t="s">
        <v>2212</v>
      </c>
      <c r="F333" s="40">
        <v>10</v>
      </c>
      <c r="G333" s="41">
        <v>5627013600</v>
      </c>
      <c r="H333" s="65"/>
      <c r="I333" s="65"/>
      <c r="J333" s="65"/>
      <c r="K333" s="65"/>
      <c r="L333" s="65"/>
      <c r="M333" s="65"/>
      <c r="N333" s="65"/>
      <c r="O333" s="65"/>
      <c r="P333" s="65"/>
      <c r="Q333" s="65"/>
      <c r="R333" s="65"/>
      <c r="S333" s="65"/>
      <c r="T333" s="65"/>
      <c r="U333" s="65"/>
      <c r="V333" s="65"/>
      <c r="W333" s="65"/>
    </row>
    <row r="334" spans="1:23" s="49" customFormat="1" ht="18" customHeight="1" x14ac:dyDescent="0.2">
      <c r="A334" s="24" t="s">
        <v>703</v>
      </c>
      <c r="B334" s="51"/>
      <c r="C334" s="48"/>
      <c r="D334" s="44" t="s">
        <v>2214</v>
      </c>
      <c r="E334" s="45" t="s">
        <v>2215</v>
      </c>
      <c r="F334" s="46">
        <v>10</v>
      </c>
      <c r="G334" s="43">
        <f>SUM(G335:G336)</f>
        <v>328879000</v>
      </c>
      <c r="H334" s="66"/>
      <c r="I334" s="66"/>
      <c r="J334" s="66"/>
      <c r="K334" s="66"/>
      <c r="L334" s="66"/>
      <c r="M334" s="66"/>
      <c r="N334" s="66"/>
      <c r="O334" s="66"/>
      <c r="P334" s="66"/>
      <c r="Q334" s="66"/>
      <c r="R334" s="66"/>
      <c r="S334" s="66"/>
      <c r="T334" s="66"/>
      <c r="U334" s="66"/>
      <c r="V334" s="66"/>
      <c r="W334" s="66"/>
    </row>
    <row r="335" spans="1:23" ht="18" x14ac:dyDescent="0.2">
      <c r="A335" s="24" t="s">
        <v>703</v>
      </c>
      <c r="B335" s="29">
        <v>42</v>
      </c>
      <c r="C335" s="37" t="s">
        <v>1566</v>
      </c>
      <c r="D335" s="38" t="s">
        <v>2216</v>
      </c>
      <c r="E335" s="39" t="s">
        <v>2217</v>
      </c>
      <c r="F335" s="40" t="s">
        <v>1663</v>
      </c>
      <c r="G335" s="41">
        <v>327814000</v>
      </c>
      <c r="H335" s="65"/>
      <c r="I335" s="65"/>
      <c r="J335" s="65"/>
      <c r="K335" s="65"/>
      <c r="L335" s="65"/>
      <c r="M335" s="65"/>
      <c r="N335" s="65"/>
      <c r="O335" s="65"/>
      <c r="P335" s="65"/>
      <c r="Q335" s="65"/>
      <c r="R335" s="65"/>
      <c r="S335" s="65"/>
      <c r="T335" s="65"/>
      <c r="U335" s="65"/>
      <c r="V335" s="65"/>
      <c r="W335" s="65"/>
    </row>
    <row r="336" spans="1:23" ht="18" x14ac:dyDescent="0.2">
      <c r="A336" s="24" t="s">
        <v>703</v>
      </c>
      <c r="B336" s="29">
        <v>42</v>
      </c>
      <c r="C336" s="37" t="s">
        <v>1566</v>
      </c>
      <c r="D336" s="38" t="s">
        <v>2218</v>
      </c>
      <c r="E336" s="39" t="s">
        <v>2219</v>
      </c>
      <c r="F336" s="40" t="s">
        <v>1663</v>
      </c>
      <c r="G336" s="41">
        <v>1065000</v>
      </c>
      <c r="H336" s="65"/>
      <c r="I336" s="65"/>
      <c r="J336" s="65"/>
      <c r="K336" s="65"/>
      <c r="L336" s="65"/>
      <c r="M336" s="65"/>
      <c r="N336" s="65"/>
      <c r="O336" s="65"/>
      <c r="P336" s="65"/>
      <c r="Q336" s="65"/>
      <c r="R336" s="65"/>
      <c r="S336" s="65"/>
      <c r="T336" s="65"/>
      <c r="U336" s="65"/>
      <c r="V336" s="65"/>
      <c r="W336" s="65"/>
    </row>
    <row r="337" spans="1:23" s="49" customFormat="1" x14ac:dyDescent="0.2">
      <c r="A337" s="24" t="s">
        <v>703</v>
      </c>
      <c r="B337" s="51"/>
      <c r="C337" s="48"/>
      <c r="D337" s="44" t="s">
        <v>2220</v>
      </c>
      <c r="E337" s="45" t="s">
        <v>2221</v>
      </c>
      <c r="F337" s="46">
        <v>10</v>
      </c>
      <c r="G337" s="43">
        <v>4243600</v>
      </c>
      <c r="H337" s="66"/>
      <c r="I337" s="66"/>
      <c r="J337" s="66"/>
      <c r="K337" s="66"/>
      <c r="L337" s="66"/>
      <c r="M337" s="66"/>
      <c r="N337" s="66"/>
      <c r="O337" s="66"/>
      <c r="P337" s="66"/>
      <c r="Q337" s="66"/>
      <c r="R337" s="66"/>
      <c r="S337" s="66"/>
      <c r="T337" s="66"/>
      <c r="U337" s="66"/>
      <c r="V337" s="66"/>
      <c r="W337" s="66"/>
    </row>
    <row r="338" spans="1:23" ht="18" x14ac:dyDescent="0.2">
      <c r="A338" s="24" t="s">
        <v>703</v>
      </c>
      <c r="B338" s="29">
        <v>42</v>
      </c>
      <c r="C338" s="37" t="s">
        <v>1566</v>
      </c>
      <c r="D338" s="38" t="s">
        <v>2220</v>
      </c>
      <c r="E338" s="39" t="s">
        <v>2221</v>
      </c>
      <c r="F338" s="40">
        <v>10</v>
      </c>
      <c r="G338" s="41">
        <v>4243600</v>
      </c>
      <c r="H338" s="65"/>
      <c r="I338" s="65"/>
      <c r="J338" s="65"/>
      <c r="K338" s="65"/>
      <c r="L338" s="65"/>
      <c r="M338" s="65"/>
      <c r="N338" s="65"/>
      <c r="O338" s="65"/>
      <c r="P338" s="65"/>
      <c r="Q338" s="65"/>
      <c r="R338" s="65"/>
      <c r="S338" s="65"/>
      <c r="T338" s="65"/>
      <c r="U338" s="65"/>
      <c r="V338" s="65"/>
      <c r="W338" s="65"/>
    </row>
    <row r="339" spans="1:23" s="49" customFormat="1" x14ac:dyDescent="0.2">
      <c r="A339" s="24" t="s">
        <v>703</v>
      </c>
      <c r="B339" s="51"/>
      <c r="C339" s="48"/>
      <c r="D339" s="44" t="s">
        <v>2222</v>
      </c>
      <c r="E339" s="45" t="s">
        <v>2223</v>
      </c>
      <c r="F339" s="46">
        <v>11</v>
      </c>
      <c r="G339" s="43">
        <v>67895633365</v>
      </c>
      <c r="H339" s="66"/>
      <c r="I339" s="66"/>
      <c r="J339" s="66"/>
      <c r="K339" s="66"/>
      <c r="L339" s="66"/>
      <c r="M339" s="66"/>
      <c r="N339" s="66"/>
      <c r="O339" s="66"/>
      <c r="P339" s="66"/>
      <c r="Q339" s="66"/>
      <c r="R339" s="66"/>
      <c r="S339" s="66"/>
      <c r="T339" s="66"/>
      <c r="U339" s="66"/>
      <c r="V339" s="66"/>
      <c r="W339" s="66"/>
    </row>
    <row r="340" spans="1:23" ht="17.25" customHeight="1" x14ac:dyDescent="0.2">
      <c r="A340" s="24" t="s">
        <v>703</v>
      </c>
      <c r="B340" s="36">
        <v>32</v>
      </c>
      <c r="C340" s="37" t="s">
        <v>1776</v>
      </c>
      <c r="D340" s="38" t="s">
        <v>2222</v>
      </c>
      <c r="E340" s="39" t="s">
        <v>2223</v>
      </c>
      <c r="F340" s="40">
        <v>11</v>
      </c>
      <c r="G340" s="41">
        <v>67895633365</v>
      </c>
      <c r="H340" s="65"/>
      <c r="I340" s="65"/>
      <c r="J340" s="65"/>
      <c r="K340" s="65"/>
      <c r="L340" s="65"/>
      <c r="M340" s="65"/>
      <c r="N340" s="65"/>
      <c r="O340" s="65"/>
      <c r="P340" s="65"/>
      <c r="Q340" s="65"/>
      <c r="R340" s="65"/>
      <c r="S340" s="65"/>
      <c r="T340" s="65"/>
      <c r="U340" s="65"/>
      <c r="V340" s="65"/>
      <c r="W340" s="65"/>
    </row>
    <row r="341" spans="1:23" s="49" customFormat="1" ht="20.25" customHeight="1" x14ac:dyDescent="0.2">
      <c r="A341" s="24" t="s">
        <v>703</v>
      </c>
      <c r="B341" s="51"/>
      <c r="C341" s="48"/>
      <c r="D341" s="44" t="s">
        <v>2224</v>
      </c>
      <c r="E341" s="45" t="s">
        <v>2225</v>
      </c>
      <c r="F341" s="46">
        <v>10</v>
      </c>
      <c r="G341" s="43">
        <v>21218000</v>
      </c>
      <c r="H341" s="66"/>
      <c r="I341" s="66"/>
      <c r="J341" s="66"/>
      <c r="K341" s="66"/>
      <c r="L341" s="66"/>
      <c r="M341" s="66"/>
      <c r="N341" s="66"/>
      <c r="O341" s="66"/>
      <c r="P341" s="66"/>
      <c r="Q341" s="66"/>
      <c r="R341" s="66"/>
      <c r="S341" s="66"/>
      <c r="T341" s="66"/>
      <c r="U341" s="66"/>
      <c r="V341" s="66"/>
      <c r="W341" s="66"/>
    </row>
    <row r="342" spans="1:23" ht="33" customHeight="1" x14ac:dyDescent="0.2">
      <c r="A342" s="24" t="s">
        <v>703</v>
      </c>
      <c r="B342" s="29">
        <v>42</v>
      </c>
      <c r="C342" s="37" t="s">
        <v>1566</v>
      </c>
      <c r="D342" s="38" t="s">
        <v>2224</v>
      </c>
      <c r="E342" s="39" t="s">
        <v>2225</v>
      </c>
      <c r="F342" s="40">
        <v>10</v>
      </c>
      <c r="G342" s="41">
        <v>21218000</v>
      </c>
      <c r="H342" s="65"/>
      <c r="I342" s="65"/>
      <c r="J342" s="65"/>
      <c r="K342" s="65"/>
      <c r="L342" s="65"/>
      <c r="M342" s="65"/>
      <c r="N342" s="65"/>
      <c r="O342" s="65"/>
      <c r="P342" s="65"/>
      <c r="Q342" s="65"/>
      <c r="R342" s="65"/>
      <c r="S342" s="65"/>
      <c r="T342" s="65"/>
      <c r="U342" s="65"/>
      <c r="V342" s="65"/>
      <c r="W342" s="65"/>
    </row>
  </sheetData>
  <autoFilter ref="B3:W342" xr:uid="{E4B2E0A5-2CF9-4186-BF2A-3ABFC36D404B}"/>
  <mergeCells count="1">
    <mergeCell ref="B1:G1"/>
  </mergeCells>
  <dataValidations count="11">
    <dataValidation allowBlank="1" showInputMessage="1" showErrorMessage="1" prompt="Diligenciar el valor del proceso requerido para el año 2021" sqref="U3" xr:uid="{2631CEE9-965E-44B0-9CA7-1B9D0E8DA834}"/>
    <dataValidation allowBlank="1" showInputMessage="1" showErrorMessage="1" prompt="Diligenciar el valor total del proceso, incluyendo el valor de vigencia futuras (cuando aplique)" sqref="T3" xr:uid="{BDD03391-1736-42F4-9A0B-CDC2CDE338C8}"/>
    <dataValidation allowBlank="1" showInputMessage="1" showErrorMessage="1" prompt="El tipo de duración puedes ser: días, mes o año. _x000a_Diligenciar de acuerdo al listado desplegable" sqref="P3" xr:uid="{20A83F3E-5AC5-4CD3-A892-CB4BEF3B4E00}"/>
    <dataValidation allowBlank="1" showInputMessage="1" showErrorMessage="1" prompt="Diligenciar la duración estimada del proceso" sqref="O3" xr:uid="{0C1314B7-AAB6-4A01-84F6-A40D7EF14637}"/>
    <dataValidation allowBlank="1" showInputMessage="1" showErrorMessage="1" prompt="Diligenciar el mes estimado de la presentación de ofertas." sqref="N3" xr:uid="{89EB3842-F360-4C20-91C7-613A9AF2FDE4}"/>
    <dataValidation allowBlank="1" showInputMessage="1" showErrorMessage="1" prompt="Diligenciar el mes estimado del inicio del proceso de selección." sqref="M3" xr:uid="{9DDD35A3-6714-4F3E-B42E-FF2400D07160}"/>
    <dataValidation allowBlank="1" showInputMessage="1" showErrorMessage="1" prompt="Describir el producto que se obtiene del contrato " sqref="L3" xr:uid="{67C43CF0-BEAE-4355-8322-8019C6D6C647}"/>
    <dataValidation allowBlank="1" showInputMessage="1" showErrorMessage="1" prompt="Diligenciar la descripción del objeto contractual." sqref="K3" xr:uid="{6AF946B7-CAE7-48A7-8CD4-0958F6F9CA68}"/>
    <dataValidation allowBlank="1" showInputMessage="1" showErrorMessage="1" prompt="Seleccionar de acuerdo al listado desplegable." sqref="Q3:S3 V3:W3 J3" xr:uid="{AA9D8A67-1129-40A8-913A-AEA9DC921152}"/>
    <dataValidation allowBlank="1" showInputMessage="1" showErrorMessage="1" prompt="Diligenciar de acuerdo al clasificador de bienes y servicios de las Naciones Unidas adoptado por Colombia Compra Eficiente." sqref="I3" xr:uid="{68404E72-FDB9-4FDE-A6ED-7455924B5FD7}"/>
    <dataValidation allowBlank="1" showInputMessage="1" showErrorMessage="1" prompt="Diligenciar el número de PLC que se asigna cuando se ingresa la información a NEON" sqref="H3" xr:uid="{07C2C42B-15E7-4736-9843-427B48AB8F2F}"/>
  </dataValidations>
  <pageMargins left="0.78740157480314998" right="0.78740157480314998" top="0.78740157480314998" bottom="0.78740157480314998" header="0.78740157480314998" footer="0.78740157480314998"/>
  <pageSetup paperSize="5" scale="93"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69D08-0086-42F3-B104-E16E314D58A3}">
  <dimension ref="C2:F13"/>
  <sheetViews>
    <sheetView workbookViewId="0">
      <selection activeCell="I12" sqref="I12"/>
    </sheetView>
  </sheetViews>
  <sheetFormatPr baseColWidth="10" defaultColWidth="11.42578125" defaultRowHeight="15" x14ac:dyDescent="0.25"/>
  <sheetData>
    <row r="2" spans="3:6" x14ac:dyDescent="0.25">
      <c r="C2" t="s">
        <v>2226</v>
      </c>
      <c r="F2" t="s">
        <v>2227</v>
      </c>
    </row>
    <row r="3" spans="3:6" x14ac:dyDescent="0.25">
      <c r="C3" t="s">
        <v>2228</v>
      </c>
      <c r="F3" t="s">
        <v>2229</v>
      </c>
    </row>
    <row r="4" spans="3:6" x14ac:dyDescent="0.25">
      <c r="C4" t="s">
        <v>394</v>
      </c>
      <c r="F4" t="s">
        <v>2230</v>
      </c>
    </row>
    <row r="5" spans="3:6" x14ac:dyDescent="0.25">
      <c r="C5" t="s">
        <v>2231</v>
      </c>
      <c r="F5" t="s">
        <v>2232</v>
      </c>
    </row>
    <row r="6" spans="3:6" x14ac:dyDescent="0.25">
      <c r="C6" t="s">
        <v>2233</v>
      </c>
      <c r="F6" t="s">
        <v>2234</v>
      </c>
    </row>
    <row r="7" spans="3:6" x14ac:dyDescent="0.25">
      <c r="C7" t="s">
        <v>2235</v>
      </c>
      <c r="F7" t="s">
        <v>2236</v>
      </c>
    </row>
    <row r="8" spans="3:6" x14ac:dyDescent="0.25">
      <c r="C8" t="s">
        <v>2237</v>
      </c>
      <c r="F8" t="s">
        <v>2238</v>
      </c>
    </row>
    <row r="9" spans="3:6" x14ac:dyDescent="0.25">
      <c r="C9" t="s">
        <v>2239</v>
      </c>
      <c r="F9" t="s">
        <v>2240</v>
      </c>
    </row>
    <row r="10" spans="3:6" x14ac:dyDescent="0.25">
      <c r="C10" t="s">
        <v>2241</v>
      </c>
      <c r="F10" t="s">
        <v>2242</v>
      </c>
    </row>
    <row r="11" spans="3:6" x14ac:dyDescent="0.25">
      <c r="C11" t="s">
        <v>2243</v>
      </c>
      <c r="F11" t="s">
        <v>2244</v>
      </c>
    </row>
    <row r="12" spans="3:6" x14ac:dyDescent="0.25">
      <c r="F12" t="s">
        <v>2245</v>
      </c>
    </row>
    <row r="13" spans="3:6" x14ac:dyDescent="0.25">
      <c r="F13" t="s">
        <v>2246</v>
      </c>
    </row>
  </sheetData>
  <sortState xmlns:xlrd2="http://schemas.microsoft.com/office/spreadsheetml/2017/richdata2" ref="C2:C11">
    <sortCondition ref="C2:C11"/>
  </sortState>
  <phoneticPr fontId="2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b43b36e-a8ea-49e1-8944-19db36d2b63b">
      <Terms xmlns="http://schemas.microsoft.com/office/infopath/2007/PartnerControls"/>
    </lcf76f155ced4ddcb4097134ff3c332f>
    <TaxCatchAll xmlns="5d39227a-1e20-4f84-aca7-079a632253d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6436EBB449D3D4CAFCD644EE355F309" ma:contentTypeVersion="16" ma:contentTypeDescription="Crear nuevo documento." ma:contentTypeScope="" ma:versionID="8a31346701d5b3ff410e2198e814b042">
  <xsd:schema xmlns:xsd="http://www.w3.org/2001/XMLSchema" xmlns:xs="http://www.w3.org/2001/XMLSchema" xmlns:p="http://schemas.microsoft.com/office/2006/metadata/properties" xmlns:ns2="2b43b36e-a8ea-49e1-8944-19db36d2b63b" xmlns:ns3="5d39227a-1e20-4f84-aca7-079a632253db" targetNamespace="http://schemas.microsoft.com/office/2006/metadata/properties" ma:root="true" ma:fieldsID="c1ae775e5aca49f0d6ad34e8d1f18312" ns2:_="" ns3:_="">
    <xsd:import namespace="2b43b36e-a8ea-49e1-8944-19db36d2b63b"/>
    <xsd:import namespace="5d39227a-1e20-4f84-aca7-079a632253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3b36e-a8ea-49e1-8944-19db36d2b6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148dc318-5de1-4747-92ed-e07023d138f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39227a-1e20-4f84-aca7-079a632253d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f3e9aab6-d511-4bae-9322-fd9a9f88d042}" ma:internalName="TaxCatchAll" ma:showField="CatchAllData" ma:web="5d39227a-1e20-4f84-aca7-079a632253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B3E3A9-9290-4080-BC7E-D35A980474A3}">
  <ds:schemaRefs>
    <ds:schemaRef ds:uri="http://purl.org/dc/dcmitype/"/>
    <ds:schemaRef ds:uri="http://purl.org/dc/terms/"/>
    <ds:schemaRef ds:uri="http://schemas.microsoft.com/office/2006/metadata/properties"/>
    <ds:schemaRef ds:uri="2b43b36e-a8ea-49e1-8944-19db36d2b63b"/>
    <ds:schemaRef ds:uri="http://schemas.microsoft.com/office/2006/documentManagement/types"/>
    <ds:schemaRef ds:uri="http://schemas.openxmlformats.org/package/2006/metadata/core-properties"/>
    <ds:schemaRef ds:uri="5d39227a-1e20-4f84-aca7-079a632253db"/>
    <ds:schemaRef ds:uri="http://www.w3.org/XML/1998/namespac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48EA632B-BF36-4372-B858-19731AE897FB}">
  <ds:schemaRefs>
    <ds:schemaRef ds:uri="http://schemas.microsoft.com/sharepoint/v3/contenttype/forms"/>
  </ds:schemaRefs>
</ds:datastoreItem>
</file>

<file path=customXml/itemProps3.xml><?xml version="1.0" encoding="utf-8"?>
<ds:datastoreItem xmlns:ds="http://schemas.openxmlformats.org/officeDocument/2006/customXml" ds:itemID="{DA0A4059-D482-417D-9C0C-969E81D3E8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3b36e-a8ea-49e1-8944-19db36d2b63b"/>
    <ds:schemaRef ds:uri="5d39227a-1e20-4f84-aca7-079a632253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INDICADORES 2023</vt:lpstr>
      <vt:lpstr>VERSIONAMIENTO</vt:lpstr>
      <vt:lpstr>Hoja3</vt:lpstr>
      <vt:lpstr>Proyectos de inversión</vt:lpstr>
      <vt:lpstr>desplegables</vt:lpstr>
      <vt:lpstr>Anexo pptal funcionamiento 2023</vt:lpstr>
      <vt:lpstr>Hoja2</vt:lpstr>
      <vt:lpstr>'Anexo pptal funcionamiento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Tamayo Rincon</dc:creator>
  <cp:keywords/>
  <dc:description/>
  <cp:lastModifiedBy>Ruth Toro Garcia</cp:lastModifiedBy>
  <cp:revision/>
  <dcterms:created xsi:type="dcterms:W3CDTF">2021-07-27T19:56:23Z</dcterms:created>
  <dcterms:modified xsi:type="dcterms:W3CDTF">2023-01-20T15:42:18Z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0x010100C6436EBB449D3D4CAFCD644EE355F309</vt:lpwstr>
  </property>
  <property fmtid="{D5CDD505-2E9C-101B-9397-08002B2CF9AE}" pid="3" name="MediaServiceImageTags">
    <vt:lpwstr/>
  </property>
  <property fmtid="{D5CDD505-2E9C-101B-9397-08002B2CF9AE}" pid="4" name="Order">
    <vt:r8>647500</vt:r8>
  </property>
  <property fmtid="{D5CDD505-2E9C-101B-9397-08002B2CF9AE}" pid="5" name="xd_Signature">
    <vt:bool>false</vt:bool>
  </property>
  <property fmtid="{D5CDD505-2E9C-101B-9397-08002B2CF9AE}" pid="6" name="_ExtendedDescription">
    <vt:lpwstr/>
  </property>
  <property fmtid="{D5CDD505-2E9C-101B-9397-08002B2CF9AE}" pid="7" name="xd_ProgID">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