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DIsco C\Auditorias Internas\2022\"/>
    </mc:Choice>
  </mc:AlternateContent>
  <xr:revisionPtr revIDLastSave="0" documentId="13_ncr:1_{9EC2861A-9EEE-4138-8B1B-0D65838A1010}" xr6:coauthVersionLast="47" xr6:coauthVersionMax="47" xr10:uidLastSave="{00000000-0000-0000-0000-000000000000}"/>
  <bookViews>
    <workbookView xWindow="-120" yWindow="-120" windowWidth="29040" windowHeight="15840" tabRatio="599" firstSheet="3" activeTab="3" xr2:uid="{0A68BE74-E869-4C97-AE7A-4917B59657A6}"/>
  </bookViews>
  <sheets>
    <sheet name="Parámetros" sheetId="2" r:id="rId1"/>
    <sheet name="Orientaciones Grales." sheetId="3" state="hidden" r:id="rId2"/>
    <sheet name="Priorización" sheetId="1" state="hidden" r:id="rId3"/>
    <sheet name=" Plan anual auditoria" sheetId="4" r:id="rId4"/>
    <sheet name="Hoja1" sheetId="6" r:id="rId5"/>
    <sheet name="Auditorias Especiales" sheetId="5" state="hidden" r:id="rId6"/>
  </sheets>
  <externalReferences>
    <externalReference r:id="rId7"/>
    <externalReference r:id="rId8"/>
    <externalReference r:id="rId9"/>
    <externalReference r:id="rId10"/>
    <externalReference r:id="rId11"/>
  </externalReferences>
  <definedNames>
    <definedName name="_xlnm._FilterDatabase" localSheetId="2" hidden="1">Priorización!$A$6:$AD$23</definedName>
    <definedName name="Ciclo_Rotación_Calif" localSheetId="1">[1]Parámetros!$C$62:$C$66</definedName>
    <definedName name="Ciclo_Rotación_Calif">Parámetros!$C$62:$C$66</definedName>
    <definedName name="Ciclo_Rotación_Def" localSheetId="1">[1]Parámetros!$B$62:$B$66</definedName>
    <definedName name="Ciclo_Rotación_Def">Parámetros!$B$62:$B$66</definedName>
    <definedName name="impacto">[2]Parámetros!$E$45:$E$49</definedName>
    <definedName name="Impacto_en_el_presupuesto__Criterios" comment="impacto">Priorización!$T$6</definedName>
    <definedName name="Impacto_Obj_Est_Calif" localSheetId="1">[1]Parámetros!$C$30:$C$34</definedName>
    <definedName name="Impacto_Obj_Est_Calif">Parámetros!$C$30:$C$34</definedName>
    <definedName name="Impacto_Obj_Est_Def" localSheetId="1">[1]Parámetros!$B$30:$B$34</definedName>
    <definedName name="Impacto_Obj_Est_Def">Parámetros!$B$30:$B$34</definedName>
    <definedName name="Impacto_Ppto_Calif" localSheetId="1">[1]Parámetros!$E$45:$E$49</definedName>
    <definedName name="Impacto_Ppto_Calif">Parámetros!$E$45:$E$49</definedName>
    <definedName name="Impacto_Ppto_Def" localSheetId="1">[1]Parámetros!$B$45:$B$49</definedName>
    <definedName name="Impacto_Ppto_Def">Parámetros!$B$45:$B$49</definedName>
    <definedName name="Nivel_Criticidad" localSheetId="1">[1]Parámetros!$E$54:$G$58</definedName>
    <definedName name="Nivel_Criticidad">Parámetros!$E$54:$G$58</definedName>
    <definedName name="Nivel_Directivo_Calif" localSheetId="1">[1]Parámetros!$C$22:$C$26</definedName>
    <definedName name="Nivel_Directivo_Calif">Parámetros!$C$22:$C$26</definedName>
    <definedName name="Nivel_Directivo_Def" localSheetId="1">[1]Parámetros!$B$22:$B$26</definedName>
    <definedName name="Nivel_Directivo_Def">Parámetros!$B$22:$B$26</definedName>
    <definedName name="Nivel_Directivo_Def_PQR" localSheetId="1">[1]Parámetros!$D$22:$D$26</definedName>
    <definedName name="Nivel_Directivo_Def_PQR">Parámetros!$D$22:$D$26</definedName>
    <definedName name="Result_Aud_Ant_Calif" localSheetId="1">[1]Parámetros!$C$37:$C$41</definedName>
    <definedName name="Result_Aud_Ant_Calif">Parámetros!$C$37:$C$41</definedName>
    <definedName name="Result_Aud_Ant_Def" localSheetId="1">[1]Parámetros!$B$37:$B$41</definedName>
    <definedName name="Result_Aud_Ant_Def">Parámetros!$B$37:$B$41</definedName>
    <definedName name="Tiempo_Ult_Aud_Calif" localSheetId="1">[1]Parámetros!$E$14:$E$18</definedName>
    <definedName name="Tiempo_Ult_Aud_Calif">Parámetros!$E$14:$E$18</definedName>
    <definedName name="Tiempo_Ult_Aud_Def" localSheetId="1">[1]Parámetros!$B$14:$B$18</definedName>
    <definedName name="Tiempo_Ult_Aud_Def">Parámetros!$B$14:$B$18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 l="1"/>
  <c r="S18" i="1"/>
  <c r="Q18" i="1"/>
  <c r="O18" i="1"/>
  <c r="M18" i="1"/>
  <c r="K18" i="1"/>
  <c r="I18" i="1"/>
  <c r="H18" i="1"/>
  <c r="G18" i="1"/>
  <c r="V18" i="1" l="1"/>
  <c r="W18" i="1" s="1"/>
  <c r="X18" i="1" s="1"/>
  <c r="Z18" i="1" s="1"/>
  <c r="Y18" i="1" l="1"/>
  <c r="AB18" i="1"/>
  <c r="AA18" i="1"/>
  <c r="U21" i="1"/>
  <c r="S21" i="1"/>
  <c r="Q21" i="1"/>
  <c r="O21" i="1"/>
  <c r="M21" i="1"/>
  <c r="K21" i="1"/>
  <c r="I21" i="1"/>
  <c r="H21" i="1"/>
  <c r="G21" i="1"/>
  <c r="U19" i="1"/>
  <c r="S19" i="1"/>
  <c r="Q19" i="1"/>
  <c r="O19" i="1"/>
  <c r="M19" i="1"/>
  <c r="K19" i="1"/>
  <c r="I19" i="1"/>
  <c r="H19" i="1"/>
  <c r="G19" i="1"/>
  <c r="U16" i="1"/>
  <c r="S16" i="1"/>
  <c r="Q16" i="1"/>
  <c r="O16" i="1"/>
  <c r="M16" i="1"/>
  <c r="K16" i="1"/>
  <c r="I16" i="1"/>
  <c r="H16" i="1"/>
  <c r="G16" i="1"/>
  <c r="U15" i="1"/>
  <c r="S15" i="1"/>
  <c r="Q15" i="1"/>
  <c r="O15" i="1"/>
  <c r="M15" i="1"/>
  <c r="K15" i="1"/>
  <c r="I15" i="1"/>
  <c r="H15" i="1"/>
  <c r="G15" i="1"/>
  <c r="U7" i="1"/>
  <c r="S7" i="1"/>
  <c r="Q7" i="1"/>
  <c r="O7" i="1"/>
  <c r="M7" i="1"/>
  <c r="K7" i="1"/>
  <c r="I7" i="1"/>
  <c r="H7" i="1"/>
  <c r="G7" i="1"/>
  <c r="U9" i="1"/>
  <c r="S9" i="1"/>
  <c r="Q9" i="1"/>
  <c r="O9" i="1"/>
  <c r="M9" i="1"/>
  <c r="K9" i="1"/>
  <c r="I9" i="1"/>
  <c r="H9" i="1"/>
  <c r="G9" i="1"/>
  <c r="U8" i="1"/>
  <c r="S8" i="1"/>
  <c r="Q8" i="1"/>
  <c r="O8" i="1"/>
  <c r="M8" i="1"/>
  <c r="K8" i="1"/>
  <c r="I8" i="1"/>
  <c r="H8" i="1"/>
  <c r="G8" i="1"/>
  <c r="U20" i="1"/>
  <c r="S20" i="1"/>
  <c r="Q20" i="1"/>
  <c r="O20" i="1"/>
  <c r="M20" i="1"/>
  <c r="K20" i="1"/>
  <c r="I20" i="1"/>
  <c r="H20" i="1"/>
  <c r="G20" i="1"/>
  <c r="U10" i="1"/>
  <c r="S10" i="1"/>
  <c r="Q10" i="1"/>
  <c r="O10" i="1"/>
  <c r="M10" i="1"/>
  <c r="K10" i="1"/>
  <c r="I10" i="1"/>
  <c r="H10" i="1"/>
  <c r="G10" i="1"/>
  <c r="U11" i="1"/>
  <c r="S11" i="1"/>
  <c r="Q11" i="1"/>
  <c r="O11" i="1"/>
  <c r="M11" i="1"/>
  <c r="K11" i="1"/>
  <c r="I11" i="1"/>
  <c r="H11" i="1"/>
  <c r="G11" i="1"/>
  <c r="V20" i="1" l="1"/>
  <c r="W20" i="1" s="1"/>
  <c r="X20" i="1" s="1"/>
  <c r="AA20" i="1" s="1"/>
  <c r="V19" i="1"/>
  <c r="W19" i="1" s="1"/>
  <c r="X19" i="1" s="1"/>
  <c r="Z19" i="1" s="1"/>
  <c r="V21" i="1"/>
  <c r="W21" i="1" s="1"/>
  <c r="X21" i="1" s="1"/>
  <c r="Y21" i="1" s="1"/>
  <c r="V16" i="1"/>
  <c r="W16" i="1" s="1"/>
  <c r="X16" i="1" s="1"/>
  <c r="AB16" i="1" s="1"/>
  <c r="V15" i="1"/>
  <c r="W15" i="1" s="1"/>
  <c r="X15" i="1" s="1"/>
  <c r="AA15" i="1" s="1"/>
  <c r="V8" i="1"/>
  <c r="W8" i="1" s="1"/>
  <c r="X8" i="1" s="1"/>
  <c r="AA8" i="1" s="1"/>
  <c r="V9" i="1"/>
  <c r="W9" i="1" s="1"/>
  <c r="X9" i="1" s="1"/>
  <c r="Y9" i="1" s="1"/>
  <c r="V7" i="1"/>
  <c r="W7" i="1" s="1"/>
  <c r="X7" i="1" s="1"/>
  <c r="Z7" i="1" s="1"/>
  <c r="V10" i="1"/>
  <c r="W10" i="1" s="1"/>
  <c r="X10" i="1" s="1"/>
  <c r="AA10" i="1" s="1"/>
  <c r="V11" i="1"/>
  <c r="W11" i="1" s="1"/>
  <c r="X11" i="1" s="1"/>
  <c r="AA11" i="1" s="1"/>
  <c r="Y20" i="1" l="1"/>
  <c r="AB20" i="1"/>
  <c r="Z20" i="1"/>
  <c r="AA19" i="1"/>
  <c r="Y19" i="1"/>
  <c r="AB19" i="1"/>
  <c r="AB21" i="1"/>
  <c r="Z21" i="1"/>
  <c r="AA21" i="1"/>
  <c r="Z16" i="1"/>
  <c r="Y16" i="1"/>
  <c r="AA16" i="1"/>
  <c r="AB8" i="1"/>
  <c r="AA7" i="1"/>
  <c r="Z9" i="1"/>
  <c r="Z15" i="1"/>
  <c r="AA9" i="1"/>
  <c r="AB15" i="1"/>
  <c r="Y8" i="1"/>
  <c r="AB7" i="1"/>
  <c r="AB9" i="1"/>
  <c r="Y15" i="1"/>
  <c r="Z8" i="1"/>
  <c r="Y7" i="1"/>
  <c r="AB10" i="1"/>
  <c r="Y10" i="1"/>
  <c r="Z10" i="1"/>
  <c r="Y11" i="1"/>
  <c r="AB11" i="1"/>
  <c r="Z11" i="1"/>
  <c r="U14" i="1" l="1"/>
  <c r="S14" i="1"/>
  <c r="Q14" i="1"/>
  <c r="O14" i="1"/>
  <c r="M14" i="1"/>
  <c r="K14" i="1"/>
  <c r="U13" i="1"/>
  <c r="S13" i="1"/>
  <c r="Q13" i="1"/>
  <c r="O13" i="1"/>
  <c r="M13" i="1"/>
  <c r="K13" i="1"/>
  <c r="U12" i="1"/>
  <c r="S12" i="1"/>
  <c r="Q12" i="1"/>
  <c r="O12" i="1"/>
  <c r="M12" i="1"/>
  <c r="K12" i="1"/>
  <c r="G13" i="1"/>
  <c r="I13" i="1" s="1"/>
  <c r="H13" i="1" l="1"/>
  <c r="V13" i="1"/>
  <c r="W13" i="1" s="1"/>
  <c r="X13" i="1" s="1"/>
  <c r="AB13" i="1" s="1"/>
  <c r="Y13" i="1" l="1"/>
  <c r="Z13" i="1"/>
  <c r="AA13" i="1"/>
  <c r="W5" i="1"/>
  <c r="E57" i="2"/>
  <c r="E56" i="2"/>
  <c r="E55" i="2"/>
  <c r="C48" i="2"/>
  <c r="C47" i="2"/>
  <c r="C46" i="2"/>
  <c r="C45" i="2"/>
  <c r="F44" i="2"/>
  <c r="C18" i="2"/>
  <c r="C17" i="2"/>
  <c r="C16" i="2"/>
  <c r="C15" i="2"/>
  <c r="K17" i="1"/>
  <c r="K22" i="1"/>
  <c r="K23" i="1"/>
  <c r="O23" i="1"/>
  <c r="O22" i="1"/>
  <c r="O17" i="1"/>
  <c r="U23" i="1"/>
  <c r="S23" i="1"/>
  <c r="Q23" i="1"/>
  <c r="M23" i="1"/>
  <c r="G23" i="1"/>
  <c r="I23" i="1" s="1"/>
  <c r="U22" i="1"/>
  <c r="S22" i="1"/>
  <c r="Q22" i="1"/>
  <c r="M22" i="1"/>
  <c r="G22" i="1"/>
  <c r="H22" i="1" s="1"/>
  <c r="U17" i="1"/>
  <c r="S17" i="1"/>
  <c r="Q17" i="1"/>
  <c r="M17" i="1"/>
  <c r="G17" i="1"/>
  <c r="I17" i="1" s="1"/>
  <c r="G14" i="1"/>
  <c r="H14" i="1" s="1"/>
  <c r="G12" i="1"/>
  <c r="I12" i="1" s="1"/>
  <c r="V12" i="1" s="1"/>
  <c r="W12" i="1" s="1"/>
  <c r="H17" i="1" l="1"/>
  <c r="I22" i="1"/>
  <c r="V22" i="1" s="1"/>
  <c r="W22" i="1" s="1"/>
  <c r="X22" i="1" s="1"/>
  <c r="AA22" i="1" s="1"/>
  <c r="F48" i="2"/>
  <c r="F49" i="2"/>
  <c r="G47" i="2"/>
  <c r="F46" i="2"/>
  <c r="G48" i="2"/>
  <c r="G49" i="2"/>
  <c r="G46" i="2"/>
  <c r="G45" i="2"/>
  <c r="F45" i="2"/>
  <c r="F47" i="2"/>
  <c r="V17" i="1"/>
  <c r="W17" i="1" s="1"/>
  <c r="X17" i="1" s="1"/>
  <c r="Z17" i="1" s="1"/>
  <c r="I14" i="1"/>
  <c r="V23" i="1"/>
  <c r="W23" i="1" s="1"/>
  <c r="X23" i="1" s="1"/>
  <c r="AB23" i="1" s="1"/>
  <c r="X12" i="1"/>
  <c r="Y12" i="1" s="1"/>
  <c r="H12" i="1"/>
  <c r="H23" i="1"/>
  <c r="V14" i="1" l="1"/>
  <c r="W14" i="1" s="1"/>
  <c r="X14" i="1" s="1"/>
  <c r="AA12" i="1"/>
  <c r="AA17" i="1"/>
  <c r="Y17" i="1"/>
  <c r="AB17" i="1"/>
  <c r="Z23" i="1"/>
  <c r="Z22" i="1"/>
  <c r="Y22" i="1"/>
  <c r="AB22" i="1"/>
  <c r="Z12" i="1"/>
  <c r="AB12" i="1"/>
  <c r="Y23" i="1"/>
  <c r="AA23" i="1"/>
  <c r="Z14" i="1" l="1"/>
  <c r="AB14" i="1"/>
  <c r="Y14" i="1"/>
  <c r="AA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tc={9A786ADF-42ED-4243-ACAB-FF9D0C96ED13}</author>
  </authors>
  <commentList>
    <comment ref="C3" authorId="0" shapeId="0" xr:uid="{9A786ADF-42ED-4243-ACAB-FF9D0C96ED13}">
      <text>
        <t>[Comentario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esta casilla con el presupuesto de gastos de la entidad.</t>
      </text>
    </comment>
  </commentList>
</comments>
</file>

<file path=xl/sharedStrings.xml><?xml version="1.0" encoding="utf-8"?>
<sst xmlns="http://schemas.openxmlformats.org/spreadsheetml/2006/main" count="508" uniqueCount="285">
  <si>
    <t>FECHA DE APROBACIÓN</t>
  </si>
  <si>
    <t xml:space="preserve">RIESGO INHERENTE
</t>
  </si>
  <si>
    <t>Extremo</t>
  </si>
  <si>
    <t>Alto</t>
  </si>
  <si>
    <t>Moderado</t>
  </si>
  <si>
    <t>Bajo</t>
  </si>
  <si>
    <t>Total</t>
  </si>
  <si>
    <t>RIESGO INHERENTE Ponderación de Riesgos del Proceso</t>
  </si>
  <si>
    <t>Tiempo transcurrido desde última auditoría (Criterio)</t>
  </si>
  <si>
    <t>Tiempo transcurrido desde última auditoría (Calificación)</t>
  </si>
  <si>
    <t>Cantidad PQR (Criterios)</t>
  </si>
  <si>
    <t>Cantidad PQR - Calificación</t>
  </si>
  <si>
    <t>Cantidad de objetivos estratégicos asociados (Criterios)</t>
  </si>
  <si>
    <t>Cantidad de objetivos estratégicos asociados (Calificación)</t>
  </si>
  <si>
    <t>Resultados auditorías anteriores internas y externas  (Criterios)</t>
  </si>
  <si>
    <t>Resultados auditorías anteriores internas y externas  (Calificación)</t>
  </si>
  <si>
    <t>Impacto en el presupuesto (Criterios)</t>
  </si>
  <si>
    <t>Impacto en el presupuesto (Calificación)</t>
  </si>
  <si>
    <t>Ponderación</t>
  </si>
  <si>
    <t>Nivel de criticidad</t>
  </si>
  <si>
    <t>Ciclo de Rotación auditorías</t>
  </si>
  <si>
    <t>Priorización de Auditorías Basadas en Riesgos año 1</t>
  </si>
  <si>
    <t>Priorización de Auditorías Basadas en Riesgos año 2</t>
  </si>
  <si>
    <t>Priorización de Auditorías Basadas en Riesgos año 3</t>
  </si>
  <si>
    <t>Priorización de Auditorías Basadas en Riesgos año 4</t>
  </si>
  <si>
    <t>&lt;= 1 año</t>
  </si>
  <si>
    <t>No tiene objetivo asociado</t>
  </si>
  <si>
    <t>Sin hallazgos abiertos</t>
  </si>
  <si>
    <t>Insignificante &lt;1%</t>
  </si>
  <si>
    <t>&gt; 1 año &lt;= 2 años</t>
  </si>
  <si>
    <t>1 objetivo estratégico asociado</t>
  </si>
  <si>
    <t>1 a 2 hallazgos abiertos</t>
  </si>
  <si>
    <t>Menor &gt;=1% y &lt;5%</t>
  </si>
  <si>
    <t>&gt; 2 años &lt;= 3 años</t>
  </si>
  <si>
    <t>2 objetivos estratégicos asociados</t>
  </si>
  <si>
    <t>3 a 4 hallazgos abiertos</t>
  </si>
  <si>
    <t>Moderado &gt;=5% y &lt;20%</t>
  </si>
  <si>
    <t>&gt; 3 años &lt;= 4 años</t>
  </si>
  <si>
    <t>3 objetivos estratégicos asociados</t>
  </si>
  <si>
    <t>5 a 6 hallazgos abiertos</t>
  </si>
  <si>
    <t>Mayor &gt;=20 y &lt;50%</t>
  </si>
  <si>
    <t>&gt; 4 años</t>
  </si>
  <si>
    <t>4 o más objetivos estratégicos asociados</t>
  </si>
  <si>
    <t>7 o más hallazgos abiertos</t>
  </si>
  <si>
    <t>Catastrófico &gt;= 50%</t>
  </si>
  <si>
    <t xml:space="preserve">Formato Priorización del Universo de Auditoría Basado en Riesgos
MINISTERIO DE EDUCACIÓN NACIONAL
OFICINA DE CONTROL INTERNO
</t>
  </si>
  <si>
    <t>Temas de interés de la Alta Dirección (Criterios)</t>
  </si>
  <si>
    <t>Temas de interés de la Alta Dirección - Calificación</t>
  </si>
  <si>
    <t>Menos de 2 seguimientos por alta dirección</t>
  </si>
  <si>
    <t>Entre 2 y 3 seguimientos por alta dirección</t>
  </si>
  <si>
    <t>Entre 4 y 5 seguimientos por alta dirección</t>
  </si>
  <si>
    <t>Entre 6 y 7 seguimientos por alta dirección</t>
  </si>
  <si>
    <t>Entre 8 ó mas seguimientos por alta dirección</t>
  </si>
  <si>
    <t>Total presupuesto egresos entidad aprobado para la vigencia</t>
  </si>
  <si>
    <t>Puntajes</t>
  </si>
  <si>
    <t>Nivel riesgo inherente</t>
  </si>
  <si>
    <t>No tiene Riesgos Asociado</t>
  </si>
  <si>
    <t>Los  riesgos estan en zona baja (zona de aceptacion)</t>
  </si>
  <si>
    <t>Tiene un riesgo o más en Calificación Moderada</t>
  </si>
  <si>
    <t>Tiene un riesgo o más en calificación Alta</t>
  </si>
  <si>
    <t>Tiene un riesgo en calificación Extrema</t>
  </si>
  <si>
    <t>Tiempo transcurrido desde última auditoría</t>
  </si>
  <si>
    <t>Nivel_Directivo</t>
  </si>
  <si>
    <t>Temas de seguimiento alta direccion con menor repeticion en un periodo de seis meses ( menos de 2 seguimientos en diferentes comites)</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</si>
  <si>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</si>
  <si>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</si>
  <si>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</si>
  <si>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</si>
  <si>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</si>
  <si>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Resultados auditorías anteriores</t>
  </si>
  <si>
    <t>Podría tomarse Criterio materialidad Contable</t>
  </si>
  <si>
    <t>Impacto en el presupuesto</t>
  </si>
  <si>
    <t>PRESUPUETO DE INGRESOS Y GASTOS ISSAI 1320 A4</t>
  </si>
  <si>
    <t>&lt; 1.5</t>
  </si>
  <si>
    <t>Verde</t>
  </si>
  <si>
    <t>Bajo (Priorizado)</t>
  </si>
  <si>
    <t>&gt;=1.5 &lt;2</t>
  </si>
  <si>
    <t>&gt;=2 &lt;3</t>
  </si>
  <si>
    <t>Amarillo</t>
  </si>
  <si>
    <t>&gt;=3 &lt;4</t>
  </si>
  <si>
    <t>Naranja</t>
  </si>
  <si>
    <t>&gt;= 4</t>
  </si>
  <si>
    <t>Rojo</t>
  </si>
  <si>
    <t>Ciclo de rotación</t>
  </si>
  <si>
    <t>No auditar</t>
  </si>
  <si>
    <t>Cada 4 años</t>
  </si>
  <si>
    <t>Cada 3 años</t>
  </si>
  <si>
    <t>Cada 2 años</t>
  </si>
  <si>
    <t>Cada año</t>
  </si>
  <si>
    <t>Al ubicarse en cada encabezado de columna o de campo y dar un click, aparecerán notas  con instrucciones detalladas para su correcto diligenciamiento en toda la matriz de priorización del universo de auditoria basado en riesgos.</t>
  </si>
  <si>
    <t>Notas explicatorias</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</si>
  <si>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</si>
  <si>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PRIORIZACION DE AUDITORIAS PARA CADA AÑO (1, 2, 3, 4)</t>
  </si>
  <si>
    <t>Surge automáticamente a partir del nivel de criticidad de cada aspecto evaluable (unidad auditable) y se debe someter a aprobación del Comité de Auditorías o el Comité Institucional de Coordinación de Control Interno.</t>
  </si>
  <si>
    <t>Ciclo de Rotación de Auditorias</t>
  </si>
  <si>
    <t>Surge automáticamente a partir del puntaje total ponderado y calculado automáticamente por la matriz. Estos niveles de criticidad agrupados en 4 rangos aparecen semaforizados con base en lo establecido en la hoja "Parámetros".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</si>
  <si>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</si>
  <si>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Esta variable se determina a partir de los hallazgos de auditorias internas y externas que se encuentren abiertos respecto de cada unidad auditable o aspecto evaluable, al momento de la priorización del Universo de Auditoría. (Ver hoja "Parámetros").</t>
  </si>
  <si>
    <t>Resultados auditorías anteriores internas y externas</t>
  </si>
  <si>
    <t>Esta variable se refiere al resultado de la alineación estratégica, en la que cada aspecto evaluable debe estar relacionado con un proceso y este a su vez, aportando a uno o mas objetivos estratégicos conforme está establecido en la hoja "Parámetros".</t>
  </si>
  <si>
    <t>Cantidad de objetivos estratégicos o institucionales Asociados</t>
  </si>
  <si>
    <t>Casilla desplegable que permite seleccionar la cantidad de PQR que posee esa temática o aspecto evaluable registrado, conforme aparece en la hoja "Parámetros".</t>
  </si>
  <si>
    <t>Cantidad de PQR</t>
  </si>
  <si>
    <t>Casilla desplegable que permite seleccionar la cantidad de veces que esa temática es objeto de seguimiento en los Comités de Coordinación de Control Interno o Comités Directivos, conforme aparece en la hoja "Parámetros".</t>
  </si>
  <si>
    <t>Temas de interes de la alta Dirección o el Comité de Coordinación de Control Interno</t>
  </si>
  <si>
    <t>Solo se debe seleccionar de la lista desplegable la cantidad de años transcurridos desde la última auditoría a cada aspecto evaluable o temática registrada.</t>
  </si>
  <si>
    <t>Tiempo transcurrido desde la última auditoría</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</si>
  <si>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</si>
  <si>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Explicaciones Para realizar la ponderación de Riesgos.</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</si>
  <si>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</si>
  <si>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Porcentajes de cada variable de priorización</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</si>
  <si>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</si>
  <si>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</si>
  <si>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</si>
  <si>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r>
      <t xml:space="preserve">
</t>
    </r>
    <r>
      <rPr>
        <b/>
        <sz val="11"/>
        <rFont val="Calibri"/>
        <family val="2"/>
        <scheme val="minor"/>
      </rPr>
      <t>PRIORIZACION A / PRIORIZACION B</t>
    </r>
    <r>
      <rPr>
        <b/>
        <sz val="11"/>
        <color rgb="FF0070C0"/>
        <rFont val="Calibri"/>
        <family val="2"/>
        <scheme val="minor"/>
      </rPr>
      <t xml:space="preserve">
</t>
    </r>
  </si>
  <si>
    <t>En la hoja "Parámetros" aparecen los criterios, rangos de calificación y demas aspectos tenidos en cuenta para cada variable de priorización que aparece en las hojas de Priorización A o B, que sirven de base para las listas desplegables y fórmulas de cálculo.</t>
  </si>
  <si>
    <t>HOJA "PARÁMETROS"</t>
  </si>
  <si>
    <t>CUIDADO! SOLO LAS CELDAS QUE APARECEN CON ESTE COLOR DE RELLENO PUEDEN SER EDITADAS</t>
  </si>
  <si>
    <t>Sin PQRSD</t>
  </si>
  <si>
    <t>CANTIDAD PQRSD</t>
  </si>
  <si>
    <t>De 1 a 2 PQRSD</t>
  </si>
  <si>
    <t>De 3 a 4 PQRSD</t>
  </si>
  <si>
    <t>De 5 a 6 PQRSD</t>
  </si>
  <si>
    <t>7 o más PQRSD</t>
  </si>
  <si>
    <t xml:space="preserve">DISEÑO DE POLÍTICAS E INSTRUMENTOS	</t>
  </si>
  <si>
    <t xml:space="preserve">PROCESOS
</t>
  </si>
  <si>
    <t>IMPLEMENTACIÓN DE POLÍTICA</t>
  </si>
  <si>
    <t>EVALUACIÓN DE POLÍTICA</t>
  </si>
  <si>
    <t>SERVICIO AL CIUDADANO</t>
  </si>
  <si>
    <t>GESTIÓN DEL CONOCIMIENTO E INNOVACIÓN</t>
  </si>
  <si>
    <t>GESTIÓN DE SERVICIOS TIC</t>
  </si>
  <si>
    <t>GESTIÓN DE COMUNICACIONES</t>
  </si>
  <si>
    <t xml:space="preserve">	GESTIÓN DE ALIANZAS</t>
  </si>
  <si>
    <t>PLANEACIÓN</t>
  </si>
  <si>
    <t>GESTIÓN DE PROCESOS Y MEJORA</t>
  </si>
  <si>
    <t>GESTIÓN JURÍDICA</t>
  </si>
  <si>
    <t>GESTIÓN DOCUMENTAL</t>
  </si>
  <si>
    <t>GESTIÓN DEL TALENTO HUMANO</t>
  </si>
  <si>
    <t>GESTIÓN ADMINISTRATIVA</t>
  </si>
  <si>
    <t>GESTIÓN FINANCIERA</t>
  </si>
  <si>
    <t>CONTRATACIÓN</t>
  </si>
  <si>
    <t>EVALUACIÓN Y ASUNTOS DISCIPLINARIOS</t>
  </si>
  <si>
    <t>FECHA DE ELABORACIÓN</t>
  </si>
  <si>
    <t>JEFE OFICINA DE CONTROL INTERNO</t>
  </si>
  <si>
    <t>Seguimientos</t>
  </si>
  <si>
    <t>Informes de Ley</t>
  </si>
  <si>
    <t>Auditorias basadas en riesgos</t>
  </si>
  <si>
    <t>Semana 5</t>
  </si>
  <si>
    <t>Semana 4</t>
  </si>
  <si>
    <t>Semana 3</t>
  </si>
  <si>
    <t>Semana 2</t>
  </si>
  <si>
    <t>Semana 1</t>
  </si>
  <si>
    <t>Diciembre</t>
  </si>
  <si>
    <t>Noviembre</t>
  </si>
  <si>
    <t>Octubre</t>
  </si>
  <si>
    <t>Septiembre</t>
  </si>
  <si>
    <t>Agosto</t>
  </si>
  <si>
    <t>Julio</t>
  </si>
  <si>
    <t>Junio</t>
  </si>
  <si>
    <t>Mayo</t>
  </si>
  <si>
    <t>Abril</t>
  </si>
  <si>
    <t>Marzo</t>
  </si>
  <si>
    <t>Febrero</t>
  </si>
  <si>
    <t>Enero</t>
  </si>
  <si>
    <t>TITULO DE LA AUDITORIA</t>
  </si>
  <si>
    <t>Responsable</t>
  </si>
  <si>
    <t>Observaciones</t>
  </si>
  <si>
    <t>Lider Auditoria</t>
  </si>
  <si>
    <t>Auditoria ICONTEC</t>
  </si>
  <si>
    <t>INFORME AUSTERIDAD DEL GASTO</t>
  </si>
  <si>
    <t>INFORME CONTROL INTERNO CONTABLE</t>
  </si>
  <si>
    <t>Ingrid Bibiana Rodriguez Camelo</t>
  </si>
  <si>
    <t>INFORME DE ACTUALIZACIÓN DEL SISTEMA E-KOGUI</t>
  </si>
  <si>
    <t>Paola Ortiz Mendez</t>
  </si>
  <si>
    <t>INFORME DE EVALUACIÓN INSTITUCIONAL POR DEPENDENCIAS</t>
  </si>
  <si>
    <t>Maria Helena Ordoñez-Jefe de Oficina
Johanna Gamez Villamizar
Equipo Oficina de Control Interno</t>
  </si>
  <si>
    <t>Monica Gonzalez Moreno
Luz Yanira Salamanca
Ingrid Bibiana Rodriguez</t>
  </si>
  <si>
    <t>EVALUACIÓN DEL SISTEMA DE CONTROL INTERNO (FURAG)</t>
  </si>
  <si>
    <t>Maria Helena Ordoñez-Jefe de Oficina
Johana Gamez Villamizar
Mónica González Moreno</t>
  </si>
  <si>
    <t>INFORME SEMESTRAL DE EVALUACIÓN INDEPENDIENTE DEL ESTADO DEL SISTEMA DE CONTROL INTERNO (ANTES PORMENORIZADO DE CONTROL INTERNO)</t>
  </si>
  <si>
    <t>INFORME SOBRE LAS QUEJAS, SUGERENCIAS Y RECLAMOS - PQR,s</t>
  </si>
  <si>
    <t>Paola Ortiz Mendez
Mónica González Moreno</t>
  </si>
  <si>
    <t>INFORME SOBRE POSIBLES ACTOS DE CORRUPCIÓN (POR EVENTO)</t>
  </si>
  <si>
    <t>Maria Helena Ordoñez-Jefe de Oficina *(Se realiza por evento)</t>
  </si>
  <si>
    <t>INFORME PARA EL FENECIMIENTO DE LA CUENTA GENERAL DEL PRESUPUESTO Y DEL TESORO (COMISIÓN LEGAL DE CUENTAS)</t>
  </si>
  <si>
    <t>Paola Ortiz Mendez
Mónica Gonzalez Moreno</t>
  </si>
  <si>
    <t>SEGUIMIENTO SUIT (SISTEMA ÚNICO DE TRAMITES)</t>
  </si>
  <si>
    <t>SEGUIMIENTO AL AVANCE DEL PLAN DE MEJORAMIENTO - SIRECI (CGR)</t>
  </si>
  <si>
    <t>Johanna Gamez Villamizar
Equipo Oficina de Control Interno</t>
  </si>
  <si>
    <t>CUENTA ANUAL CONSOLIDADA - SIRECI (CGR)</t>
  </si>
  <si>
    <t>SEGUIMIENTO GESTIÓN CONTRACTUAL - SIRECI (CGR)</t>
  </si>
  <si>
    <t>SEGUIMIENTO OBRAS INCONCLUSAS-SIRECI (CGR)</t>
  </si>
  <si>
    <t>SEGUIMIENTO DELITOS CONTRA LA ADMINISTRACIÓN PÚBLICA-SIRECI (CGR)</t>
  </si>
  <si>
    <t>Maria Helena Ordoñez-Jefe de Oficina
Paola Ortiz Mendez
Mónica González Moreno</t>
  </si>
  <si>
    <t>SEGUIMIENTO MODALIDAD POSCONFLICTO-SIRECI (CGR)</t>
  </si>
  <si>
    <t>Maria Helena Ordoñez-Jefe de Oficina
Johanna Gamez Villamizar
Mónica González Moreno</t>
  </si>
  <si>
    <t>SEGUIMIENTO A LOS CONTRATOS COLGADOS EN LA PLATAFORMA DEL SECOP</t>
  </si>
  <si>
    <t>SEGUIMIENTO AL SISTEMA DE INFORMACIÓN Y GESTIÓN DEL EMPLEO PÚBLICO "SIGEP" - ANTES SUIP</t>
  </si>
  <si>
    <t>SEGUIMIENTO Y EVALUACIÓN A LA IMPLEMENTACIÓN DEL SISTEMA DE GESTIÓN DE CALIDAD (INFORME PARA REVISIÓN POR LA DIRECCIÓN)</t>
  </si>
  <si>
    <t>SEGUIMIENTO DE COSTOS DE PERSONAL</t>
  </si>
  <si>
    <t>Mónica González Moreno</t>
  </si>
  <si>
    <t>MARIA HELENA ORDOÑEZ BURBANO</t>
  </si>
  <si>
    <t xml:space="preserve">Lider auditoria: Aura Gómez Avellaneda
Equipo Auditor: Jonnathan Ricardo Cortes </t>
  </si>
  <si>
    <t>Lider auditoria: Aura Gómez Avellaneda
Equipo Auditor: Luz Yanira Salamanca</t>
  </si>
  <si>
    <t>Lider auditoria: Mónica González Moreno
Equipo Auditor: Luz Yanira Salamanca</t>
  </si>
  <si>
    <t>Lider auditoria: Mónica González Moreno
Equipo Auditor: Kelly Johanna Gordillo Gómez</t>
  </si>
  <si>
    <t>Lider auditoria: Paola Ortiz Mendez
Equipo Auditor: Libia Cortes Canto</t>
  </si>
  <si>
    <t>Lider auditoria: Aura Gómez Avellaneda
Equipo Auditor: Kelly Johanna Gordillo Gómez</t>
  </si>
  <si>
    <t xml:space="preserve">Objetivo del Plan: Evaluar de manera independiente y objetiva los procesos de la entidad, con el fin de identificar oportunidades de mejora que contribuyan al cumplimiento de la misión y los objetivos institucionales de manera eficiente y eficaz, para lograr cerrar las brechas que existen en la garantía del derecho a la educación, y en la prestación de un servicio educativo con calidad. </t>
  </si>
  <si>
    <t>Responsable: Maria Helena Ordoñez Burbano</t>
  </si>
  <si>
    <t>PERIODO QUE CUBRE EL PLAN (VIGENCIA): Vigencia 2022</t>
  </si>
  <si>
    <t>Johanna Gamez 
Mónica González Moreno</t>
  </si>
  <si>
    <t>Clara umbarilla</t>
  </si>
  <si>
    <t>Paola Ortiz Mendez
Libia Cortes</t>
  </si>
  <si>
    <t>INFORME DERECHOS DE AUTOR SOFTWARE</t>
  </si>
  <si>
    <t>Maria Helena Ordoñez-Jefe de Oficina
Johana Gamez Villamizar
Aura Gomez 
Ingrid Bibiana Rodriguez Camelo
Mónica González Moreno
Luz Yanira Salamanca</t>
  </si>
  <si>
    <t>Maria Helena Ordoñez-Jefe de Oficina
Johanna Gamez</t>
  </si>
  <si>
    <t>SEGUIMIENTO A PLAN ANTICORRUPCIÓN Y DE ATENCIÓN AL CIUDADANO-RIESGOS DE CORRUPCIÓN</t>
  </si>
  <si>
    <t>Paola Ortiz Mendez
Mónica Gonzalez Moreno
Kelly Gordillo
Jonnathan Cortes</t>
  </si>
  <si>
    <t>Maria Helena Ordoñez-Jefe de Oficina
Johanna Gamez
Mónica González Moreno</t>
  </si>
  <si>
    <t xml:space="preserve">Paola Ortiz Mendez
Ingrid Bibiana Rodriguez
Mónica González </t>
  </si>
  <si>
    <t>Maria Helena Ordoñez-Jefe de Oficina
Johanna Gamez Villamizar
Jonnathan Cortes</t>
  </si>
  <si>
    <t>Maria Helena Ordoñez-Jefe de Oficina *(Se realiza Permanentemente)
Johanna Gamez Villamizar
Ginna Castillo Silva
Clara Umbarilla</t>
  </si>
  <si>
    <t>SEGUIMIENTO  INDICE DE TRANSPARENCIA Y ACCESO A LA INFORMACIÓN-ITA</t>
  </si>
  <si>
    <t xml:space="preserve">
María Helena Ordeñez
Mónica González Moreno
Luz Yarina Salamanca
Jonnatha Cortes
</t>
  </si>
  <si>
    <t>SEGUIMIENTO ALERTAS TEMPRANAS-DEFENSORIA DEL PUEBLO</t>
  </si>
  <si>
    <t>SGSI</t>
  </si>
  <si>
    <t>Lider auditoria: Martha L. Carbonell Calderon
Equipo Auditor: Kelly Johanna Gordillo Gómez-Clara Umbarilla</t>
  </si>
  <si>
    <t>Lider auditoria: Martha L. Carbonell Calderon
Equipo Auditor: Jonnathan Ricardo Cortes-Kelly Johanna Gordillo</t>
  </si>
  <si>
    <t>Lider auditoria: Ingrid Bibiana Rodriguez
Equipo Auditor: Mónica González Moreno-Luz Yanira Salamanca</t>
  </si>
  <si>
    <t>Lider auditoria: Mónica González Moreno
Equipo Auditor: Libia Cortes Cantor-Ingrid Bibiana Rodriguez</t>
  </si>
  <si>
    <t>Lider auditoria: Martha L. Carbonell Calderon
Equipo Auditor: Libia Cortes-Kelly Gordillo</t>
  </si>
  <si>
    <t>Lider auditoria: Paola Ortiz Mendez
Equipo Auditor: Libia Cortes Cantor</t>
  </si>
  <si>
    <t>Auditorias Especiales</t>
  </si>
  <si>
    <t>Auditores OCI</t>
  </si>
  <si>
    <t>Normatividad Covid</t>
  </si>
  <si>
    <t>Participación Ciudadana</t>
  </si>
  <si>
    <t>Paola Ortiz-Ingrid Bibiana Rodriguez-Mónica González Moreno-Aura Gomez-Martha Carbonell</t>
  </si>
  <si>
    <t>Martha Carbonell-Clara Umbarilla-Jonnathan Cortes-Kelly Gordillo</t>
  </si>
  <si>
    <t xml:space="preserve">Derechos de Autor de Software </t>
  </si>
  <si>
    <t>Mónica González Moreno-Luz Yanira Salamanca-Ingrid Bibiana Rodriguez</t>
  </si>
  <si>
    <t>MARTHA CARBONELL CALDERON</t>
  </si>
  <si>
    <t>PAI - Avance Cierre Plan Gobierno - Avance marco fiscal  mediano plazo.</t>
  </si>
  <si>
    <t>Estrategia Matrícula Cero</t>
  </si>
  <si>
    <t>Lider auditoria: Ingrid Bibiana Rodriguez
Equipo Auditor: Clara Ines Umbarila</t>
  </si>
  <si>
    <t xml:space="preserve">Credito externo - BID, BCO MUNDIAL </t>
  </si>
  <si>
    <t xml:space="preserve">Se revisará transversalmente en todos los procesos. </t>
  </si>
  <si>
    <t>Fecha</t>
  </si>
  <si>
    <t>PLAN ANUAL DE AUDITORIA BASADO EN RIESGOS 2022</t>
  </si>
  <si>
    <t>De acuerdo a la evalución de los criterios presentados en la priorización, serán auditados los 12 procesos los cuales integran el mapa institucional, realizando auditorias combinadas, de gestión y especiales que permitan medir la eficacia, el desempeño institucional, el valor y la gestión por resultados de acuerdo con los requisitos del cliente, reglamentarios y de la entidad.
El periodo por auditar será el comprendido entre la fecha de la última auditoría realizada a cada proceso y la fecha de inicio de la misma.</t>
  </si>
  <si>
    <t>Ingrid bibiana Rodriguez-Libia Cortes-Clara Umbarila</t>
  </si>
  <si>
    <t>Lider auditoria: Martha L. Carbonell Calderon
Equipo Auditor: Jonnathan Ricardo Cortes</t>
  </si>
  <si>
    <t>OCI</t>
  </si>
  <si>
    <t>FIRMA</t>
  </si>
  <si>
    <t>Auditorias Especiales-OCI</t>
  </si>
  <si>
    <t xml:space="preserve">Auditorias Especiales-Firma </t>
  </si>
  <si>
    <t>Se retira dado que el Archivo General de la Nación realizó auditoria.</t>
  </si>
  <si>
    <t>Plan Estrategico de Seguridad Vial</t>
  </si>
  <si>
    <t xml:space="preserve">Aura Gomez
Jonnatan Cortes
</t>
  </si>
  <si>
    <t>Lider auditoria: Aura Rosa Gomez
Equipo Auditor: Kelly Johanna Gordillo Gómez</t>
  </si>
  <si>
    <t xml:space="preserve">
Líder auditoria: Ingrid Bibiana Rodriguez
Equipo Auditor: Clara Ines Umbarila</t>
  </si>
  <si>
    <t xml:space="preserve">
Líder auditoria: Martha Carbonell
Equipo Auditor: Clara Umbarila-Jonnathan Cortes-Kelly Johanna Gordillo Gómez</t>
  </si>
  <si>
    <t>Auditor Líder: Aura Rosa Gomez
Equipo Auditor:Jonnathan Cortes</t>
  </si>
  <si>
    <t>Líder auditoria: Monica Gonzalez Moreno 
Equipo Auditor: Bibiana Rodriguez y Luz Yanira Salamanca</t>
  </si>
  <si>
    <t>No se incluirá en el Plan Anual de Auditoria 2022. Sin embargo la Oficina de Control Interno realizara evaluación continua bajo la luz de los seguimientos e informes de ley</t>
  </si>
  <si>
    <t>Se Tendra en cuenta en la auditoria de los modelos referenciales y auditoria especial que realizara la Firma. 
No se incluirá en el Plan Anual de Auditoria 2022. Sin embargo la Oficina de Control Interno realizara evaluación continua bajo la luz de los seguimientos e informes de ley.</t>
  </si>
  <si>
    <t>Se Tendra en cuenta en la auditoria de los modelos referenciales.
No se incluirá en el Plan Anual de Auditoria 2022. Sin embargo la Oficina de Control Interno realizara evaluación continua bajo la luz de los seguimientos e informes de ley</t>
  </si>
  <si>
    <t xml:space="preserve">SGC (Procesos a auditar: Gestión de servicios TICS, Implementación de Política Sub Monitoreo y Control y Vicesuperior, Gestión Documental, Evaluación y Asuntos Disciplinarios, Gestión del Talento Humano, Gestión Administrativa, Gestión de Comunicaciones, Servicio al Ciudadano y Gestión de Procesos y Mejora). </t>
  </si>
  <si>
    <t>SGST - Decreto 1072 de 2015 y la Resolución 0312 de 2019</t>
  </si>
  <si>
    <t>23-24</t>
  </si>
  <si>
    <t xml:space="preserve">Auditorias Modelos referenciales </t>
  </si>
  <si>
    <t xml:space="preserve">SGA </t>
  </si>
  <si>
    <t>NTC PE -1000 NORMA DE CALIDAD DEL PROCESO ESTADISTICO</t>
  </si>
  <si>
    <t>ACCESIBILIDAD WEB (Por definir fecha con SDO)</t>
  </si>
  <si>
    <t xml:space="preserve">INFRAESTRUCTURA FISICA (Por definir fecha con SDO) </t>
  </si>
  <si>
    <t>Evaluación de Política. Proyectos y programas: Trámites Convalidaciones Básica, Trámites Convalidaciones Superior, Trámite Registro Calificado, Sistema de Seguimiento a la Primera Infancia, Investigaciones a Instituciones de Educación Superior, Programa Generación E, Planes de Fomento, Plan Anual de Infraestructura Escolar, Observatorio de Deserción,  Eje de Convivencia Escolar, Escuela de Liderazgo, Escuela de Secretarías, Programa Doble Titulación, Programa Todos Aprender (Ruralidad).</t>
  </si>
  <si>
    <t>Servicio al Ciudadano - Contact Center UAC</t>
  </si>
  <si>
    <t xml:space="preserve">Gestión de Servicios TIC - Contact Center Tecnología </t>
  </si>
  <si>
    <t>7 y 8</t>
  </si>
  <si>
    <t>25-29</t>
  </si>
  <si>
    <t>ICONTEC</t>
  </si>
  <si>
    <t>RESPUESTA A ENTES DE CONTROL (PERMANENTE)</t>
  </si>
  <si>
    <t>Firma Bureau Veritas</t>
  </si>
  <si>
    <t xml:space="preserve"> AUDITORÍA DE SEGUIMIENTO  SISTEMAS DE GESTIÓN CALIDAD  Y AMBIENTAL</t>
  </si>
  <si>
    <t>Criterios:
1. Criticidad de los Riesgos
2. Tiempo Transcurrido desde la Última Auditoría.
3. Cantidad PQRS
4. Temas Interés Alta Dirección
5. Objetivos Estratégicos 
6. Resultados Auditoria Anteriores Internas y Externas 
7. Imapcto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</si>
</sst>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quot;años&quot;"/>
    <numFmt numFmtId="165" formatCode="0.0"/>
    <numFmt numFmtId="166" formatCode="dd/mm/yyyy;@"/>
    <numFmt numFmtId="167"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
      <b/>
      <sz val="16"/>
      <color theme="1"/>
      <name val="Arial"/>
      <family val="2"/>
    </font>
    <font>
      <b/>
      <sz val="9"/>
      <color theme="1"/>
      <name val="Arial"/>
      <family val="2"/>
    </font>
    <font>
      <b/>
      <sz val="11"/>
      <name val="Calibri"/>
      <family val="2"/>
    </font>
    <font>
      <b/>
      <sz val="10"/>
      <color theme="1"/>
      <name val="Arial"/>
      <family val="2"/>
    </font>
    <font>
      <sz val="10"/>
      <color theme="1"/>
      <name val="Calibri"/>
      <family val="2"/>
    </font>
    <font>
      <b/>
      <sz val="10"/>
      <name val="Calibri"/>
      <family val="2"/>
    </font>
    <font>
      <sz val="10"/>
      <color indexed="9"/>
      <name val="Arial"/>
      <family val="2"/>
    </font>
    <font>
      <b/>
      <sz val="10"/>
      <name val="Arial"/>
      <family val="2"/>
    </font>
    <font>
      <b/>
      <sz val="10"/>
      <color indexed="9"/>
      <name val="Verdana"/>
      <family val="2"/>
    </font>
    <font>
      <b/>
      <sz val="9"/>
      <color indexed="9"/>
      <name val="Verdana"/>
      <family val="2"/>
    </font>
    <font>
      <sz val="10"/>
      <name val="Arial"/>
      <family val="2"/>
    </font>
    <font>
      <b/>
      <sz val="11"/>
      <name val="Calibri"/>
      <family val="2"/>
      <scheme val="minor"/>
    </font>
    <font>
      <b/>
      <sz val="11"/>
      <color rgb="FFFF0000"/>
      <name val="Calibri"/>
      <family val="2"/>
      <scheme val="minor"/>
    </font>
    <font>
      <b/>
      <sz val="11"/>
      <color rgb="FF0070C0"/>
      <name val="Calibri"/>
      <family val="2"/>
      <scheme val="minor"/>
    </font>
    <font>
      <sz val="12"/>
      <color theme="1"/>
      <name val="Arial Narrow"/>
      <family val="2"/>
    </font>
    <font>
      <b/>
      <sz val="12"/>
      <color theme="1"/>
      <name val="Arial Narrow"/>
      <family val="2"/>
    </font>
    <font>
      <b/>
      <sz val="12"/>
      <color theme="0"/>
      <name val="Arial Narrow"/>
      <family val="2"/>
    </font>
    <font>
      <b/>
      <sz val="11"/>
      <color theme="1"/>
      <name val="Arial Narrow"/>
      <family val="2"/>
    </font>
    <font>
      <b/>
      <sz val="10"/>
      <color theme="1"/>
      <name val="Arial Narrow"/>
      <family val="2"/>
    </font>
    <font>
      <b/>
      <sz val="12"/>
      <color rgb="FF000000"/>
      <name val="Arial Narrow"/>
      <family val="2"/>
    </font>
    <font>
      <b/>
      <sz val="14"/>
      <color indexed="8"/>
      <name val="Arial Narrow"/>
      <family val="2"/>
    </font>
    <font>
      <sz val="12"/>
      <color indexed="8"/>
      <name val="Arial Narrow"/>
      <family val="2"/>
    </font>
    <font>
      <b/>
      <sz val="16"/>
      <name val="Arial Narrow"/>
      <family val="2"/>
    </font>
    <font>
      <sz val="9"/>
      <color theme="1"/>
      <name val="Arial"/>
      <family val="2"/>
    </font>
    <font>
      <sz val="11"/>
      <color theme="1"/>
      <name val="Arial"/>
      <family val="2"/>
    </font>
    <font>
      <sz val="9"/>
      <color theme="0"/>
      <name val="Arial"/>
      <family val="2"/>
    </font>
    <font>
      <sz val="14"/>
      <color theme="0"/>
      <name val="Arial"/>
      <family val="2"/>
    </font>
    <font>
      <sz val="12"/>
      <color theme="0"/>
      <name val="Arial"/>
      <family val="2"/>
    </font>
  </fonts>
  <fills count="2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5"/>
        <bgColor indexed="64"/>
      </patternFill>
    </fill>
    <fill>
      <patternFill patternType="solid">
        <fgColor rgb="FF00FF00"/>
        <bgColor indexed="64"/>
      </patternFill>
    </fill>
    <fill>
      <patternFill patternType="solid">
        <fgColor theme="0"/>
        <bgColor indexed="64"/>
      </patternFill>
    </fill>
    <fill>
      <patternFill patternType="solid">
        <fgColor theme="0"/>
        <bgColor theme="0"/>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CC0066"/>
        <bgColor indexed="64"/>
      </patternFill>
    </fill>
    <fill>
      <patternFill patternType="solid">
        <fgColor theme="7" tint="0.59999389629810485"/>
        <bgColor indexed="64"/>
      </patternFill>
    </fill>
    <fill>
      <patternFill patternType="solid">
        <fgColor theme="7"/>
        <bgColor indexed="64"/>
      </patternFill>
    </fill>
  </fills>
  <borders count="56">
    <border>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auto="1"/>
      </right>
      <top style="medium">
        <color indexed="64"/>
      </top>
      <bottom style="thick">
        <color indexed="64"/>
      </bottom>
      <diagonal/>
    </border>
    <border>
      <left style="thin">
        <color auto="1"/>
      </left>
      <right style="medium">
        <color indexed="64"/>
      </right>
      <top style="medium">
        <color indexed="64"/>
      </top>
      <bottom style="thick">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15" fillId="0" borderId="0"/>
  </cellStyleXfs>
  <cellXfs count="317">
    <xf numFmtId="0" fontId="0" fillId="0" borderId="0" xfId="0"/>
    <xf numFmtId="0" fontId="4" fillId="2" borderId="0" xfId="2" applyFill="1"/>
    <xf numFmtId="0" fontId="7" fillId="4" borderId="11" xfId="2" applyFont="1" applyFill="1" applyBorder="1" applyAlignment="1">
      <alignment horizontal="center" vertical="center" wrapText="1"/>
    </xf>
    <xf numFmtId="9" fontId="7" fillId="4" borderId="13" xfId="2" applyNumberFormat="1"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13" xfId="2" applyFont="1" applyFill="1" applyBorder="1" applyAlignment="1">
      <alignment horizontal="center" vertical="center" wrapText="1"/>
    </xf>
    <xf numFmtId="0" fontId="4" fillId="2" borderId="0" xfId="2" applyFill="1" applyAlignment="1">
      <alignment vertical="center"/>
    </xf>
    <xf numFmtId="0" fontId="9" fillId="6" borderId="14" xfId="2" applyFont="1" applyFill="1" applyBorder="1" applyAlignment="1">
      <alignment horizontal="center" vertical="center"/>
    </xf>
    <xf numFmtId="0" fontId="9" fillId="7" borderId="14" xfId="2" applyFont="1" applyFill="1" applyBorder="1" applyAlignment="1">
      <alignment horizontal="center" vertical="center"/>
    </xf>
    <xf numFmtId="0" fontId="9" fillId="8" borderId="9" xfId="2" applyFont="1" applyFill="1" applyBorder="1" applyAlignment="1">
      <alignment horizontal="center" vertical="center"/>
    </xf>
    <xf numFmtId="0" fontId="10" fillId="4" borderId="14" xfId="2" applyFont="1" applyFill="1" applyBorder="1" applyAlignment="1">
      <alignment horizontal="center" vertical="center"/>
    </xf>
    <xf numFmtId="0" fontId="7" fillId="4" borderId="15"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8" fillId="9" borderId="17" xfId="2" applyFont="1" applyFill="1" applyBorder="1" applyAlignment="1">
      <alignment horizontal="center" vertical="center"/>
    </xf>
    <xf numFmtId="0" fontId="8" fillId="0" borderId="16" xfId="2" applyFont="1" applyBorder="1" applyAlignment="1">
      <alignment horizontal="center" vertical="center"/>
    </xf>
    <xf numFmtId="0" fontId="8" fillId="9" borderId="16" xfId="2" applyFont="1" applyFill="1" applyBorder="1" applyAlignment="1">
      <alignment horizontal="center" vertical="center"/>
    </xf>
    <xf numFmtId="0" fontId="4" fillId="9" borderId="16" xfId="1" applyNumberFormat="1" applyFont="1" applyFill="1" applyBorder="1" applyAlignment="1">
      <alignment horizontal="center" vertical="center"/>
    </xf>
    <xf numFmtId="0" fontId="4" fillId="9" borderId="16" xfId="2" applyFill="1" applyBorder="1" applyAlignment="1">
      <alignment horizontal="center" vertical="center" wrapText="1"/>
    </xf>
    <xf numFmtId="0" fontId="4" fillId="9" borderId="16" xfId="2" applyFill="1" applyBorder="1" applyAlignment="1">
      <alignment horizontal="center" vertical="center"/>
    </xf>
    <xf numFmtId="165" fontId="4" fillId="0" borderId="16" xfId="2" applyNumberFormat="1" applyBorder="1" applyAlignment="1">
      <alignment horizontal="center" vertical="center"/>
    </xf>
    <xf numFmtId="0" fontId="4" fillId="9" borderId="16" xfId="2" applyFill="1" applyBorder="1" applyAlignment="1">
      <alignment vertical="center" wrapText="1"/>
    </xf>
    <xf numFmtId="0" fontId="4" fillId="0" borderId="0" xfId="2" applyAlignment="1">
      <alignment vertical="center"/>
    </xf>
    <xf numFmtId="0" fontId="11" fillId="0" borderId="0" xfId="2" applyFont="1"/>
    <xf numFmtId="0" fontId="4" fillId="0" borderId="0" xfId="2"/>
    <xf numFmtId="0" fontId="0" fillId="7" borderId="0" xfId="0" applyFill="1"/>
    <xf numFmtId="0" fontId="0" fillId="6" borderId="0" xfId="0" applyFill="1"/>
    <xf numFmtId="0" fontId="3" fillId="5" borderId="0" xfId="0" applyFont="1" applyFill="1"/>
    <xf numFmtId="166" fontId="0" fillId="0" borderId="6" xfId="0" applyNumberFormat="1" applyBorder="1" applyAlignment="1">
      <alignment horizontal="center"/>
    </xf>
    <xf numFmtId="167" fontId="0" fillId="3" borderId="14" xfId="0" applyNumberFormat="1" applyFill="1" applyBorder="1" applyAlignment="1">
      <alignment horizontal="center"/>
    </xf>
    <xf numFmtId="0" fontId="13" fillId="10" borderId="19"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0" fillId="0" borderId="0" xfId="0" applyAlignment="1">
      <alignment horizontal="center"/>
    </xf>
    <xf numFmtId="0" fontId="15" fillId="0" borderId="17" xfId="3" applyBorder="1" applyAlignment="1">
      <alignment horizontal="center" vertical="center" wrapText="1"/>
    </xf>
    <xf numFmtId="0" fontId="15" fillId="0" borderId="17" xfId="3" applyBorder="1" applyAlignment="1">
      <alignment horizontal="left" vertical="center" wrapText="1"/>
    </xf>
    <xf numFmtId="0" fontId="15" fillId="0" borderId="18" xfId="3" applyBorder="1" applyAlignment="1">
      <alignment horizontal="center" vertical="center" wrapText="1"/>
    </xf>
    <xf numFmtId="0" fontId="15" fillId="0" borderId="18" xfId="3" applyBorder="1" applyAlignment="1">
      <alignment horizontal="left" vertical="center" wrapText="1"/>
    </xf>
    <xf numFmtId="0" fontId="2" fillId="0" borderId="0" xfId="0" applyFont="1"/>
    <xf numFmtId="167" fontId="0" fillId="0" borderId="0" xfId="0" applyNumberFormat="1"/>
    <xf numFmtId="9" fontId="0" fillId="0" borderId="0" xfId="0" applyNumberFormat="1"/>
    <xf numFmtId="9" fontId="0" fillId="0" borderId="0" xfId="0" applyNumberFormat="1" applyAlignment="1">
      <alignment horizontal="center"/>
    </xf>
    <xf numFmtId="0" fontId="0" fillId="12" borderId="0" xfId="0" applyFill="1"/>
    <xf numFmtId="0" fontId="0" fillId="12" borderId="0" xfId="0" applyFill="1" applyAlignment="1">
      <alignment horizontal="center"/>
    </xf>
    <xf numFmtId="0" fontId="0" fillId="7" borderId="0" xfId="0" applyFill="1" applyAlignment="1">
      <alignment horizontal="center"/>
    </xf>
    <xf numFmtId="0" fontId="0" fillId="6" borderId="0" xfId="0" applyFill="1" applyAlignment="1">
      <alignment horizontal="center"/>
    </xf>
    <xf numFmtId="0" fontId="3" fillId="5" borderId="0" xfId="0" applyFont="1" applyFill="1" applyAlignment="1">
      <alignment horizontal="center"/>
    </xf>
    <xf numFmtId="0" fontId="0" fillId="13" borderId="0" xfId="0" applyFill="1"/>
    <xf numFmtId="0" fontId="17" fillId="13" borderId="5" xfId="2" applyFont="1" applyFill="1" applyBorder="1" applyAlignment="1">
      <alignment vertical="center" wrapText="1"/>
    </xf>
    <xf numFmtId="0" fontId="17" fillId="13" borderId="0" xfId="2" applyFont="1" applyFill="1" applyAlignment="1">
      <alignment vertical="center" wrapText="1"/>
    </xf>
    <xf numFmtId="0" fontId="12" fillId="2" borderId="0" xfId="2" applyFont="1" applyFill="1"/>
    <xf numFmtId="0" fontId="0" fillId="13" borderId="0" xfId="0" applyFill="1" applyAlignment="1">
      <alignment horizontal="center" vertical="center"/>
    </xf>
    <xf numFmtId="0" fontId="2" fillId="13" borderId="9" xfId="0" applyFont="1" applyFill="1" applyBorder="1" applyAlignment="1">
      <alignment vertical="top" wrapText="1"/>
    </xf>
    <xf numFmtId="0" fontId="1" fillId="0" borderId="0" xfId="0" applyFont="1"/>
    <xf numFmtId="0" fontId="9" fillId="5" borderId="10" xfId="2" applyFont="1" applyFill="1" applyBorder="1" applyAlignment="1">
      <alignment horizontal="center" vertical="center"/>
    </xf>
    <xf numFmtId="0" fontId="4" fillId="2" borderId="13" xfId="2" applyFill="1" applyBorder="1" applyAlignment="1">
      <alignment wrapText="1"/>
    </xf>
    <xf numFmtId="0" fontId="11" fillId="0" borderId="11" xfId="2" applyFont="1" applyBorder="1" applyAlignment="1">
      <alignment wrapText="1"/>
    </xf>
    <xf numFmtId="0" fontId="4" fillId="0" borderId="11" xfId="2" applyBorder="1" applyAlignment="1">
      <alignment wrapText="1"/>
    </xf>
    <xf numFmtId="0" fontId="6" fillId="14" borderId="9" xfId="0" applyFont="1" applyFill="1" applyBorder="1" applyAlignment="1">
      <alignment vertical="center" wrapText="1"/>
    </xf>
    <xf numFmtId="0" fontId="6" fillId="14" borderId="9"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4" fillId="0" borderId="15" xfId="2" applyFill="1" applyBorder="1" applyAlignment="1"/>
    <xf numFmtId="9" fontId="7" fillId="3" borderId="14" xfId="2" applyNumberFormat="1" applyFont="1" applyFill="1" applyBorder="1" applyAlignment="1">
      <alignment horizontal="center" vertical="center" wrapText="1"/>
    </xf>
    <xf numFmtId="0" fontId="0" fillId="0" borderId="22" xfId="0" applyFill="1" applyBorder="1" applyAlignment="1">
      <alignment vertical="center" wrapText="1"/>
    </xf>
    <xf numFmtId="0" fontId="8" fillId="0" borderId="21" xfId="2" applyFont="1" applyFill="1" applyBorder="1" applyAlignment="1">
      <alignment horizontal="center" vertical="center"/>
    </xf>
    <xf numFmtId="0" fontId="8" fillId="0" borderId="17" xfId="2" applyFont="1" applyFill="1" applyBorder="1" applyAlignment="1">
      <alignment horizontal="center" vertical="center"/>
    </xf>
    <xf numFmtId="0" fontId="0" fillId="0" borderId="23" xfId="0" applyFill="1" applyBorder="1" applyAlignment="1">
      <alignment vertical="center" wrapText="1"/>
    </xf>
    <xf numFmtId="164" fontId="4" fillId="0" borderId="16" xfId="1" applyNumberFormat="1" applyFont="1" applyFill="1" applyBorder="1" applyAlignment="1">
      <alignment horizontal="center" vertical="center"/>
    </xf>
    <xf numFmtId="0" fontId="4" fillId="0" borderId="16" xfId="2" applyFill="1" applyBorder="1" applyAlignment="1">
      <alignment vertical="center" wrapText="1"/>
    </xf>
    <xf numFmtId="0" fontId="4" fillId="0" borderId="16" xfId="2" applyFill="1" applyBorder="1" applyAlignment="1">
      <alignment horizontal="justify" vertical="center" wrapText="1"/>
    </xf>
    <xf numFmtId="167" fontId="0" fillId="15" borderId="0" xfId="0" applyNumberFormat="1" applyFill="1"/>
    <xf numFmtId="0" fontId="19" fillId="13" borderId="0" xfId="0" applyFont="1" applyFill="1"/>
    <xf numFmtId="0" fontId="19" fillId="13" borderId="0" xfId="0" applyFont="1" applyFill="1" applyAlignment="1">
      <alignment horizontal="left" vertical="center" wrapText="1"/>
    </xf>
    <xf numFmtId="0" fontId="19" fillId="13" borderId="0" xfId="0" applyFont="1" applyFill="1" applyAlignment="1">
      <alignment horizontal="center" vertical="center" wrapText="1"/>
    </xf>
    <xf numFmtId="0" fontId="19" fillId="13" borderId="0" xfId="0" applyFont="1" applyFill="1" applyAlignment="1">
      <alignment vertical="center" wrapText="1"/>
    </xf>
    <xf numFmtId="0" fontId="20" fillId="13" borderId="14" xfId="0" applyFont="1" applyFill="1" applyBorder="1" applyAlignment="1">
      <alignment horizontal="center" vertical="center" wrapText="1"/>
    </xf>
    <xf numFmtId="0" fontId="19" fillId="0" borderId="24" xfId="0" applyFont="1" applyBorder="1" applyAlignment="1">
      <alignment horizontal="left" vertical="center" wrapText="1"/>
    </xf>
    <xf numFmtId="0" fontId="19" fillId="0" borderId="17" xfId="0" applyFont="1" applyBorder="1" applyAlignment="1">
      <alignment horizontal="left" vertical="center" wrapText="1"/>
    </xf>
    <xf numFmtId="0" fontId="19" fillId="0" borderId="21" xfId="0" applyFont="1" applyBorder="1" applyAlignment="1">
      <alignment horizontal="left" vertical="center" wrapText="1"/>
    </xf>
    <xf numFmtId="0" fontId="19" fillId="13" borderId="24" xfId="0" applyFont="1" applyFill="1" applyBorder="1" applyAlignment="1">
      <alignment vertical="center" wrapText="1"/>
    </xf>
    <xf numFmtId="0" fontId="19" fillId="13" borderId="17" xfId="0" applyFont="1" applyFill="1" applyBorder="1" applyAlignment="1">
      <alignment vertical="center" wrapText="1"/>
    </xf>
    <xf numFmtId="0" fontId="19" fillId="13" borderId="25" xfId="0" applyFont="1" applyFill="1" applyBorder="1" applyAlignment="1">
      <alignment vertical="center" wrapText="1"/>
    </xf>
    <xf numFmtId="0" fontId="19" fillId="0" borderId="25" xfId="0" applyFont="1" applyBorder="1" applyAlignment="1">
      <alignment horizontal="left" vertical="center" wrapText="1"/>
    </xf>
    <xf numFmtId="0" fontId="19" fillId="13" borderId="21" xfId="0" applyFont="1" applyFill="1" applyBorder="1" applyAlignment="1">
      <alignment vertical="center" wrapText="1"/>
    </xf>
    <xf numFmtId="0" fontId="19" fillId="13" borderId="26" xfId="0" applyFont="1" applyFill="1" applyBorder="1" applyAlignment="1">
      <alignment horizontal="left" vertical="center" wrapText="1"/>
    </xf>
    <xf numFmtId="0" fontId="19" fillId="13" borderId="17" xfId="0" applyFont="1" applyFill="1" applyBorder="1" applyAlignment="1">
      <alignment horizontal="left" vertical="center" wrapText="1"/>
    </xf>
    <xf numFmtId="0" fontId="19" fillId="13" borderId="25" xfId="0" applyFont="1" applyFill="1" applyBorder="1" applyAlignment="1">
      <alignment horizontal="left" vertical="center" wrapText="1"/>
    </xf>
    <xf numFmtId="0" fontId="19" fillId="13" borderId="27" xfId="0" applyFont="1" applyFill="1" applyBorder="1" applyAlignment="1">
      <alignment vertical="center" wrapText="1"/>
    </xf>
    <xf numFmtId="0" fontId="19" fillId="0" borderId="28" xfId="0" applyFont="1" applyBorder="1" applyAlignment="1">
      <alignment horizontal="left" vertical="center" wrapText="1"/>
    </xf>
    <xf numFmtId="0" fontId="19" fillId="0" borderId="16" xfId="0" applyFont="1" applyBorder="1" applyAlignment="1">
      <alignment horizontal="left" vertical="center" wrapText="1"/>
    </xf>
    <xf numFmtId="0" fontId="19" fillId="0" borderId="20" xfId="0" applyFont="1" applyBorder="1" applyAlignment="1">
      <alignment horizontal="left" vertical="center" wrapText="1"/>
    </xf>
    <xf numFmtId="0" fontId="19" fillId="13" borderId="28" xfId="0" applyFont="1" applyFill="1" applyBorder="1" applyAlignment="1">
      <alignment vertical="center" wrapText="1"/>
    </xf>
    <xf numFmtId="0" fontId="19" fillId="13" borderId="16" xfId="0" applyFont="1" applyFill="1" applyBorder="1" applyAlignment="1">
      <alignment vertical="center" wrapText="1"/>
    </xf>
    <xf numFmtId="0" fontId="19" fillId="13" borderId="29" xfId="0" applyFont="1" applyFill="1" applyBorder="1" applyAlignment="1">
      <alignment vertical="center" wrapText="1"/>
    </xf>
    <xf numFmtId="0" fontId="19" fillId="0" borderId="29" xfId="0" applyFont="1" applyBorder="1" applyAlignment="1">
      <alignment horizontal="left" vertical="center" wrapText="1"/>
    </xf>
    <xf numFmtId="0" fontId="19" fillId="13" borderId="20" xfId="0" applyFont="1" applyFill="1" applyBorder="1" applyAlignment="1">
      <alignment vertical="center" wrapText="1"/>
    </xf>
    <xf numFmtId="0" fontId="19" fillId="13" borderId="19" xfId="0" applyFont="1" applyFill="1" applyBorder="1" applyAlignment="1">
      <alignment horizontal="left" vertical="center" wrapText="1"/>
    </xf>
    <xf numFmtId="0" fontId="19" fillId="13" borderId="16" xfId="0" applyFont="1" applyFill="1" applyBorder="1" applyAlignment="1">
      <alignment horizontal="left" vertical="center" wrapText="1"/>
    </xf>
    <xf numFmtId="0" fontId="19" fillId="13" borderId="29" xfId="0" applyFont="1" applyFill="1" applyBorder="1" applyAlignment="1">
      <alignment horizontal="left" vertical="center" wrapText="1"/>
    </xf>
    <xf numFmtId="0" fontId="19" fillId="13" borderId="24" xfId="0" applyFont="1" applyFill="1" applyBorder="1" applyAlignment="1">
      <alignment horizontal="left" vertical="center" wrapText="1"/>
    </xf>
    <xf numFmtId="0" fontId="19" fillId="13" borderId="21" xfId="0" applyFont="1" applyFill="1" applyBorder="1" applyAlignment="1">
      <alignment horizontal="left" vertical="center" wrapText="1"/>
    </xf>
    <xf numFmtId="0" fontId="19" fillId="13" borderId="26" xfId="0" applyFont="1" applyFill="1" applyBorder="1" applyAlignment="1">
      <alignment vertical="center" wrapText="1"/>
    </xf>
    <xf numFmtId="0" fontId="19" fillId="13" borderId="32" xfId="0" applyFont="1" applyFill="1" applyBorder="1" applyAlignment="1">
      <alignment vertical="center" wrapText="1"/>
    </xf>
    <xf numFmtId="16" fontId="19" fillId="13" borderId="33" xfId="0" applyNumberFormat="1" applyFont="1" applyFill="1" applyBorder="1" applyAlignment="1">
      <alignment vertical="center" wrapText="1"/>
    </xf>
    <xf numFmtId="0" fontId="23" fillId="17" borderId="28" xfId="0" applyFont="1" applyFill="1" applyBorder="1" applyAlignment="1">
      <alignment horizontal="center" vertical="center" textRotation="90" wrapText="1"/>
    </xf>
    <xf numFmtId="0" fontId="23" fillId="17" borderId="16" xfId="0" applyFont="1" applyFill="1" applyBorder="1" applyAlignment="1">
      <alignment horizontal="center" vertical="center" textRotation="90" wrapText="1"/>
    </xf>
    <xf numFmtId="0" fontId="23" fillId="17" borderId="29" xfId="0" applyFont="1" applyFill="1" applyBorder="1" applyAlignment="1">
      <alignment horizontal="center" vertical="center" textRotation="90" wrapText="1"/>
    </xf>
    <xf numFmtId="0" fontId="23" fillId="17" borderId="20" xfId="0" applyFont="1" applyFill="1" applyBorder="1" applyAlignment="1">
      <alignment horizontal="center" vertical="center" textRotation="90" wrapText="1"/>
    </xf>
    <xf numFmtId="0" fontId="23" fillId="17" borderId="19" xfId="0" applyFont="1" applyFill="1" applyBorder="1" applyAlignment="1">
      <alignment horizontal="center" vertical="center" textRotation="90" wrapText="1"/>
    </xf>
    <xf numFmtId="0" fontId="25" fillId="13" borderId="0" xfId="0" applyFont="1" applyFill="1" applyAlignment="1">
      <alignment horizontal="left" vertical="center" wrapText="1"/>
    </xf>
    <xf numFmtId="0" fontId="25" fillId="13" borderId="0" xfId="0" applyFont="1" applyFill="1" applyAlignment="1">
      <alignment vertical="center" wrapText="1"/>
    </xf>
    <xf numFmtId="0" fontId="4" fillId="13" borderId="19" xfId="2" applyFill="1" applyBorder="1" applyAlignment="1">
      <alignment vertical="center" wrapText="1"/>
    </xf>
    <xf numFmtId="0" fontId="4" fillId="0" borderId="33" xfId="2" applyBorder="1" applyAlignment="1">
      <alignment vertical="center"/>
    </xf>
    <xf numFmtId="0" fontId="19" fillId="13" borderId="0" xfId="0" applyFont="1" applyFill="1" applyAlignment="1">
      <alignment horizontal="center" vertical="center" wrapText="1"/>
    </xf>
    <xf numFmtId="0" fontId="8" fillId="0" borderId="21" xfId="2" applyFont="1" applyBorder="1" applyAlignment="1">
      <alignment horizontal="center" vertical="center"/>
    </xf>
    <xf numFmtId="0" fontId="8" fillId="0" borderId="17" xfId="2" applyFont="1" applyBorder="1" applyAlignment="1">
      <alignment horizontal="center" vertical="center"/>
    </xf>
    <xf numFmtId="0" fontId="19" fillId="13" borderId="0" xfId="0" applyFont="1" applyFill="1" applyAlignment="1">
      <alignment horizontal="center" vertical="center" wrapText="1"/>
    </xf>
    <xf numFmtId="0" fontId="19" fillId="13" borderId="0" xfId="0" applyFont="1" applyFill="1" applyAlignment="1">
      <alignment horizontal="center" vertical="center" wrapText="1"/>
    </xf>
    <xf numFmtId="0" fontId="0" fillId="0" borderId="23" xfId="0" applyBorder="1" applyAlignment="1">
      <alignment vertical="center" wrapText="1"/>
    </xf>
    <xf numFmtId="0" fontId="28" fillId="18" borderId="14" xfId="0" applyFont="1" applyFill="1" applyBorder="1" applyAlignment="1">
      <alignment wrapText="1"/>
    </xf>
    <xf numFmtId="0" fontId="28" fillId="18" borderId="14" xfId="0" applyFont="1" applyFill="1" applyBorder="1"/>
    <xf numFmtId="0" fontId="28" fillId="18" borderId="44" xfId="0" applyFont="1" applyFill="1" applyBorder="1"/>
    <xf numFmtId="0" fontId="28" fillId="0" borderId="45" xfId="0" applyFont="1" applyBorder="1"/>
    <xf numFmtId="0" fontId="28" fillId="0" borderId="46" xfId="0" applyFont="1" applyBorder="1"/>
    <xf numFmtId="0" fontId="19" fillId="13" borderId="47" xfId="0" applyFont="1" applyFill="1" applyBorder="1" applyAlignment="1">
      <alignment horizontal="left" vertical="center" wrapText="1"/>
    </xf>
    <xf numFmtId="0" fontId="19" fillId="13" borderId="44" xfId="0" applyFont="1" applyFill="1" applyBorder="1" applyAlignment="1">
      <alignment horizontal="left" vertical="center" wrapText="1"/>
    </xf>
    <xf numFmtId="0" fontId="29" fillId="13" borderId="29" xfId="2" applyFont="1" applyFill="1" applyBorder="1" applyAlignment="1">
      <alignment horizontal="justify" vertical="center" wrapText="1"/>
    </xf>
    <xf numFmtId="0" fontId="28" fillId="15" borderId="45" xfId="0" applyFont="1" applyFill="1" applyBorder="1"/>
    <xf numFmtId="0" fontId="28" fillId="15" borderId="46" xfId="0" applyFont="1" applyFill="1" applyBorder="1"/>
    <xf numFmtId="0" fontId="19" fillId="15" borderId="47" xfId="0" applyFont="1" applyFill="1" applyBorder="1" applyAlignment="1">
      <alignment horizontal="left" vertical="center" wrapText="1"/>
    </xf>
    <xf numFmtId="0" fontId="19" fillId="15" borderId="44" xfId="0" applyFont="1" applyFill="1" applyBorder="1" applyAlignment="1">
      <alignment horizontal="left" vertical="center" wrapText="1"/>
    </xf>
    <xf numFmtId="0" fontId="19" fillId="13" borderId="48" xfId="0" applyFont="1" applyFill="1" applyBorder="1" applyAlignment="1">
      <alignment horizontal="left" vertical="center" wrapText="1"/>
    </xf>
    <xf numFmtId="0" fontId="19" fillId="13" borderId="49" xfId="0" applyFont="1" applyFill="1" applyBorder="1" applyAlignment="1">
      <alignment horizontal="left" vertical="center" wrapText="1"/>
    </xf>
    <xf numFmtId="0" fontId="28" fillId="13" borderId="14" xfId="0" applyFont="1" applyFill="1" applyBorder="1" applyAlignment="1">
      <alignment wrapText="1"/>
    </xf>
    <xf numFmtId="0" fontId="19" fillId="15" borderId="25" xfId="0" applyFont="1" applyFill="1" applyBorder="1" applyAlignment="1">
      <alignment horizontal="left" vertical="center" wrapText="1"/>
    </xf>
    <xf numFmtId="0" fontId="19" fillId="15" borderId="17" xfId="0" applyFont="1" applyFill="1" applyBorder="1" applyAlignment="1">
      <alignment horizontal="left" vertical="center" wrapText="1"/>
    </xf>
    <xf numFmtId="0" fontId="19" fillId="15" borderId="26" xfId="0" applyFont="1" applyFill="1" applyBorder="1" applyAlignment="1">
      <alignment horizontal="left" vertical="center" wrapText="1"/>
    </xf>
    <xf numFmtId="0" fontId="19" fillId="15" borderId="25" xfId="0" applyFont="1" applyFill="1" applyBorder="1" applyAlignment="1">
      <alignment vertical="center" wrapText="1"/>
    </xf>
    <xf numFmtId="0" fontId="19" fillId="15" borderId="17" xfId="0" applyFont="1" applyFill="1" applyBorder="1" applyAlignment="1">
      <alignment vertical="center" wrapText="1"/>
    </xf>
    <xf numFmtId="0" fontId="19" fillId="15" borderId="24" xfId="0" applyFont="1" applyFill="1" applyBorder="1" applyAlignment="1">
      <alignment vertical="center" wrapText="1"/>
    </xf>
    <xf numFmtId="0" fontId="19" fillId="15" borderId="21" xfId="0" applyFont="1" applyFill="1" applyBorder="1" applyAlignment="1">
      <alignment vertical="center" wrapText="1"/>
    </xf>
    <xf numFmtId="0" fontId="19" fillId="15" borderId="21" xfId="0" applyFont="1" applyFill="1" applyBorder="1" applyAlignment="1">
      <alignment horizontal="left" vertical="center" wrapText="1"/>
    </xf>
    <xf numFmtId="0" fontId="19" fillId="15" borderId="24" xfId="0" applyFont="1" applyFill="1" applyBorder="1" applyAlignment="1">
      <alignment horizontal="left" vertical="center" wrapText="1"/>
    </xf>
    <xf numFmtId="0" fontId="0" fillId="0" borderId="22" xfId="0" applyBorder="1" applyAlignment="1">
      <alignment vertical="center" wrapText="1"/>
    </xf>
    <xf numFmtId="0" fontId="29" fillId="13" borderId="25" xfId="2" applyFont="1" applyFill="1" applyBorder="1" applyAlignment="1">
      <alignment horizontal="justify" vertical="center" wrapText="1"/>
    </xf>
    <xf numFmtId="0" fontId="19" fillId="13" borderId="0" xfId="0" applyFont="1" applyFill="1" applyBorder="1" applyAlignment="1">
      <alignment vertical="center" wrapText="1"/>
    </xf>
    <xf numFmtId="0" fontId="19" fillId="0" borderId="0" xfId="0" applyFont="1" applyBorder="1" applyAlignment="1">
      <alignment horizontal="left" vertical="center" wrapText="1"/>
    </xf>
    <xf numFmtId="0" fontId="0" fillId="13" borderId="22" xfId="0" applyFill="1" applyBorder="1" applyAlignment="1">
      <alignment vertical="center" wrapText="1"/>
    </xf>
    <xf numFmtId="0" fontId="0" fillId="7" borderId="23" xfId="0" applyFill="1" applyBorder="1" applyAlignment="1">
      <alignment vertical="center" wrapText="1"/>
    </xf>
    <xf numFmtId="0" fontId="4" fillId="0" borderId="16" xfId="2" applyBorder="1" applyAlignment="1">
      <alignment vertical="center" wrapText="1"/>
    </xf>
    <xf numFmtId="0" fontId="4" fillId="0" borderId="16" xfId="2" applyBorder="1" applyAlignment="1">
      <alignment horizontal="justify" vertical="center" wrapText="1"/>
    </xf>
    <xf numFmtId="0" fontId="8" fillId="19" borderId="21" xfId="2" applyFont="1" applyFill="1" applyBorder="1" applyAlignment="1">
      <alignment horizontal="center" vertical="center"/>
    </xf>
    <xf numFmtId="0" fontId="8" fillId="19" borderId="17" xfId="2" applyFont="1" applyFill="1" applyBorder="1" applyAlignment="1">
      <alignment horizontal="center" vertical="center"/>
    </xf>
    <xf numFmtId="164" fontId="4" fillId="19" borderId="16" xfId="1" applyNumberFormat="1" applyFont="1" applyFill="1" applyBorder="1" applyAlignment="1">
      <alignment horizontal="center" vertical="center"/>
    </xf>
    <xf numFmtId="0" fontId="4" fillId="19" borderId="16" xfId="2" applyFill="1" applyBorder="1" applyAlignment="1">
      <alignment vertical="center" wrapText="1"/>
    </xf>
    <xf numFmtId="0" fontId="4" fillId="13" borderId="16" xfId="2" applyFill="1" applyBorder="1" applyAlignment="1">
      <alignment horizontal="justify" vertical="center" wrapText="1"/>
    </xf>
    <xf numFmtId="0" fontId="4" fillId="19" borderId="19" xfId="2" applyFill="1" applyBorder="1" applyAlignment="1">
      <alignment horizontal="justify" vertical="center" wrapText="1"/>
    </xf>
    <xf numFmtId="0" fontId="4" fillId="19" borderId="33" xfId="2" applyFill="1" applyBorder="1" applyAlignment="1">
      <alignment horizontal="justify" vertical="center" wrapText="1"/>
    </xf>
    <xf numFmtId="0" fontId="4" fillId="7" borderId="16" xfId="2" applyFill="1" applyBorder="1" applyAlignment="1">
      <alignment horizontal="justify" vertical="center" wrapText="1"/>
    </xf>
    <xf numFmtId="0" fontId="2" fillId="0" borderId="14" xfId="0" applyFont="1" applyBorder="1" applyAlignment="1">
      <alignment horizontal="center"/>
    </xf>
    <xf numFmtId="0" fontId="19" fillId="13" borderId="0" xfId="0" applyFont="1" applyFill="1" applyAlignment="1">
      <alignment horizontal="center" vertical="center" wrapText="1"/>
    </xf>
    <xf numFmtId="0" fontId="2" fillId="0" borderId="12" xfId="0" applyFont="1" applyBorder="1" applyAlignment="1">
      <alignment horizontal="center"/>
    </xf>
    <xf numFmtId="0" fontId="2" fillId="0" borderId="9" xfId="0" applyFont="1" applyBorder="1" applyAlignment="1">
      <alignment horizontal="center"/>
    </xf>
    <xf numFmtId="0" fontId="0" fillId="0" borderId="11" xfId="0" applyBorder="1"/>
    <xf numFmtId="0" fontId="0" fillId="0" borderId="0" xfId="0" applyBorder="1"/>
    <xf numFmtId="0" fontId="0" fillId="0" borderId="11" xfId="0" applyBorder="1" applyAlignment="1">
      <alignment wrapText="1"/>
    </xf>
    <xf numFmtId="0" fontId="0" fillId="8" borderId="4" xfId="0" applyFill="1" applyBorder="1" applyAlignment="1">
      <alignment horizontal="justify" vertical="center"/>
    </xf>
    <xf numFmtId="0" fontId="0" fillId="8" borderId="11" xfId="0" applyFill="1" applyBorder="1" applyAlignment="1">
      <alignment horizontal="justify" vertical="center" wrapText="1"/>
    </xf>
    <xf numFmtId="0" fontId="0" fillId="0" borderId="0" xfId="0" applyBorder="1" applyAlignment="1">
      <alignment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xf>
    <xf numFmtId="0" fontId="0" fillId="0" borderId="14" xfId="0" applyBorder="1" applyAlignment="1">
      <alignment vertical="center"/>
    </xf>
    <xf numFmtId="0" fontId="0" fillId="0" borderId="4"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19" fillId="13" borderId="17" xfId="0" applyFont="1" applyFill="1" applyBorder="1" applyAlignment="1">
      <alignment horizontal="center" vertical="center" wrapText="1"/>
    </xf>
    <xf numFmtId="0" fontId="19" fillId="13" borderId="53" xfId="0" applyFont="1" applyFill="1" applyBorder="1" applyAlignment="1">
      <alignment horizontal="center" vertical="center" wrapText="1"/>
    </xf>
    <xf numFmtId="0" fontId="19" fillId="13" borderId="33" xfId="0" applyFont="1" applyFill="1" applyBorder="1" applyAlignment="1">
      <alignment horizontal="center" vertical="center" wrapText="1"/>
    </xf>
    <xf numFmtId="0" fontId="28" fillId="13" borderId="53" xfId="0" applyFont="1" applyFill="1" applyBorder="1" applyAlignment="1">
      <alignment wrapText="1"/>
    </xf>
    <xf numFmtId="0" fontId="28" fillId="13" borderId="17" xfId="0" applyFont="1" applyFill="1" applyBorder="1"/>
    <xf numFmtId="0" fontId="28" fillId="13" borderId="33" xfId="0" applyFont="1" applyFill="1" applyBorder="1" applyAlignment="1">
      <alignment wrapText="1"/>
    </xf>
    <xf numFmtId="0" fontId="0" fillId="0" borderId="4" xfId="0" applyBorder="1" applyAlignment="1">
      <alignment vertical="center"/>
    </xf>
    <xf numFmtId="0" fontId="0" fillId="20" borderId="23" xfId="0" applyFill="1" applyBorder="1" applyAlignment="1">
      <alignment vertical="center" wrapText="1"/>
    </xf>
    <xf numFmtId="0" fontId="19" fillId="17" borderId="32" xfId="0" applyFont="1" applyFill="1" applyBorder="1" applyAlignment="1">
      <alignment vertical="center" wrapText="1"/>
    </xf>
    <xf numFmtId="0" fontId="19" fillId="13" borderId="32" xfId="0" applyFont="1" applyFill="1" applyBorder="1" applyAlignment="1">
      <alignment horizontal="justify" vertical="center" wrapText="1"/>
    </xf>
    <xf numFmtId="0" fontId="28" fillId="13" borderId="14" xfId="0" applyFont="1" applyFill="1" applyBorder="1"/>
    <xf numFmtId="0" fontId="30" fillId="18" borderId="14" xfId="0" applyFont="1" applyFill="1" applyBorder="1" applyAlignment="1">
      <alignment horizontal="center" vertical="center"/>
    </xf>
    <xf numFmtId="0" fontId="30" fillId="18" borderId="14" xfId="0" applyFont="1" applyFill="1" applyBorder="1" applyAlignment="1">
      <alignment horizontal="center" vertical="center" wrapText="1"/>
    </xf>
    <xf numFmtId="0" fontId="31" fillId="18" borderId="14" xfId="0" applyFont="1" applyFill="1" applyBorder="1" applyAlignment="1">
      <alignment horizontal="center" vertical="center"/>
    </xf>
    <xf numFmtId="0" fontId="32" fillId="18" borderId="14" xfId="0" applyFont="1" applyFill="1" applyBorder="1" applyAlignment="1">
      <alignment horizontal="center" vertical="center"/>
    </xf>
    <xf numFmtId="0" fontId="31" fillId="18" borderId="14" xfId="0" applyFont="1" applyFill="1" applyBorder="1" applyAlignment="1">
      <alignment wrapText="1"/>
    </xf>
    <xf numFmtId="0" fontId="31" fillId="18" borderId="14" xfId="0" applyFont="1" applyFill="1" applyBorder="1"/>
    <xf numFmtId="16" fontId="19" fillId="13" borderId="33" xfId="0" applyNumberFormat="1" applyFont="1" applyFill="1" applyBorder="1" applyAlignment="1">
      <alignment horizontal="left" wrapText="1"/>
    </xf>
    <xf numFmtId="0" fontId="19" fillId="13" borderId="18"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19" fillId="13" borderId="55" xfId="0" applyFont="1" applyFill="1" applyBorder="1" applyAlignment="1">
      <alignment vertical="center" wrapText="1"/>
    </xf>
    <xf numFmtId="0" fontId="19" fillId="13" borderId="28" xfId="0" applyFont="1" applyFill="1" applyBorder="1" applyAlignment="1">
      <alignment horizontal="left" vertical="center" wrapText="1"/>
    </xf>
    <xf numFmtId="0" fontId="28" fillId="13" borderId="10" xfId="0" applyFont="1" applyFill="1" applyBorder="1"/>
    <xf numFmtId="0" fontId="31" fillId="18" borderId="15" xfId="0" applyFont="1" applyFill="1" applyBorder="1"/>
    <xf numFmtId="16" fontId="31" fillId="18" borderId="14" xfId="0" applyNumberFormat="1" applyFont="1" applyFill="1" applyBorder="1"/>
    <xf numFmtId="0" fontId="31" fillId="18" borderId="14" xfId="0" applyFont="1" applyFill="1" applyBorder="1" applyAlignment="1">
      <alignment horizontal="center" vertical="center" wrapText="1"/>
    </xf>
    <xf numFmtId="0" fontId="31" fillId="18" borderId="14" xfId="0" applyFont="1" applyFill="1" applyBorder="1" applyAlignment="1">
      <alignment vertical="center"/>
    </xf>
    <xf numFmtId="0" fontId="28" fillId="18" borderId="13" xfId="0" applyFont="1" applyFill="1" applyBorder="1"/>
    <xf numFmtId="0" fontId="31" fillId="18" borderId="13" xfId="0" applyFont="1" applyFill="1" applyBorder="1"/>
    <xf numFmtId="0" fontId="28" fillId="13" borderId="17" xfId="0" applyFont="1" applyFill="1" applyBorder="1" applyAlignment="1">
      <alignment wrapText="1"/>
    </xf>
    <xf numFmtId="0" fontId="2" fillId="13" borderId="1" xfId="0" applyFont="1" applyFill="1" applyBorder="1" applyAlignment="1">
      <alignment vertical="top" wrapText="1"/>
    </xf>
    <xf numFmtId="0" fontId="2" fillId="13" borderId="3" xfId="0" applyFont="1" applyFill="1" applyBorder="1" applyAlignment="1">
      <alignment vertical="top" wrapText="1"/>
    </xf>
    <xf numFmtId="0" fontId="2" fillId="13" borderId="2" xfId="0" applyFont="1" applyFill="1" applyBorder="1" applyAlignment="1">
      <alignment vertical="top" wrapText="1"/>
    </xf>
    <xf numFmtId="0" fontId="2" fillId="13" borderId="8" xfId="0" applyFont="1" applyFill="1" applyBorder="1" applyAlignment="1">
      <alignment vertical="top" wrapText="1"/>
    </xf>
    <xf numFmtId="0" fontId="2" fillId="13" borderId="6" xfId="0" applyFont="1" applyFill="1" applyBorder="1" applyAlignment="1">
      <alignment vertical="top" wrapText="1"/>
    </xf>
    <xf numFmtId="0" fontId="2" fillId="13" borderId="7" xfId="0" applyFont="1" applyFill="1" applyBorder="1" applyAlignment="1">
      <alignment vertical="top" wrapText="1"/>
    </xf>
    <xf numFmtId="0" fontId="16" fillId="4" borderId="12" xfId="2" applyFont="1" applyFill="1" applyBorder="1" applyAlignment="1">
      <alignment horizontal="center" vertical="center" wrapText="1"/>
    </xf>
    <xf numFmtId="0" fontId="16" fillId="4" borderId="9" xfId="2" applyFont="1" applyFill="1" applyBorder="1" applyAlignment="1">
      <alignment horizontal="center" vertical="center" wrapText="1"/>
    </xf>
    <xf numFmtId="0" fontId="16" fillId="4" borderId="10" xfId="2" applyFont="1" applyFill="1" applyBorder="1" applyAlignment="1">
      <alignment horizontal="center" vertical="center" wrapText="1"/>
    </xf>
    <xf numFmtId="0" fontId="16" fillId="4" borderId="12"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2" fillId="13" borderId="1" xfId="0" applyFont="1" applyFill="1" applyBorder="1" applyAlignment="1">
      <alignment horizontal="justify" vertical="center" wrapText="1"/>
    </xf>
    <xf numFmtId="0" fontId="2" fillId="13" borderId="3"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13" borderId="8" xfId="0" applyFont="1" applyFill="1" applyBorder="1" applyAlignment="1">
      <alignment horizontal="justify" vertical="center" wrapText="1"/>
    </xf>
    <xf numFmtId="0" fontId="2" fillId="13" borderId="6" xfId="0" applyFont="1" applyFill="1" applyBorder="1" applyAlignment="1">
      <alignment horizontal="justify" vertical="center" wrapText="1"/>
    </xf>
    <xf numFmtId="0" fontId="2" fillId="13" borderId="7" xfId="0" applyFont="1" applyFill="1" applyBorder="1" applyAlignment="1">
      <alignment horizontal="justify" vertical="center" wrapText="1"/>
    </xf>
    <xf numFmtId="0" fontId="0" fillId="13" borderId="4" xfId="0" applyFill="1" applyBorder="1" applyAlignment="1">
      <alignment horizontal="justify" wrapText="1"/>
    </xf>
    <xf numFmtId="0" fontId="0" fillId="13" borderId="0" xfId="0" applyFill="1" applyAlignment="1">
      <alignment horizontal="justify" wrapText="1"/>
    </xf>
    <xf numFmtId="0" fontId="0" fillId="13" borderId="5" xfId="0" applyFill="1" applyBorder="1" applyAlignment="1">
      <alignment horizontal="justify" wrapText="1"/>
    </xf>
    <xf numFmtId="0" fontId="0" fillId="13" borderId="8" xfId="0" applyFill="1" applyBorder="1" applyAlignment="1">
      <alignment horizontal="justify" wrapText="1"/>
    </xf>
    <xf numFmtId="0" fontId="0" fillId="13" borderId="6" xfId="0" applyFill="1" applyBorder="1" applyAlignment="1">
      <alignment horizontal="justify" wrapText="1"/>
    </xf>
    <xf numFmtId="0" fontId="0" fillId="13" borderId="7" xfId="0" applyFill="1" applyBorder="1" applyAlignment="1">
      <alignment horizontal="justify" wrapText="1"/>
    </xf>
    <xf numFmtId="0" fontId="2" fillId="13" borderId="1" xfId="0" applyFont="1" applyFill="1" applyBorder="1" applyAlignment="1">
      <alignment horizontal="justify" wrapText="1"/>
    </xf>
    <xf numFmtId="0" fontId="2" fillId="13" borderId="3" xfId="0" applyFont="1" applyFill="1" applyBorder="1" applyAlignment="1">
      <alignment horizontal="justify" wrapText="1"/>
    </xf>
    <xf numFmtId="0" fontId="2" fillId="13" borderId="2" xfId="0" applyFont="1" applyFill="1" applyBorder="1" applyAlignment="1">
      <alignment horizontal="justify" wrapText="1"/>
    </xf>
    <xf numFmtId="0" fontId="2" fillId="13" borderId="1" xfId="0" applyFont="1" applyFill="1" applyBorder="1" applyAlignment="1">
      <alignment horizontal="justify" vertical="top" wrapText="1"/>
    </xf>
    <xf numFmtId="0" fontId="2" fillId="13" borderId="3" xfId="0" applyFont="1" applyFill="1" applyBorder="1" applyAlignment="1">
      <alignment horizontal="justify" vertical="top" wrapText="1"/>
    </xf>
    <xf numFmtId="0" fontId="2" fillId="13" borderId="2" xfId="0" applyFont="1" applyFill="1" applyBorder="1" applyAlignment="1">
      <alignment horizontal="justify" vertical="top" wrapText="1"/>
    </xf>
    <xf numFmtId="0" fontId="2" fillId="13" borderId="8" xfId="0" applyFont="1" applyFill="1" applyBorder="1" applyAlignment="1">
      <alignment horizontal="justify" vertical="top" wrapText="1"/>
    </xf>
    <xf numFmtId="0" fontId="2" fillId="13" borderId="6" xfId="0" applyFont="1" applyFill="1" applyBorder="1" applyAlignment="1">
      <alignment horizontal="justify" vertical="top" wrapText="1"/>
    </xf>
    <xf numFmtId="0" fontId="2" fillId="13" borderId="7" xfId="0" applyFont="1" applyFill="1" applyBorder="1" applyAlignment="1">
      <alignment horizontal="justify" vertical="top" wrapText="1"/>
    </xf>
    <xf numFmtId="0" fontId="2" fillId="13" borderId="12" xfId="0" applyFont="1" applyFill="1" applyBorder="1" applyAlignment="1">
      <alignment horizontal="justify" vertical="top" wrapText="1"/>
    </xf>
    <xf numFmtId="0" fontId="2" fillId="13" borderId="9" xfId="0" applyFont="1" applyFill="1" applyBorder="1" applyAlignment="1">
      <alignment horizontal="justify" vertical="top" wrapText="1"/>
    </xf>
    <xf numFmtId="0" fontId="2" fillId="13" borderId="10" xfId="0" applyFont="1" applyFill="1" applyBorder="1" applyAlignment="1">
      <alignment horizontal="justify" vertical="top" wrapText="1"/>
    </xf>
    <xf numFmtId="0" fontId="16" fillId="3" borderId="12" xfId="2" applyFont="1" applyFill="1" applyBorder="1" applyAlignment="1">
      <alignment horizontal="center" vertical="center" wrapText="1"/>
    </xf>
    <xf numFmtId="0" fontId="16" fillId="3" borderId="9" xfId="2" applyFont="1" applyFill="1" applyBorder="1" applyAlignment="1">
      <alignment horizontal="center" vertical="center" wrapText="1"/>
    </xf>
    <xf numFmtId="0" fontId="16" fillId="3" borderId="10" xfId="2" applyFont="1" applyFill="1" applyBorder="1" applyAlignment="1">
      <alignment horizontal="center" vertical="center" wrapText="1"/>
    </xf>
    <xf numFmtId="0" fontId="18" fillId="4" borderId="12" xfId="2" applyFont="1" applyFill="1" applyBorder="1" applyAlignment="1">
      <alignment horizontal="center" vertical="center" wrapText="1"/>
    </xf>
    <xf numFmtId="0" fontId="18" fillId="4" borderId="9" xfId="2" applyFont="1" applyFill="1" applyBorder="1" applyAlignment="1">
      <alignment horizontal="center" vertical="center" wrapText="1"/>
    </xf>
    <xf numFmtId="0" fontId="18" fillId="4" borderId="10" xfId="2" applyFont="1" applyFill="1" applyBorder="1" applyAlignment="1">
      <alignment horizontal="center" vertical="center" wrapText="1"/>
    </xf>
    <xf numFmtId="0" fontId="4" fillId="0" borderId="13" xfId="2" applyFill="1" applyBorder="1" applyAlignment="1">
      <alignment horizontal="center"/>
    </xf>
    <xf numFmtId="0" fontId="4" fillId="0" borderId="15" xfId="2" applyFill="1" applyBorder="1" applyAlignment="1">
      <alignment horizontal="center"/>
    </xf>
    <xf numFmtId="0" fontId="5" fillId="0" borderId="1"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8" fillId="4" borderId="12" xfId="2" applyFont="1" applyFill="1" applyBorder="1" applyAlignment="1">
      <alignment horizontal="center" vertical="center"/>
    </xf>
    <xf numFmtId="0" fontId="8" fillId="4" borderId="9" xfId="2" applyFont="1" applyFill="1" applyBorder="1" applyAlignment="1">
      <alignment horizontal="center" vertical="center"/>
    </xf>
    <xf numFmtId="0" fontId="8" fillId="4" borderId="10" xfId="2" applyFont="1" applyFill="1" applyBorder="1" applyAlignment="1">
      <alignment horizontal="center" vertical="center"/>
    </xf>
    <xf numFmtId="0" fontId="6" fillId="13" borderId="12"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27" fillId="13" borderId="1" xfId="0" applyFont="1" applyFill="1" applyBorder="1" applyAlignment="1">
      <alignment horizontal="center" vertical="center"/>
    </xf>
    <xf numFmtId="0" fontId="27" fillId="13" borderId="3" xfId="0" applyFont="1" applyFill="1" applyBorder="1" applyAlignment="1">
      <alignment horizontal="center" vertical="center"/>
    </xf>
    <xf numFmtId="0" fontId="27" fillId="13" borderId="2" xfId="0" applyFont="1" applyFill="1" applyBorder="1" applyAlignment="1">
      <alignment horizontal="center" vertical="center"/>
    </xf>
    <xf numFmtId="0" fontId="27" fillId="13" borderId="4" xfId="0" applyFont="1" applyFill="1" applyBorder="1" applyAlignment="1">
      <alignment horizontal="center" vertical="center"/>
    </xf>
    <xf numFmtId="0" fontId="27" fillId="13" borderId="5" xfId="0" applyFont="1" applyFill="1" applyBorder="1" applyAlignment="1">
      <alignment horizontal="center" vertical="center"/>
    </xf>
    <xf numFmtId="0" fontId="27" fillId="13" borderId="8" xfId="0" applyFont="1" applyFill="1" applyBorder="1" applyAlignment="1">
      <alignment horizontal="center" vertical="center"/>
    </xf>
    <xf numFmtId="0" fontId="27" fillId="13" borderId="6" xfId="0" applyFont="1" applyFill="1" applyBorder="1" applyAlignment="1">
      <alignment horizontal="center" vertical="center"/>
    </xf>
    <xf numFmtId="0" fontId="27" fillId="13" borderId="7" xfId="0" applyFont="1" applyFill="1" applyBorder="1" applyAlignment="1">
      <alignment horizontal="center" vertical="center"/>
    </xf>
    <xf numFmtId="0" fontId="20" fillId="17" borderId="12" xfId="0" applyFont="1" applyFill="1" applyBorder="1" applyAlignment="1">
      <alignment horizontal="left" vertical="center" wrapText="1"/>
    </xf>
    <xf numFmtId="0" fontId="20" fillId="17" borderId="9" xfId="0" applyFont="1" applyFill="1" applyBorder="1" applyAlignment="1">
      <alignment horizontal="left" vertical="center" wrapText="1"/>
    </xf>
    <xf numFmtId="0" fontId="20" fillId="17" borderId="10" xfId="0" applyFont="1" applyFill="1" applyBorder="1" applyAlignment="1">
      <alignment horizontal="left" vertical="center" wrapText="1"/>
    </xf>
    <xf numFmtId="0" fontId="24" fillId="17" borderId="12" xfId="0" applyFont="1" applyFill="1" applyBorder="1" applyAlignment="1">
      <alignment horizontal="left" vertical="center" wrapText="1"/>
    </xf>
    <xf numFmtId="0" fontId="24" fillId="17" borderId="9" xfId="0" applyFont="1" applyFill="1" applyBorder="1" applyAlignment="1">
      <alignment horizontal="left" vertical="center" wrapText="1"/>
    </xf>
    <xf numFmtId="0" fontId="24" fillId="17" borderId="10" xfId="0" applyFont="1" applyFill="1" applyBorder="1" applyAlignment="1">
      <alignment horizontal="left" vertical="center" wrapText="1"/>
    </xf>
    <xf numFmtId="0" fontId="25" fillId="17" borderId="12" xfId="0" applyFont="1" applyFill="1" applyBorder="1" applyAlignment="1">
      <alignment horizontal="left" vertical="center" wrapText="1"/>
    </xf>
    <xf numFmtId="0" fontId="26" fillId="17" borderId="9" xfId="0" applyFont="1" applyFill="1" applyBorder="1" applyAlignment="1">
      <alignment horizontal="left" vertical="center" wrapText="1"/>
    </xf>
    <xf numFmtId="0" fontId="26" fillId="17" borderId="10" xfId="0" applyFont="1" applyFill="1" applyBorder="1" applyAlignment="1">
      <alignment horizontal="left" vertical="center" wrapText="1"/>
    </xf>
    <xf numFmtId="0" fontId="25" fillId="17" borderId="9" xfId="0" applyFont="1" applyFill="1" applyBorder="1" applyAlignment="1">
      <alignment horizontal="left" vertical="center" wrapText="1"/>
    </xf>
    <xf numFmtId="0" fontId="25" fillId="17" borderId="10" xfId="0" applyFont="1" applyFill="1" applyBorder="1" applyAlignment="1">
      <alignment horizontal="left" vertical="center" wrapText="1"/>
    </xf>
    <xf numFmtId="0" fontId="20" fillId="13" borderId="13" xfId="0" applyFont="1" applyFill="1" applyBorder="1" applyAlignment="1">
      <alignment horizontal="justify" vertical="top"/>
    </xf>
    <xf numFmtId="0" fontId="20" fillId="13" borderId="11" xfId="0" applyFont="1" applyFill="1" applyBorder="1" applyAlignment="1">
      <alignment horizontal="justify" vertical="top"/>
    </xf>
    <xf numFmtId="0" fontId="20" fillId="13" borderId="15" xfId="0" applyFont="1" applyFill="1" applyBorder="1" applyAlignment="1">
      <alignment horizontal="justify" vertical="top"/>
    </xf>
    <xf numFmtId="0" fontId="19" fillId="13" borderId="0" xfId="0" applyFont="1" applyFill="1" applyAlignment="1">
      <alignment horizontal="center" vertical="center" wrapText="1"/>
    </xf>
    <xf numFmtId="0" fontId="21" fillId="16" borderId="8" xfId="0" applyFont="1" applyFill="1" applyBorder="1" applyAlignment="1">
      <alignment horizontal="center" vertical="center" wrapText="1"/>
    </xf>
    <xf numFmtId="0" fontId="21" fillId="16" borderId="6" xfId="0" applyFont="1" applyFill="1" applyBorder="1" applyAlignment="1">
      <alignment horizontal="center" vertical="center" wrapText="1"/>
    </xf>
    <xf numFmtId="0" fontId="21" fillId="16" borderId="7"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2" fillId="17" borderId="36" xfId="0" applyFont="1" applyFill="1" applyBorder="1" applyAlignment="1">
      <alignment horizontal="center" vertical="center" wrapText="1"/>
    </xf>
    <xf numFmtId="0" fontId="23" fillId="17" borderId="41"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23" fillId="17" borderId="40" xfId="0" applyFont="1" applyFill="1" applyBorder="1" applyAlignment="1">
      <alignment horizontal="center" vertical="center" wrapText="1"/>
    </xf>
    <xf numFmtId="0" fontId="21" fillId="16" borderId="50" xfId="0" applyFont="1" applyFill="1" applyBorder="1" applyAlignment="1">
      <alignment horizontal="center" vertical="center" wrapText="1"/>
    </xf>
    <xf numFmtId="0" fontId="21" fillId="16" borderId="51" xfId="0" applyFont="1" applyFill="1" applyBorder="1" applyAlignment="1">
      <alignment horizontal="center" vertical="center" wrapText="1"/>
    </xf>
    <xf numFmtId="0" fontId="21" fillId="16" borderId="52" xfId="0" applyFont="1" applyFill="1" applyBorder="1" applyAlignment="1">
      <alignment horizontal="center" vertical="center" wrapText="1"/>
    </xf>
    <xf numFmtId="0" fontId="23" fillId="17" borderId="43" xfId="0" applyFont="1" applyFill="1" applyBorder="1" applyAlignment="1">
      <alignment horizontal="center" vertical="center" wrapText="1"/>
    </xf>
    <xf numFmtId="0" fontId="0" fillId="0" borderId="42" xfId="0" applyBorder="1" applyAlignment="1">
      <alignment horizontal="center" vertical="center" wrapText="1"/>
    </xf>
    <xf numFmtId="0" fontId="22" fillId="17" borderId="37" xfId="0" applyFont="1" applyFill="1" applyBorder="1" applyAlignment="1">
      <alignment horizontal="center" vertical="center" wrapText="1"/>
    </xf>
    <xf numFmtId="0" fontId="22" fillId="17" borderId="35" xfId="0" applyFont="1" applyFill="1" applyBorder="1" applyAlignment="1">
      <alignment horizontal="center" vertical="center" wrapText="1"/>
    </xf>
    <xf numFmtId="0" fontId="21" fillId="16" borderId="32" xfId="0" applyFont="1" applyFill="1" applyBorder="1" applyAlignment="1">
      <alignment horizontal="left" vertical="center" wrapText="1"/>
    </xf>
    <xf numFmtId="0" fontId="21" fillId="16" borderId="34" xfId="0" applyFont="1" applyFill="1" applyBorder="1" applyAlignment="1">
      <alignment horizontal="left" vertical="center" wrapText="1"/>
    </xf>
    <xf numFmtId="0" fontId="21" fillId="16" borderId="31" xfId="0" applyFont="1" applyFill="1" applyBorder="1" applyAlignment="1">
      <alignment horizontal="left" vertical="center" wrapText="1"/>
    </xf>
    <xf numFmtId="0" fontId="21" fillId="16" borderId="30" xfId="0" applyFont="1" applyFill="1" applyBorder="1" applyAlignment="1">
      <alignment horizontal="left" vertical="center" wrapText="1"/>
    </xf>
    <xf numFmtId="0" fontId="20" fillId="13" borderId="12"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20" fillId="13" borderId="10" xfId="0" applyFont="1" applyFill="1" applyBorder="1" applyAlignment="1">
      <alignment horizontal="center" vertical="center" wrapText="1"/>
    </xf>
    <xf numFmtId="0" fontId="21" fillId="16" borderId="51" xfId="0" applyFont="1" applyFill="1" applyBorder="1" applyAlignment="1">
      <alignment horizontal="left" vertical="center" wrapText="1"/>
    </xf>
    <xf numFmtId="0" fontId="2" fillId="0" borderId="12"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3" xfId="0" applyFont="1" applyBorder="1" applyAlignment="1">
      <alignment horizontal="center"/>
    </xf>
    <xf numFmtId="0" fontId="27" fillId="13" borderId="0" xfId="0" applyFont="1" applyFill="1" applyBorder="1" applyAlignment="1">
      <alignment horizontal="center" vertical="center"/>
    </xf>
    <xf numFmtId="0" fontId="26" fillId="17" borderId="6" xfId="0" applyFont="1" applyFill="1" applyBorder="1" applyAlignment="1">
      <alignment horizontal="left" vertical="center" wrapText="1"/>
    </xf>
    <xf numFmtId="0" fontId="19" fillId="13" borderId="9" xfId="0" applyFont="1" applyFill="1" applyBorder="1"/>
    <xf numFmtId="0" fontId="26" fillId="17" borderId="7" xfId="0" applyFont="1" applyFill="1" applyBorder="1" applyAlignment="1">
      <alignment horizontal="left" vertical="center" wrapText="1"/>
    </xf>
    <xf numFmtId="0" fontId="19" fillId="13" borderId="6" xfId="0" applyFont="1" applyFill="1" applyBorder="1"/>
  </cellXfs>
  <cellStyles count="4">
    <cellStyle name="Millares" xfId="1" builtinId="3"/>
    <cellStyle name="Normal" xfId="0" builtinId="0"/>
    <cellStyle name="Normal 3" xfId="2" xr:uid="{1A697DD2-42B0-42A6-91D4-7DA91E2342F8}"/>
    <cellStyle name="Normal_CADENA DE VALOR - CATÁLOGO DE PROCESOS" xfId="3" xr:uid="{66194D08-FEC0-42F3-AEB1-F38244482908}"/>
  </cellStyles>
  <dxfs count="154">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A3778822-C514-42D3-AF48-0E7A2A4820DC}"/>
            </a:ext>
          </a:extLst>
        </xdr:cNvPr>
        <xdr:cNvPicPr>
          <a:picLocks noChangeAspect="1"/>
        </xdr:cNvPicPr>
      </xdr:nvPicPr>
      <xdr:blipFill rotWithShape="1">
        <a:blip xmlns:r="http://schemas.openxmlformats.org/officeDocument/2006/relationships" r:embed="rId1"/>
        <a:srcRect l="29067" t="48054" r="30299" b="30719"/>
        <a:stretch/>
      </xdr:blipFill>
      <xdr:spPr>
        <a:xfrm>
          <a:off x="11268074" y="8451901"/>
          <a:ext cx="2972732" cy="87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47623</xdr:colOff>
      <xdr:row>1</xdr:row>
      <xdr:rowOff>95250</xdr:rowOff>
    </xdr:from>
    <xdr:to>
      <xdr:col>1</xdr:col>
      <xdr:colOff>2749548</xdr:colOff>
      <xdr:row>2</xdr:row>
      <xdr:rowOff>371475</xdr:rowOff>
    </xdr:to>
    <xdr:pic>
      <xdr:nvPicPr>
        <xdr:cNvPr id="2" name="Imagen 4" descr="https://intranetmen.mineducacion.gov.co/comunidades/oac/SiteAssets/Imagen%20institucional%202018/Logo%20Mineducación.png">
          <a:extLst>
            <a:ext uri="{FF2B5EF4-FFF2-40B4-BE49-F238E27FC236}">
              <a16:creationId xmlns:a16="http://schemas.microsoft.com/office/drawing/2014/main" id="{98E07212-1837-4318-A913-161BFA7B6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8" y="266700"/>
          <a:ext cx="27019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5381625" cy="1365250"/>
    <xdr:pic>
      <xdr:nvPicPr>
        <xdr:cNvPr id="2" name="Imagen 4" descr="https://intranetmen.mineducacion.gov.co/comunidades/oac/SiteAssets/Imagen%20institucional%202018/Logo%20Mineducación.png">
          <a:extLst>
            <a:ext uri="{FF2B5EF4-FFF2-40B4-BE49-F238E27FC236}">
              <a16:creationId xmlns:a16="http://schemas.microsoft.com/office/drawing/2014/main" id="{10F150CA-4F67-4D86-A514-952138DAF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5381625" cy="136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alg/AppData/Local/Temp/Rar$DIa0.565/3.%20Universo_de_Auditorias_basado_en_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alg/AppData/Local/Microsoft/Windows/INetCache/Content.Outlook/YN4DZINQ/Formato%20Priorizaci&#243;n%20MEN%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gonzalez/AppData/Local/Microsoft/Windows/INetCache/Content.Outlook/X72KG7V2/PRIORIZACION%20MART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ogonzalez/AppData/Local/Microsoft/Windows/INetCache/Content.Outlook/X72KG7V2/priorizacion%202022%20auditorias%20au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ogonzalez/Downloads/Formato%20Priorizaci&#243;n%20MEN%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Priorización A"/>
      <sheetName val="Priorización B"/>
      <sheetName val="Procesos A Auditar Vs Recursos"/>
      <sheetName val="Seguimiento Programa Anual"/>
    </sheetNames>
    <sheetDataSet>
      <sheetData sheetId="0">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2</v>
          </cell>
        </row>
        <row r="32">
          <cell r="B32" t="str">
            <v>2 objetivos estratégicos asociados</v>
          </cell>
          <cell r="C32">
            <v>3</v>
          </cell>
        </row>
        <row r="33">
          <cell r="B33" t="str">
            <v>3 objetivos estratégicos asociados</v>
          </cell>
          <cell r="C33">
            <v>4</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Orientaciones Grales."/>
      <sheetName val="Priorización"/>
      <sheetName val=" Plan anual auditoria"/>
    </sheetNames>
    <sheetDataSet>
      <sheetData sheetId="0">
        <row r="45">
          <cell r="E45">
            <v>5</v>
          </cell>
        </row>
        <row r="46">
          <cell r="E46">
            <v>4</v>
          </cell>
        </row>
        <row r="47">
          <cell r="E47">
            <v>3</v>
          </cell>
        </row>
        <row r="48">
          <cell r="E48">
            <v>2</v>
          </cell>
        </row>
        <row r="49">
          <cell r="E49">
            <v>1</v>
          </cell>
        </row>
      </sheetData>
      <sheetData sheetId="1" refreshError="1"/>
      <sheetData sheetId="2">
        <row r="13">
          <cell r="J13" t="str">
            <v>&lt;= 1 año</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Orientaciones Grales."/>
      <sheetName val="Priorización"/>
      <sheetName val=" Plan anual auditoria"/>
    </sheetNames>
    <sheetDataSet>
      <sheetData sheetId="0"/>
      <sheetData sheetId="1"/>
      <sheetData sheetId="2">
        <row r="7">
          <cell r="J7" t="str">
            <v>&lt;= 1 año</v>
          </cell>
        </row>
        <row r="8">
          <cell r="J8" t="str">
            <v>&lt;= 1 año</v>
          </cell>
        </row>
        <row r="9">
          <cell r="J9" t="str">
            <v>&lt;= 1 año</v>
          </cell>
        </row>
        <row r="15">
          <cell r="J15" t="str">
            <v>&lt;= 1 año</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Orientaciones Grales."/>
      <sheetName val="Priorización"/>
      <sheetName val=" Plan anual auditoria"/>
    </sheetNames>
    <sheetDataSet>
      <sheetData sheetId="0" refreshError="1"/>
      <sheetData sheetId="1" refreshError="1"/>
      <sheetData sheetId="2">
        <row r="10">
          <cell r="J10" t="str">
            <v>&lt;= 1 año</v>
          </cell>
        </row>
        <row r="11">
          <cell r="J11" t="str">
            <v>&lt;= 1 año</v>
          </cell>
        </row>
        <row r="18">
          <cell r="J18" t="str">
            <v>&lt;= 1 año</v>
          </cell>
        </row>
        <row r="20">
          <cell r="J20" t="str">
            <v>&lt;= 1 año</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Orientaciones Grales."/>
      <sheetName val="Priorización"/>
      <sheetName val=" Plan anual auditoria"/>
    </sheetNames>
    <sheetDataSet>
      <sheetData sheetId="0"/>
      <sheetData sheetId="1"/>
      <sheetData sheetId="2">
        <row r="16">
          <cell r="J16" t="str">
            <v>&lt;= 1 año</v>
          </cell>
        </row>
        <row r="19">
          <cell r="J19" t="str">
            <v>&lt;= 1 año</v>
          </cell>
        </row>
        <row r="21">
          <cell r="J21" t="str">
            <v>&lt;= 1 año</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DORLEY ENRIQUE LEON LOPEZ" id="{C905B86C-9868-4565-9E02-E122F870C1E6}" userId="DORLEY ENRIQUE LEON LOP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personId="{C905B86C-9868-4565-9E02-E122F870C1E6}" id="{9A786ADF-42ED-4243-ACAB-FF9D0C96ED13}">
    <text>Diligenciar esta casilla con el presupuesto de gastos de la entidad.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54F24-08E7-429D-976E-A8B37C36402D}">
  <dimension ref="A2:J74"/>
  <sheetViews>
    <sheetView showGridLines="0" topLeftCell="D40" workbookViewId="0">
      <selection activeCell="G48" sqref="G48"/>
    </sheetView>
  </sheetViews>
  <sheetFormatPr baseColWidth="10" defaultRowHeight="15" x14ac:dyDescent="0.25"/>
  <cols>
    <col min="2" max="2" width="55.5703125" bestFit="1" customWidth="1"/>
    <col min="3" max="3" width="20.5703125" style="31" bestFit="1" customWidth="1"/>
    <col min="4" max="4" width="16.28515625" bestFit="1" customWidth="1"/>
    <col min="6" max="6" width="21" bestFit="1" customWidth="1"/>
    <col min="7" max="7" width="23.7109375" customWidth="1"/>
  </cols>
  <sheetData>
    <row r="2" spans="1:5" ht="15.75" thickBot="1" x14ac:dyDescent="0.3">
      <c r="C2" s="27"/>
    </row>
    <row r="3" spans="1:5" ht="15.75" thickBot="1" x14ac:dyDescent="0.3">
      <c r="B3" t="s">
        <v>53</v>
      </c>
      <c r="C3" s="28">
        <v>46896238084883</v>
      </c>
    </row>
    <row r="5" spans="1:5" x14ac:dyDescent="0.25">
      <c r="A5" s="29" t="s">
        <v>54</v>
      </c>
      <c r="B5" s="30" t="s">
        <v>55</v>
      </c>
    </row>
    <row r="6" spans="1:5" x14ac:dyDescent="0.25">
      <c r="A6" s="32">
        <v>1</v>
      </c>
      <c r="B6" s="33" t="s">
        <v>56</v>
      </c>
    </row>
    <row r="7" spans="1:5" x14ac:dyDescent="0.25">
      <c r="A7" s="32">
        <v>2</v>
      </c>
      <c r="B7" s="33" t="s">
        <v>57</v>
      </c>
    </row>
    <row r="8" spans="1:5" x14ac:dyDescent="0.25">
      <c r="A8" s="32">
        <v>3</v>
      </c>
      <c r="B8" s="33" t="s">
        <v>58</v>
      </c>
    </row>
    <row r="9" spans="1:5" x14ac:dyDescent="0.25">
      <c r="A9" s="34">
        <v>4</v>
      </c>
      <c r="B9" s="35" t="s">
        <v>59</v>
      </c>
    </row>
    <row r="10" spans="1:5" x14ac:dyDescent="0.25">
      <c r="A10" s="32">
        <v>5</v>
      </c>
      <c r="B10" s="33" t="s">
        <v>60</v>
      </c>
    </row>
    <row r="13" spans="1:5" x14ac:dyDescent="0.25">
      <c r="B13" t="s">
        <v>61</v>
      </c>
    </row>
    <row r="14" spans="1:5" x14ac:dyDescent="0.25">
      <c r="B14" t="s">
        <v>25</v>
      </c>
      <c r="C14" s="31">
        <v>0</v>
      </c>
      <c r="D14" s="31">
        <v>1</v>
      </c>
      <c r="E14" s="31">
        <v>1</v>
      </c>
    </row>
    <row r="15" spans="1:5" x14ac:dyDescent="0.25">
      <c r="B15" t="s">
        <v>29</v>
      </c>
      <c r="C15" s="31">
        <f>D14</f>
        <v>1</v>
      </c>
      <c r="D15" s="31">
        <v>2</v>
      </c>
      <c r="E15" s="31">
        <v>2</v>
      </c>
    </row>
    <row r="16" spans="1:5" x14ac:dyDescent="0.25">
      <c r="B16" t="s">
        <v>33</v>
      </c>
      <c r="C16" s="31">
        <f t="shared" ref="C16:C18" si="0">D15</f>
        <v>2</v>
      </c>
      <c r="D16" s="31">
        <v>3</v>
      </c>
      <c r="E16" s="31">
        <v>3</v>
      </c>
    </row>
    <row r="17" spans="2:5" x14ac:dyDescent="0.25">
      <c r="B17" t="s">
        <v>37</v>
      </c>
      <c r="C17" s="31">
        <f t="shared" si="0"/>
        <v>3</v>
      </c>
      <c r="D17" s="31">
        <v>4</v>
      </c>
      <c r="E17" s="31">
        <v>4</v>
      </c>
    </row>
    <row r="18" spans="2:5" x14ac:dyDescent="0.25">
      <c r="B18" t="s">
        <v>41</v>
      </c>
      <c r="C18" s="31">
        <f t="shared" si="0"/>
        <v>4</v>
      </c>
      <c r="D18" s="31">
        <v>99</v>
      </c>
      <c r="E18" s="31">
        <v>5</v>
      </c>
    </row>
    <row r="21" spans="2:5" x14ac:dyDescent="0.25">
      <c r="B21" t="s">
        <v>62</v>
      </c>
      <c r="D21" s="36" t="s">
        <v>119</v>
      </c>
    </row>
    <row r="22" spans="2:5" x14ac:dyDescent="0.25">
      <c r="B22" t="s">
        <v>48</v>
      </c>
      <c r="C22" s="31">
        <v>1</v>
      </c>
      <c r="D22" t="s">
        <v>118</v>
      </c>
      <c r="E22" t="s">
        <v>63</v>
      </c>
    </row>
    <row r="23" spans="2:5" x14ac:dyDescent="0.25">
      <c r="B23" t="s">
        <v>49</v>
      </c>
      <c r="C23" s="31">
        <v>2</v>
      </c>
      <c r="D23" t="s">
        <v>120</v>
      </c>
      <c r="E23" t="s">
        <v>64</v>
      </c>
    </row>
    <row r="24" spans="2:5" x14ac:dyDescent="0.25">
      <c r="B24" t="s">
        <v>50</v>
      </c>
      <c r="C24" s="31">
        <v>3</v>
      </c>
      <c r="D24" t="s">
        <v>121</v>
      </c>
      <c r="E24" t="s">
        <v>65</v>
      </c>
    </row>
    <row r="25" spans="2:5" x14ac:dyDescent="0.25">
      <c r="B25" t="s">
        <v>51</v>
      </c>
      <c r="C25" s="31">
        <v>4</v>
      </c>
      <c r="D25" s="51" t="s">
        <v>122</v>
      </c>
      <c r="E25" t="s">
        <v>66</v>
      </c>
    </row>
    <row r="26" spans="2:5" x14ac:dyDescent="0.25">
      <c r="B26" t="s">
        <v>52</v>
      </c>
      <c r="C26" s="31">
        <v>5</v>
      </c>
      <c r="D26" t="s">
        <v>123</v>
      </c>
      <c r="E26" t="s">
        <v>67</v>
      </c>
    </row>
    <row r="29" spans="2:5" x14ac:dyDescent="0.25">
      <c r="B29" s="36" t="s">
        <v>68</v>
      </c>
    </row>
    <row r="30" spans="2:5" x14ac:dyDescent="0.25">
      <c r="B30" t="s">
        <v>26</v>
      </c>
      <c r="C30" s="31">
        <v>1</v>
      </c>
    </row>
    <row r="31" spans="2:5" x14ac:dyDescent="0.25">
      <c r="B31" t="s">
        <v>30</v>
      </c>
      <c r="C31" s="31">
        <v>2</v>
      </c>
    </row>
    <row r="32" spans="2:5" x14ac:dyDescent="0.25">
      <c r="B32" t="s">
        <v>34</v>
      </c>
      <c r="C32" s="31">
        <v>3</v>
      </c>
    </row>
    <row r="33" spans="2:10" x14ac:dyDescent="0.25">
      <c r="B33" t="s">
        <v>38</v>
      </c>
      <c r="C33" s="31">
        <v>4</v>
      </c>
    </row>
    <row r="34" spans="2:10" x14ac:dyDescent="0.25">
      <c r="B34" t="s">
        <v>42</v>
      </c>
      <c r="C34" s="31">
        <v>5</v>
      </c>
    </row>
    <row r="36" spans="2:10" x14ac:dyDescent="0.25">
      <c r="B36" t="s">
        <v>69</v>
      </c>
    </row>
    <row r="37" spans="2:10" x14ac:dyDescent="0.25">
      <c r="B37" t="s">
        <v>27</v>
      </c>
      <c r="C37" s="31">
        <v>1</v>
      </c>
    </row>
    <row r="38" spans="2:10" x14ac:dyDescent="0.25">
      <c r="B38" t="s">
        <v>31</v>
      </c>
      <c r="C38" s="31">
        <v>2</v>
      </c>
    </row>
    <row r="39" spans="2:10" x14ac:dyDescent="0.25">
      <c r="B39" t="s">
        <v>35</v>
      </c>
      <c r="C39" s="31">
        <v>3</v>
      </c>
    </row>
    <row r="40" spans="2:10" x14ac:dyDescent="0.25">
      <c r="B40" t="s">
        <v>39</v>
      </c>
      <c r="C40" s="31">
        <v>4</v>
      </c>
    </row>
    <row r="41" spans="2:10" x14ac:dyDescent="0.25">
      <c r="B41" t="s">
        <v>43</v>
      </c>
      <c r="C41" s="31">
        <v>5</v>
      </c>
    </row>
    <row r="42" spans="2:10" x14ac:dyDescent="0.25">
      <c r="F42" s="68">
        <v>46215249160420</v>
      </c>
      <c r="G42" t="s">
        <v>53</v>
      </c>
    </row>
    <row r="43" spans="2:10" x14ac:dyDescent="0.25">
      <c r="F43" s="38">
        <v>0.03</v>
      </c>
      <c r="G43" t="s">
        <v>70</v>
      </c>
    </row>
    <row r="44" spans="2:10" x14ac:dyDescent="0.25">
      <c r="B44" t="s">
        <v>71</v>
      </c>
      <c r="F44" s="37">
        <f>F42*F43</f>
        <v>1386457474812.5999</v>
      </c>
      <c r="J44" s="36" t="s">
        <v>72</v>
      </c>
    </row>
    <row r="45" spans="2:10" x14ac:dyDescent="0.25">
      <c r="B45" t="s">
        <v>44</v>
      </c>
      <c r="C45" s="39">
        <f t="shared" ref="C45:C46" si="1">D46</f>
        <v>0.5</v>
      </c>
      <c r="D45" s="38">
        <v>1</v>
      </c>
      <c r="E45">
        <v>5</v>
      </c>
      <c r="F45" s="37">
        <f>C45*$F$44</f>
        <v>693228737406.29993</v>
      </c>
      <c r="G45" s="37">
        <f t="shared" ref="G45:G49" si="2">D45*$F$44</f>
        <v>1386457474812.5999</v>
      </c>
    </row>
    <row r="46" spans="2:10" x14ac:dyDescent="0.25">
      <c r="B46" t="s">
        <v>40</v>
      </c>
      <c r="C46" s="39">
        <f t="shared" si="1"/>
        <v>0.2</v>
      </c>
      <c r="D46" s="38">
        <v>0.5</v>
      </c>
      <c r="E46">
        <v>4</v>
      </c>
      <c r="F46" s="37">
        <f t="shared" ref="F46:F49" si="3">C46*$F$44</f>
        <v>277291494962.51996</v>
      </c>
      <c r="G46" s="37">
        <f t="shared" si="2"/>
        <v>693228737406.29993</v>
      </c>
    </row>
    <row r="47" spans="2:10" x14ac:dyDescent="0.25">
      <c r="B47" t="s">
        <v>36</v>
      </c>
      <c r="C47" s="39">
        <f>D48</f>
        <v>0.05</v>
      </c>
      <c r="D47" s="38">
        <v>0.2</v>
      </c>
      <c r="E47">
        <v>3</v>
      </c>
      <c r="F47" s="37">
        <f t="shared" si="3"/>
        <v>69322873740.62999</v>
      </c>
      <c r="G47" s="37">
        <f t="shared" si="2"/>
        <v>277291494962.51996</v>
      </c>
    </row>
    <row r="48" spans="2:10" x14ac:dyDescent="0.25">
      <c r="B48" t="s">
        <v>32</v>
      </c>
      <c r="C48" s="39">
        <f>D49</f>
        <v>0.01</v>
      </c>
      <c r="D48" s="38">
        <v>0.05</v>
      </c>
      <c r="E48">
        <v>2</v>
      </c>
      <c r="F48" s="37">
        <f t="shared" si="3"/>
        <v>13864574748.125999</v>
      </c>
      <c r="G48" s="37">
        <f t="shared" si="2"/>
        <v>69322873740.62999</v>
      </c>
    </row>
    <row r="49" spans="2:7" x14ac:dyDescent="0.25">
      <c r="B49" t="s">
        <v>28</v>
      </c>
      <c r="C49" s="39">
        <v>0</v>
      </c>
      <c r="D49" s="38">
        <v>0.01</v>
      </c>
      <c r="E49">
        <v>1</v>
      </c>
      <c r="F49" s="37">
        <f t="shared" si="3"/>
        <v>0</v>
      </c>
      <c r="G49" s="37">
        <f t="shared" si="2"/>
        <v>13864574748.125999</v>
      </c>
    </row>
    <row r="53" spans="2:7" x14ac:dyDescent="0.25">
      <c r="B53" t="s">
        <v>19</v>
      </c>
    </row>
    <row r="54" spans="2:7" x14ac:dyDescent="0.25">
      <c r="B54" s="40" t="s">
        <v>5</v>
      </c>
      <c r="C54" s="41" t="s">
        <v>73</v>
      </c>
      <c r="D54" s="40" t="s">
        <v>74</v>
      </c>
      <c r="E54">
        <v>0</v>
      </c>
      <c r="F54">
        <v>1.5</v>
      </c>
      <c r="G54" t="s">
        <v>5</v>
      </c>
    </row>
    <row r="55" spans="2:7" x14ac:dyDescent="0.25">
      <c r="B55" s="40" t="s">
        <v>75</v>
      </c>
      <c r="C55" s="41" t="s">
        <v>76</v>
      </c>
      <c r="D55" s="40" t="s">
        <v>74</v>
      </c>
      <c r="E55">
        <f>F54</f>
        <v>1.5</v>
      </c>
      <c r="F55">
        <v>2</v>
      </c>
      <c r="G55" t="s">
        <v>75</v>
      </c>
    </row>
    <row r="56" spans="2:7" x14ac:dyDescent="0.25">
      <c r="B56" s="24" t="s">
        <v>4</v>
      </c>
      <c r="C56" s="42" t="s">
        <v>77</v>
      </c>
      <c r="D56" s="24" t="s">
        <v>78</v>
      </c>
      <c r="E56">
        <f>F55</f>
        <v>2</v>
      </c>
      <c r="F56">
        <v>3</v>
      </c>
      <c r="G56" t="s">
        <v>4</v>
      </c>
    </row>
    <row r="57" spans="2:7" x14ac:dyDescent="0.25">
      <c r="B57" s="25" t="s">
        <v>3</v>
      </c>
      <c r="C57" s="43" t="s">
        <v>79</v>
      </c>
      <c r="D57" s="25" t="s">
        <v>80</v>
      </c>
      <c r="E57">
        <f>F56</f>
        <v>3</v>
      </c>
      <c r="F57">
        <v>4</v>
      </c>
      <c r="G57" t="s">
        <v>3</v>
      </c>
    </row>
    <row r="58" spans="2:7" x14ac:dyDescent="0.25">
      <c r="B58" s="26" t="s">
        <v>2</v>
      </c>
      <c r="C58" s="44" t="s">
        <v>81</v>
      </c>
      <c r="D58" s="26" t="s">
        <v>82</v>
      </c>
      <c r="E58">
        <v>4</v>
      </c>
      <c r="F58">
        <v>5</v>
      </c>
      <c r="G58" t="s">
        <v>2</v>
      </c>
    </row>
    <row r="61" spans="2:7" x14ac:dyDescent="0.25">
      <c r="B61" t="s">
        <v>83</v>
      </c>
    </row>
    <row r="62" spans="2:7" x14ac:dyDescent="0.25">
      <c r="B62" s="40" t="s">
        <v>5</v>
      </c>
      <c r="C62" s="41" t="s">
        <v>84</v>
      </c>
      <c r="D62" s="40" t="s">
        <v>73</v>
      </c>
    </row>
    <row r="63" spans="2:7" x14ac:dyDescent="0.25">
      <c r="B63" s="40" t="s">
        <v>75</v>
      </c>
      <c r="C63" s="41" t="s">
        <v>85</v>
      </c>
      <c r="D63" s="40" t="s">
        <v>76</v>
      </c>
    </row>
    <row r="64" spans="2:7" x14ac:dyDescent="0.25">
      <c r="B64" s="24" t="s">
        <v>4</v>
      </c>
      <c r="C64" s="42" t="s">
        <v>86</v>
      </c>
      <c r="D64" s="24" t="s">
        <v>77</v>
      </c>
    </row>
    <row r="65" spans="2:4" ht="16.5" customHeight="1" x14ac:dyDescent="0.25">
      <c r="B65" s="25" t="s">
        <v>3</v>
      </c>
      <c r="C65" s="43" t="s">
        <v>87</v>
      </c>
      <c r="D65" s="25" t="s">
        <v>79</v>
      </c>
    </row>
    <row r="66" spans="2:4" x14ac:dyDescent="0.25">
      <c r="B66" s="26" t="s">
        <v>2</v>
      </c>
      <c r="C66" s="44" t="s">
        <v>88</v>
      </c>
      <c r="D66" s="26" t="s">
        <v>81</v>
      </c>
    </row>
    <row r="69" spans="2:4" x14ac:dyDescent="0.25">
      <c r="B69" t="s">
        <v>55</v>
      </c>
    </row>
    <row r="70" spans="2:4" x14ac:dyDescent="0.25">
      <c r="B70" t="s">
        <v>56</v>
      </c>
      <c r="C70" s="31">
        <v>1</v>
      </c>
    </row>
    <row r="71" spans="2:4" x14ac:dyDescent="0.25">
      <c r="B71" t="s">
        <v>57</v>
      </c>
      <c r="C71" s="31">
        <v>2</v>
      </c>
    </row>
    <row r="72" spans="2:4" x14ac:dyDescent="0.25">
      <c r="B72" t="s">
        <v>58</v>
      </c>
      <c r="C72" s="31">
        <v>3</v>
      </c>
    </row>
    <row r="73" spans="2:4" x14ac:dyDescent="0.25">
      <c r="B73" t="s">
        <v>59</v>
      </c>
      <c r="C73" s="31">
        <v>4</v>
      </c>
    </row>
    <row r="74" spans="2:4" x14ac:dyDescent="0.25">
      <c r="B74" t="s">
        <v>60</v>
      </c>
      <c r="C74" s="31">
        <v>5</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4C8A-AC17-43A8-80C6-3430CE1A641E}">
  <dimension ref="B1:L77"/>
  <sheetViews>
    <sheetView topLeftCell="A24" workbookViewId="0">
      <selection activeCell="B26" sqref="B26:L26"/>
    </sheetView>
  </sheetViews>
  <sheetFormatPr baseColWidth="10" defaultColWidth="11.42578125" defaultRowHeight="15" x14ac:dyDescent="0.25"/>
  <cols>
    <col min="1" max="16384" width="11.42578125" style="45"/>
  </cols>
  <sheetData>
    <row r="1" spans="2:12" ht="15.75" thickBot="1" x14ac:dyDescent="0.3"/>
    <row r="2" spans="2:12" ht="36.75" customHeight="1" thickBot="1" x14ac:dyDescent="0.3">
      <c r="B2" s="240" t="s">
        <v>117</v>
      </c>
      <c r="C2" s="241"/>
      <c r="D2" s="241"/>
      <c r="E2" s="241"/>
      <c r="F2" s="241"/>
      <c r="G2" s="241"/>
      <c r="H2" s="241"/>
      <c r="I2" s="241"/>
      <c r="J2" s="241"/>
      <c r="K2" s="241"/>
      <c r="L2" s="242"/>
    </row>
    <row r="3" spans="2:12" ht="15.75" thickBot="1" x14ac:dyDescent="0.3"/>
    <row r="4" spans="2:12" ht="45" customHeight="1" thickBot="1" x14ac:dyDescent="0.3">
      <c r="B4" s="210" t="s">
        <v>116</v>
      </c>
      <c r="C4" s="244"/>
      <c r="D4" s="244"/>
      <c r="E4" s="244"/>
      <c r="F4" s="244"/>
      <c r="G4" s="244"/>
      <c r="H4" s="244"/>
      <c r="I4" s="244"/>
      <c r="J4" s="244"/>
      <c r="K4" s="244"/>
      <c r="L4" s="245"/>
    </row>
    <row r="5" spans="2:12" ht="5.25" customHeight="1" thickBot="1" x14ac:dyDescent="0.3"/>
    <row r="6" spans="2:12" x14ac:dyDescent="0.25">
      <c r="B6" s="204" t="s">
        <v>115</v>
      </c>
      <c r="C6" s="205"/>
      <c r="D6" s="205"/>
      <c r="E6" s="205"/>
      <c r="F6" s="205"/>
      <c r="G6" s="205"/>
      <c r="H6" s="205"/>
      <c r="I6" s="205"/>
      <c r="J6" s="205"/>
      <c r="K6" s="205"/>
      <c r="L6" s="206"/>
    </row>
    <row r="7" spans="2:12" ht="15.75" thickBot="1" x14ac:dyDescent="0.3">
      <c r="B7" s="207"/>
      <c r="C7" s="208"/>
      <c r="D7" s="208"/>
      <c r="E7" s="208"/>
      <c r="F7" s="208"/>
      <c r="G7" s="208"/>
      <c r="H7" s="208"/>
      <c r="I7" s="208"/>
      <c r="J7" s="208"/>
      <c r="K7" s="208"/>
      <c r="L7" s="209"/>
    </row>
    <row r="8" spans="2:12" ht="15.75" thickBot="1" x14ac:dyDescent="0.3">
      <c r="B8" s="50"/>
      <c r="C8" s="50"/>
      <c r="D8" s="50"/>
      <c r="E8" s="50"/>
      <c r="F8" s="50"/>
      <c r="G8" s="50"/>
      <c r="H8" s="50"/>
      <c r="I8" s="50"/>
      <c r="J8" s="50"/>
      <c r="K8" s="50"/>
      <c r="L8" s="50"/>
    </row>
    <row r="9" spans="2:12" ht="27.75" customHeight="1" thickBot="1" x14ac:dyDescent="0.3">
      <c r="B9" s="243" t="s">
        <v>114</v>
      </c>
      <c r="C9" s="244"/>
      <c r="D9" s="244"/>
      <c r="E9" s="244"/>
      <c r="F9" s="244"/>
      <c r="G9" s="244"/>
      <c r="H9" s="244"/>
      <c r="I9" s="244"/>
      <c r="J9" s="244"/>
      <c r="K9" s="244"/>
      <c r="L9" s="245"/>
    </row>
    <row r="10" spans="2:12" ht="5.25" customHeight="1" thickBot="1" x14ac:dyDescent="0.3"/>
    <row r="11" spans="2:12" x14ac:dyDescent="0.25">
      <c r="B11" s="204" t="s">
        <v>113</v>
      </c>
      <c r="C11" s="205"/>
      <c r="D11" s="205"/>
      <c r="E11" s="205"/>
      <c r="F11" s="205"/>
      <c r="G11" s="205"/>
      <c r="H11" s="205"/>
      <c r="I11" s="205"/>
      <c r="J11" s="205"/>
      <c r="K11" s="205"/>
      <c r="L11" s="206"/>
    </row>
    <row r="12" spans="2:12" ht="31.5" customHeight="1" thickBot="1" x14ac:dyDescent="0.3">
      <c r="B12" s="207"/>
      <c r="C12" s="208"/>
      <c r="D12" s="208"/>
      <c r="E12" s="208"/>
      <c r="F12" s="208"/>
      <c r="G12" s="208"/>
      <c r="H12" s="208"/>
      <c r="I12" s="208"/>
      <c r="J12" s="208"/>
      <c r="K12" s="208"/>
      <c r="L12" s="209"/>
    </row>
    <row r="13" spans="2:12" ht="15.75" thickBot="1" x14ac:dyDescent="0.3"/>
    <row r="14" spans="2:12" ht="27.75" customHeight="1" thickBot="1" x14ac:dyDescent="0.3">
      <c r="B14" s="210" t="s">
        <v>112</v>
      </c>
      <c r="C14" s="211"/>
      <c r="D14" s="211"/>
      <c r="E14" s="211"/>
      <c r="F14" s="211"/>
      <c r="G14" s="211"/>
      <c r="H14" s="211"/>
      <c r="I14" s="211"/>
      <c r="J14" s="211"/>
      <c r="K14" s="211"/>
      <c r="L14" s="212"/>
    </row>
    <row r="15" spans="2:12" ht="5.25" customHeight="1" thickBot="1" x14ac:dyDescent="0.3"/>
    <row r="16" spans="2:12" x14ac:dyDescent="0.25">
      <c r="B16" s="204" t="s">
        <v>111</v>
      </c>
      <c r="C16" s="205"/>
      <c r="D16" s="205"/>
      <c r="E16" s="205"/>
      <c r="F16" s="205"/>
      <c r="G16" s="205"/>
      <c r="H16" s="205"/>
      <c r="I16" s="205"/>
      <c r="J16" s="205"/>
      <c r="K16" s="205"/>
      <c r="L16" s="206"/>
    </row>
    <row r="17" spans="2:12" ht="15.75" thickBot="1" x14ac:dyDescent="0.3">
      <c r="B17" s="207"/>
      <c r="C17" s="208"/>
      <c r="D17" s="208"/>
      <c r="E17" s="208"/>
      <c r="F17" s="208"/>
      <c r="G17" s="208"/>
      <c r="H17" s="208"/>
      <c r="I17" s="208"/>
      <c r="J17" s="208"/>
      <c r="K17" s="208"/>
      <c r="L17" s="209"/>
    </row>
    <row r="18" spans="2:12" ht="15.75" thickBot="1" x14ac:dyDescent="0.3"/>
    <row r="19" spans="2:12" ht="15.75" thickBot="1" x14ac:dyDescent="0.3">
      <c r="B19" s="210" t="s">
        <v>110</v>
      </c>
      <c r="C19" s="211"/>
      <c r="D19" s="211"/>
      <c r="E19" s="211"/>
      <c r="F19" s="211"/>
      <c r="G19" s="211"/>
      <c r="H19" s="211"/>
      <c r="I19" s="211"/>
      <c r="J19" s="211"/>
      <c r="K19" s="211"/>
      <c r="L19" s="212"/>
    </row>
    <row r="20" spans="2:12" ht="15.75" thickBot="1" x14ac:dyDescent="0.3"/>
    <row r="21" spans="2:12" x14ac:dyDescent="0.25">
      <c r="B21" s="204" t="s">
        <v>109</v>
      </c>
      <c r="C21" s="205"/>
      <c r="D21" s="205"/>
      <c r="E21" s="205"/>
      <c r="F21" s="205"/>
      <c r="G21" s="205"/>
      <c r="H21" s="205"/>
      <c r="I21" s="205"/>
      <c r="J21" s="205"/>
      <c r="K21" s="205"/>
      <c r="L21" s="206"/>
    </row>
    <row r="22" spans="2:12" ht="36.75" customHeight="1" thickBot="1" x14ac:dyDescent="0.3">
      <c r="B22" s="207"/>
      <c r="C22" s="208"/>
      <c r="D22" s="208"/>
      <c r="E22" s="208"/>
      <c r="F22" s="208"/>
      <c r="G22" s="208"/>
      <c r="H22" s="208"/>
      <c r="I22" s="208"/>
      <c r="J22" s="208"/>
      <c r="K22" s="208"/>
      <c r="L22" s="209"/>
    </row>
    <row r="23" spans="2:12" ht="20.25" customHeight="1" thickBot="1" x14ac:dyDescent="0.3"/>
    <row r="24" spans="2:12" ht="25.5" customHeight="1" thickBot="1" x14ac:dyDescent="0.3">
      <c r="B24" s="213" t="s">
        <v>108</v>
      </c>
      <c r="C24" s="214"/>
      <c r="D24" s="214"/>
      <c r="E24" s="214"/>
      <c r="F24" s="214"/>
      <c r="G24" s="214"/>
      <c r="H24" s="214"/>
      <c r="I24" s="214"/>
      <c r="J24" s="214"/>
      <c r="K24" s="214"/>
      <c r="L24" s="215"/>
    </row>
    <row r="25" spans="2:12" ht="15.75" thickBot="1" x14ac:dyDescent="0.3"/>
    <row r="26" spans="2:12" ht="86.25" customHeight="1" thickBot="1" x14ac:dyDescent="0.3">
      <c r="B26" s="237" t="s">
        <v>107</v>
      </c>
      <c r="C26" s="238"/>
      <c r="D26" s="238"/>
      <c r="E26" s="238"/>
      <c r="F26" s="238"/>
      <c r="G26" s="238"/>
      <c r="H26" s="238"/>
      <c r="I26" s="238"/>
      <c r="J26" s="238"/>
      <c r="K26" s="238"/>
      <c r="L26" s="239"/>
    </row>
    <row r="27" spans="2:12" ht="15" customHeight="1" thickBot="1" x14ac:dyDescent="0.3">
      <c r="C27" s="47"/>
      <c r="D27" s="47"/>
      <c r="E27" s="47"/>
      <c r="F27" s="47"/>
      <c r="G27" s="47"/>
      <c r="H27" s="47"/>
      <c r="I27" s="47"/>
      <c r="J27" s="47"/>
    </row>
    <row r="28" spans="2:12" ht="45" customHeight="1" thickBot="1" x14ac:dyDescent="0.3">
      <c r="B28" s="210" t="s">
        <v>106</v>
      </c>
      <c r="C28" s="211"/>
      <c r="D28" s="211"/>
      <c r="E28" s="211"/>
      <c r="F28" s="211"/>
      <c r="G28" s="211"/>
      <c r="H28" s="211"/>
      <c r="I28" s="211"/>
      <c r="J28" s="211"/>
      <c r="K28" s="211"/>
      <c r="L28" s="212"/>
    </row>
    <row r="29" spans="2:12" ht="5.25" customHeight="1" thickBot="1" x14ac:dyDescent="0.3"/>
    <row r="30" spans="2:12" x14ac:dyDescent="0.25">
      <c r="B30" s="204" t="s">
        <v>105</v>
      </c>
      <c r="C30" s="205"/>
      <c r="D30" s="205"/>
      <c r="E30" s="205"/>
      <c r="F30" s="205"/>
      <c r="G30" s="205"/>
      <c r="H30" s="205"/>
      <c r="I30" s="205"/>
      <c r="J30" s="205"/>
      <c r="K30" s="205"/>
      <c r="L30" s="206"/>
    </row>
    <row r="31" spans="2:12" ht="15.75" thickBot="1" x14ac:dyDescent="0.3">
      <c r="B31" s="207"/>
      <c r="C31" s="208"/>
      <c r="D31" s="208"/>
      <c r="E31" s="208"/>
      <c r="F31" s="208"/>
      <c r="G31" s="208"/>
      <c r="H31" s="208"/>
      <c r="I31" s="208"/>
      <c r="J31" s="208"/>
      <c r="K31" s="208"/>
      <c r="L31" s="209"/>
    </row>
    <row r="32" spans="2:12" ht="15" customHeight="1" thickBot="1" x14ac:dyDescent="0.3">
      <c r="C32" s="47"/>
      <c r="D32" s="47"/>
      <c r="E32" s="47"/>
      <c r="F32" s="47"/>
      <c r="G32" s="47"/>
      <c r="H32" s="47"/>
      <c r="I32" s="47"/>
      <c r="J32" s="47"/>
      <c r="K32" s="47"/>
      <c r="L32" s="46"/>
    </row>
    <row r="33" spans="2:12" s="49" customFormat="1" ht="33.75" customHeight="1" thickBot="1" x14ac:dyDescent="0.3">
      <c r="B33" s="210" t="s">
        <v>104</v>
      </c>
      <c r="C33" s="211"/>
      <c r="D33" s="211"/>
      <c r="E33" s="211"/>
      <c r="F33" s="211"/>
      <c r="G33" s="211"/>
      <c r="H33" s="211"/>
      <c r="I33" s="211"/>
      <c r="J33" s="211"/>
      <c r="K33" s="211"/>
      <c r="L33" s="212"/>
    </row>
    <row r="34" spans="2:12" ht="6" customHeight="1" thickBot="1" x14ac:dyDescent="0.3"/>
    <row r="35" spans="2:12" x14ac:dyDescent="0.25">
      <c r="B35" s="231" t="s">
        <v>103</v>
      </c>
      <c r="C35" s="232"/>
      <c r="D35" s="232"/>
      <c r="E35" s="232"/>
      <c r="F35" s="232"/>
      <c r="G35" s="232"/>
      <c r="H35" s="232"/>
      <c r="I35" s="232"/>
      <c r="J35" s="232"/>
      <c r="K35" s="232"/>
      <c r="L35" s="233"/>
    </row>
    <row r="36" spans="2:12" ht="39" customHeight="1" thickBot="1" x14ac:dyDescent="0.3">
      <c r="B36" s="234"/>
      <c r="C36" s="235"/>
      <c r="D36" s="235"/>
      <c r="E36" s="235"/>
      <c r="F36" s="235"/>
      <c r="G36" s="235"/>
      <c r="H36" s="235"/>
      <c r="I36" s="235"/>
      <c r="J36" s="235"/>
      <c r="K36" s="235"/>
      <c r="L36" s="236"/>
    </row>
    <row r="37" spans="2:12" ht="15.75" thickBot="1" x14ac:dyDescent="0.3"/>
    <row r="38" spans="2:12" s="49" customFormat="1" ht="21" customHeight="1" thickBot="1" x14ac:dyDescent="0.3">
      <c r="B38" s="210" t="s">
        <v>102</v>
      </c>
      <c r="C38" s="211"/>
      <c r="D38" s="211"/>
      <c r="E38" s="211"/>
      <c r="F38" s="211"/>
      <c r="G38" s="211"/>
      <c r="H38" s="211"/>
      <c r="I38" s="211"/>
      <c r="J38" s="211"/>
      <c r="K38" s="211"/>
      <c r="L38" s="212"/>
    </row>
    <row r="39" spans="2:12" ht="6" customHeight="1" thickBot="1" x14ac:dyDescent="0.3"/>
    <row r="40" spans="2:12" x14ac:dyDescent="0.25">
      <c r="B40" s="231" t="s">
        <v>101</v>
      </c>
      <c r="C40" s="232"/>
      <c r="D40" s="232"/>
      <c r="E40" s="232"/>
      <c r="F40" s="232"/>
      <c r="G40" s="232"/>
      <c r="H40" s="232"/>
      <c r="I40" s="232"/>
      <c r="J40" s="232"/>
      <c r="K40" s="232"/>
      <c r="L40" s="233"/>
    </row>
    <row r="41" spans="2:12" ht="21" customHeight="1" thickBot="1" x14ac:dyDescent="0.3">
      <c r="B41" s="234"/>
      <c r="C41" s="235"/>
      <c r="D41" s="235"/>
      <c r="E41" s="235"/>
      <c r="F41" s="235"/>
      <c r="G41" s="235"/>
      <c r="H41" s="235"/>
      <c r="I41" s="235"/>
      <c r="J41" s="235"/>
      <c r="K41" s="235"/>
      <c r="L41" s="236"/>
    </row>
    <row r="42" spans="2:12" ht="15.75" thickBot="1" x14ac:dyDescent="0.3"/>
    <row r="43" spans="2:12" ht="15.75" thickBot="1" x14ac:dyDescent="0.3">
      <c r="B43" s="213" t="s">
        <v>100</v>
      </c>
      <c r="C43" s="214"/>
      <c r="D43" s="214"/>
      <c r="E43" s="214"/>
      <c r="F43" s="214"/>
      <c r="G43" s="214"/>
      <c r="H43" s="214"/>
      <c r="I43" s="214"/>
      <c r="J43" s="214"/>
      <c r="K43" s="214"/>
      <c r="L43" s="215"/>
    </row>
    <row r="44" spans="2:12" ht="15.75" thickBot="1" x14ac:dyDescent="0.3"/>
    <row r="45" spans="2:12" ht="29.25" customHeight="1" x14ac:dyDescent="0.25">
      <c r="B45" s="228" t="s">
        <v>99</v>
      </c>
      <c r="C45" s="229"/>
      <c r="D45" s="229"/>
      <c r="E45" s="229"/>
      <c r="F45" s="229"/>
      <c r="G45" s="229"/>
      <c r="H45" s="229"/>
      <c r="I45" s="229"/>
      <c r="J45" s="229"/>
      <c r="K45" s="229"/>
      <c r="L45" s="230"/>
    </row>
    <row r="46" spans="2:12" ht="15" customHeight="1" x14ac:dyDescent="0.25">
      <c r="B46" s="222"/>
      <c r="C46" s="223"/>
      <c r="D46" s="223"/>
      <c r="E46" s="223"/>
      <c r="F46" s="223"/>
      <c r="G46" s="223"/>
      <c r="H46" s="223"/>
      <c r="I46" s="223"/>
      <c r="J46" s="223"/>
      <c r="K46" s="223"/>
      <c r="L46" s="224"/>
    </row>
    <row r="47" spans="2:12" ht="15.75" thickBot="1" x14ac:dyDescent="0.3">
      <c r="B47" s="225"/>
      <c r="C47" s="226"/>
      <c r="D47" s="226"/>
      <c r="E47" s="226"/>
      <c r="F47" s="226"/>
      <c r="G47" s="226"/>
      <c r="H47" s="226"/>
      <c r="I47" s="226"/>
      <c r="J47" s="226"/>
      <c r="K47" s="226"/>
      <c r="L47" s="227"/>
    </row>
    <row r="48" spans="2:12" ht="15.75" thickBot="1" x14ac:dyDescent="0.3"/>
    <row r="49" spans="2:12" ht="15.75" thickBot="1" x14ac:dyDescent="0.3">
      <c r="B49" s="213" t="s">
        <v>98</v>
      </c>
      <c r="C49" s="214"/>
      <c r="D49" s="214"/>
      <c r="E49" s="214"/>
      <c r="F49" s="214"/>
      <c r="G49" s="214"/>
      <c r="H49" s="214"/>
      <c r="I49" s="214"/>
      <c r="J49" s="214"/>
      <c r="K49" s="214"/>
      <c r="L49" s="215"/>
    </row>
    <row r="50" spans="2:12" ht="15.75" thickBot="1" x14ac:dyDescent="0.3"/>
    <row r="51" spans="2:12" x14ac:dyDescent="0.25">
      <c r="B51" s="216" t="s">
        <v>97</v>
      </c>
      <c r="C51" s="217"/>
      <c r="D51" s="217"/>
      <c r="E51" s="217"/>
      <c r="F51" s="217"/>
      <c r="G51" s="217"/>
      <c r="H51" s="217"/>
      <c r="I51" s="217"/>
      <c r="J51" s="217"/>
      <c r="K51" s="217"/>
      <c r="L51" s="218"/>
    </row>
    <row r="52" spans="2:12" ht="37.5" customHeight="1" thickBot="1" x14ac:dyDescent="0.3">
      <c r="B52" s="219"/>
      <c r="C52" s="220"/>
      <c r="D52" s="220"/>
      <c r="E52" s="220"/>
      <c r="F52" s="220"/>
      <c r="G52" s="220"/>
      <c r="H52" s="220"/>
      <c r="I52" s="220"/>
      <c r="J52" s="220"/>
      <c r="K52" s="220"/>
      <c r="L52" s="221"/>
    </row>
    <row r="53" spans="2:12" ht="15.75" thickBot="1" x14ac:dyDescent="0.3">
      <c r="B53" s="48"/>
    </row>
    <row r="54" spans="2:12" ht="15.75" thickBot="1" x14ac:dyDescent="0.3">
      <c r="B54" s="210" t="s">
        <v>71</v>
      </c>
      <c r="C54" s="211"/>
      <c r="D54" s="211"/>
      <c r="E54" s="211"/>
      <c r="F54" s="211"/>
      <c r="G54" s="211"/>
      <c r="H54" s="211"/>
      <c r="I54" s="211"/>
      <c r="J54" s="211"/>
      <c r="K54" s="211"/>
      <c r="L54" s="212"/>
    </row>
    <row r="55" spans="2:12" ht="15.75" thickBot="1" x14ac:dyDescent="0.3"/>
    <row r="56" spans="2:12" x14ac:dyDescent="0.25">
      <c r="B56" s="204" t="s">
        <v>96</v>
      </c>
      <c r="C56" s="205"/>
      <c r="D56" s="205"/>
      <c r="E56" s="205"/>
      <c r="F56" s="205"/>
      <c r="G56" s="205"/>
      <c r="H56" s="205"/>
      <c r="I56" s="205"/>
      <c r="J56" s="205"/>
      <c r="K56" s="205"/>
      <c r="L56" s="206"/>
    </row>
    <row r="57" spans="2:12" ht="47.25" customHeight="1" thickBot="1" x14ac:dyDescent="0.3">
      <c r="B57" s="207"/>
      <c r="C57" s="208"/>
      <c r="D57" s="208"/>
      <c r="E57" s="208"/>
      <c r="F57" s="208"/>
      <c r="G57" s="208"/>
      <c r="H57" s="208"/>
      <c r="I57" s="208"/>
      <c r="J57" s="208"/>
      <c r="K57" s="208"/>
      <c r="L57" s="209"/>
    </row>
    <row r="58" spans="2:12" ht="15.75" thickBot="1" x14ac:dyDescent="0.3">
      <c r="C58" s="47"/>
      <c r="D58" s="47"/>
      <c r="E58" s="47"/>
      <c r="F58" s="47"/>
      <c r="G58" s="47"/>
      <c r="H58" s="47"/>
      <c r="I58" s="47"/>
      <c r="J58" s="47"/>
      <c r="K58" s="47"/>
      <c r="L58" s="46"/>
    </row>
    <row r="59" spans="2:12" ht="15.75" thickBot="1" x14ac:dyDescent="0.3">
      <c r="B59" s="210" t="s">
        <v>19</v>
      </c>
      <c r="C59" s="211"/>
      <c r="D59" s="211"/>
      <c r="E59" s="211"/>
      <c r="F59" s="211"/>
      <c r="G59" s="211"/>
      <c r="H59" s="211"/>
      <c r="I59" s="211"/>
      <c r="J59" s="211"/>
      <c r="K59" s="211"/>
      <c r="L59" s="212"/>
    </row>
    <row r="60" spans="2:12" ht="15.75" thickBot="1" x14ac:dyDescent="0.3"/>
    <row r="61" spans="2:12" x14ac:dyDescent="0.25">
      <c r="B61" s="204" t="s">
        <v>95</v>
      </c>
      <c r="C61" s="205"/>
      <c r="D61" s="205"/>
      <c r="E61" s="205"/>
      <c r="F61" s="205"/>
      <c r="G61" s="205"/>
      <c r="H61" s="205"/>
      <c r="I61" s="205"/>
      <c r="J61" s="205"/>
      <c r="K61" s="205"/>
      <c r="L61" s="206"/>
    </row>
    <row r="62" spans="2:12" ht="15.75" thickBot="1" x14ac:dyDescent="0.3">
      <c r="B62" s="207"/>
      <c r="C62" s="208"/>
      <c r="D62" s="208"/>
      <c r="E62" s="208"/>
      <c r="F62" s="208"/>
      <c r="G62" s="208"/>
      <c r="H62" s="208"/>
      <c r="I62" s="208"/>
      <c r="J62" s="208"/>
      <c r="K62" s="208"/>
      <c r="L62" s="209"/>
    </row>
    <row r="63" spans="2:12" ht="15.75" thickBot="1" x14ac:dyDescent="0.3"/>
    <row r="64" spans="2:12" ht="15.75" thickBot="1" x14ac:dyDescent="0.3">
      <c r="B64" s="210" t="s">
        <v>94</v>
      </c>
      <c r="C64" s="211"/>
      <c r="D64" s="211"/>
      <c r="E64" s="211"/>
      <c r="F64" s="211"/>
      <c r="G64" s="211"/>
      <c r="H64" s="211"/>
      <c r="I64" s="211"/>
      <c r="J64" s="211"/>
      <c r="K64" s="211"/>
      <c r="L64" s="212"/>
    </row>
    <row r="65" spans="2:12" ht="15.75" thickBot="1" x14ac:dyDescent="0.3"/>
    <row r="66" spans="2:12" x14ac:dyDescent="0.25">
      <c r="B66" s="204" t="s">
        <v>93</v>
      </c>
      <c r="C66" s="205"/>
      <c r="D66" s="205"/>
      <c r="E66" s="205"/>
      <c r="F66" s="205"/>
      <c r="G66" s="205"/>
      <c r="H66" s="205"/>
      <c r="I66" s="205"/>
      <c r="J66" s="205"/>
      <c r="K66" s="205"/>
      <c r="L66" s="206"/>
    </row>
    <row r="67" spans="2:12" ht="15.75" thickBot="1" x14ac:dyDescent="0.3">
      <c r="B67" s="207"/>
      <c r="C67" s="208"/>
      <c r="D67" s="208"/>
      <c r="E67" s="208"/>
      <c r="F67" s="208"/>
      <c r="G67" s="208"/>
      <c r="H67" s="208"/>
      <c r="I67" s="208"/>
      <c r="J67" s="208"/>
      <c r="K67" s="208"/>
      <c r="L67" s="209"/>
    </row>
    <row r="68" spans="2:12" ht="15.75" thickBot="1" x14ac:dyDescent="0.3"/>
    <row r="69" spans="2:12" ht="15.75" thickBot="1" x14ac:dyDescent="0.3">
      <c r="B69" s="210" t="s">
        <v>92</v>
      </c>
      <c r="C69" s="211"/>
      <c r="D69" s="211"/>
      <c r="E69" s="211"/>
      <c r="F69" s="211"/>
      <c r="G69" s="211"/>
      <c r="H69" s="211"/>
      <c r="I69" s="211"/>
      <c r="J69" s="211"/>
      <c r="K69" s="211"/>
      <c r="L69" s="212"/>
    </row>
    <row r="70" spans="2:12" ht="15.75" thickBot="1" x14ac:dyDescent="0.3"/>
    <row r="71" spans="2:12" x14ac:dyDescent="0.25">
      <c r="B71" s="204" t="s">
        <v>91</v>
      </c>
      <c r="C71" s="205"/>
      <c r="D71" s="205"/>
      <c r="E71" s="205"/>
      <c r="F71" s="205"/>
      <c r="G71" s="205"/>
      <c r="H71" s="205"/>
      <c r="I71" s="205"/>
      <c r="J71" s="205"/>
      <c r="K71" s="205"/>
      <c r="L71" s="206"/>
    </row>
    <row r="72" spans="2:12" ht="34.5" customHeight="1" thickBot="1" x14ac:dyDescent="0.3">
      <c r="B72" s="207"/>
      <c r="C72" s="208"/>
      <c r="D72" s="208"/>
      <c r="E72" s="208"/>
      <c r="F72" s="208"/>
      <c r="G72" s="208"/>
      <c r="H72" s="208"/>
      <c r="I72" s="208"/>
      <c r="J72" s="208"/>
      <c r="K72" s="208"/>
      <c r="L72" s="209"/>
    </row>
    <row r="73" spans="2:12" ht="15.75" thickBot="1" x14ac:dyDescent="0.3"/>
    <row r="74" spans="2:12" ht="15.75" thickBot="1" x14ac:dyDescent="0.3">
      <c r="B74" s="210" t="s">
        <v>90</v>
      </c>
      <c r="C74" s="211"/>
      <c r="D74" s="211"/>
      <c r="E74" s="211"/>
      <c r="F74" s="211"/>
      <c r="G74" s="211"/>
      <c r="H74" s="211"/>
      <c r="I74" s="211"/>
      <c r="J74" s="211"/>
      <c r="K74" s="211"/>
      <c r="L74" s="212"/>
    </row>
    <row r="75" spans="2:12" ht="15.75" thickBot="1" x14ac:dyDescent="0.3"/>
    <row r="76" spans="2:12" x14ac:dyDescent="0.25">
      <c r="B76" s="204" t="s">
        <v>89</v>
      </c>
      <c r="C76" s="205"/>
      <c r="D76" s="205"/>
      <c r="E76" s="205"/>
      <c r="F76" s="205"/>
      <c r="G76" s="205"/>
      <c r="H76" s="205"/>
      <c r="I76" s="205"/>
      <c r="J76" s="205"/>
      <c r="K76" s="205"/>
      <c r="L76" s="206"/>
    </row>
    <row r="77" spans="2:12" ht="15.75" thickBot="1" x14ac:dyDescent="0.3">
      <c r="B77" s="207"/>
      <c r="C77" s="208"/>
      <c r="D77" s="208"/>
      <c r="E77" s="208"/>
      <c r="F77" s="208"/>
      <c r="G77" s="208"/>
      <c r="H77" s="208"/>
      <c r="I77" s="208"/>
      <c r="J77" s="208"/>
      <c r="K77" s="208"/>
      <c r="L77" s="209"/>
    </row>
  </sheetData>
  <mergeCells count="33">
    <mergeCell ref="B19:L19"/>
    <mergeCell ref="B21:L22"/>
    <mergeCell ref="B2:L2"/>
    <mergeCell ref="B38:L38"/>
    <mergeCell ref="B40:L41"/>
    <mergeCell ref="B9:L9"/>
    <mergeCell ref="B11:L12"/>
    <mergeCell ref="B4:L4"/>
    <mergeCell ref="B6:L7"/>
    <mergeCell ref="B14:L14"/>
    <mergeCell ref="B16:L17"/>
    <mergeCell ref="B24:L24"/>
    <mergeCell ref="B43:L43"/>
    <mergeCell ref="B45:L45"/>
    <mergeCell ref="B35:L36"/>
    <mergeCell ref="B30:L31"/>
    <mergeCell ref="B26:L26"/>
    <mergeCell ref="B28:L28"/>
    <mergeCell ref="B33:L33"/>
    <mergeCell ref="B46:L46"/>
    <mergeCell ref="B66:L67"/>
    <mergeCell ref="B69:L69"/>
    <mergeCell ref="B47:L47"/>
    <mergeCell ref="B64:L64"/>
    <mergeCell ref="B71:L72"/>
    <mergeCell ref="B74:L74"/>
    <mergeCell ref="B76:L77"/>
    <mergeCell ref="B49:L49"/>
    <mergeCell ref="B51:L52"/>
    <mergeCell ref="B56:L57"/>
    <mergeCell ref="B59:L59"/>
    <mergeCell ref="B61:L62"/>
    <mergeCell ref="B54:L54"/>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AD17-8749-443F-AEE5-EC129A82D120}">
  <dimension ref="B1:AD160"/>
  <sheetViews>
    <sheetView zoomScale="82" zoomScaleNormal="82" workbookViewId="0">
      <pane ySplit="5" topLeftCell="A9" activePane="bottomLeft" state="frozen"/>
      <selection pane="bottomLeft" activeCell="AD9" sqref="AD9"/>
    </sheetView>
  </sheetViews>
  <sheetFormatPr baseColWidth="10" defaultColWidth="9.140625" defaultRowHeight="12.75" x14ac:dyDescent="0.2"/>
  <cols>
    <col min="1" max="1" width="2.42578125" style="23" customWidth="1"/>
    <col min="2" max="2" width="41.85546875" style="55" customWidth="1"/>
    <col min="3" max="3" width="11.7109375" style="23" customWidth="1"/>
    <col min="4" max="4" width="7.85546875" style="23" customWidth="1"/>
    <col min="5" max="6" width="10.140625" style="23" customWidth="1"/>
    <col min="7" max="7" width="7" style="23" customWidth="1"/>
    <col min="8" max="9" width="16" style="23" customWidth="1"/>
    <col min="10" max="10" width="15.140625" style="23" customWidth="1"/>
    <col min="11" max="11" width="16.85546875" style="23" customWidth="1"/>
    <col min="12" max="15" width="17.85546875" style="23" customWidth="1"/>
    <col min="16" max="16" width="15.42578125" style="23" customWidth="1"/>
    <col min="17" max="17" width="16.42578125" style="23" customWidth="1"/>
    <col min="18" max="18" width="14.85546875" style="23" customWidth="1"/>
    <col min="19" max="19" width="16.7109375" style="23" customWidth="1"/>
    <col min="20" max="20" width="14.85546875" style="23" customWidth="1"/>
    <col min="21" max="21" width="16.5703125" style="23" customWidth="1"/>
    <col min="22" max="22" width="8.7109375" style="23" customWidth="1"/>
    <col min="23" max="23" width="15" style="23" customWidth="1"/>
    <col min="24" max="24" width="16.42578125" style="23" customWidth="1"/>
    <col min="25" max="25" width="24.140625" style="23" customWidth="1"/>
    <col min="26" max="26" width="25.7109375" style="23" customWidth="1"/>
    <col min="27" max="27" width="26" style="23" customWidth="1"/>
    <col min="28" max="28" width="26.28515625" style="23" customWidth="1"/>
    <col min="29" max="29" width="14.5703125" style="23" customWidth="1"/>
    <col min="30" max="30" width="34" style="23" customWidth="1"/>
    <col min="31" max="16384" width="9.140625" style="23"/>
  </cols>
  <sheetData>
    <row r="1" spans="2:30" s="1" customFormat="1" ht="13.5" thickBot="1" x14ac:dyDescent="0.25">
      <c r="B1" s="53"/>
    </row>
    <row r="2" spans="2:30" s="1" customFormat="1" ht="61.5" customHeight="1" x14ac:dyDescent="0.2">
      <c r="B2" s="246"/>
      <c r="C2" s="248" t="s">
        <v>45</v>
      </c>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50"/>
    </row>
    <row r="3" spans="2:30" s="1" customFormat="1" ht="34.5" customHeight="1" thickBot="1" x14ac:dyDescent="0.25">
      <c r="B3" s="247"/>
      <c r="C3" s="251"/>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3"/>
    </row>
    <row r="4" spans="2:30" s="1" customFormat="1" ht="12.75" customHeight="1" thickBot="1" x14ac:dyDescent="0.25">
      <c r="B4" s="59"/>
      <c r="C4" s="259"/>
      <c r="D4" s="260"/>
      <c r="E4" s="260"/>
      <c r="F4" s="260"/>
      <c r="G4" s="260"/>
      <c r="H4" s="260"/>
      <c r="I4" s="260"/>
      <c r="J4" s="260"/>
      <c r="K4" s="260"/>
      <c r="L4" s="260"/>
      <c r="M4" s="260"/>
      <c r="N4" s="260"/>
      <c r="O4" s="260"/>
      <c r="P4" s="260"/>
      <c r="Q4" s="260"/>
      <c r="R4" s="260"/>
      <c r="S4" s="260"/>
      <c r="T4" s="260"/>
      <c r="U4" s="260"/>
      <c r="V4" s="260"/>
      <c r="W4" s="260"/>
      <c r="X4" s="260"/>
      <c r="Y4" s="58" t="s">
        <v>142</v>
      </c>
      <c r="Z4" s="57"/>
      <c r="AA4" s="58" t="s">
        <v>0</v>
      </c>
      <c r="AB4" s="56"/>
      <c r="AC4" s="254"/>
      <c r="AD4" s="255"/>
    </row>
    <row r="5" spans="2:30" s="6" customFormat="1" ht="15.75" customHeight="1" thickBot="1" x14ac:dyDescent="0.3">
      <c r="B5" s="2"/>
      <c r="C5" s="256" t="s">
        <v>1</v>
      </c>
      <c r="D5" s="257"/>
      <c r="E5" s="257"/>
      <c r="F5" s="257"/>
      <c r="G5" s="258"/>
      <c r="H5" s="3"/>
      <c r="I5" s="60">
        <v>0.2</v>
      </c>
      <c r="J5" s="3"/>
      <c r="K5" s="60">
        <v>0.1</v>
      </c>
      <c r="L5" s="4"/>
      <c r="M5" s="60">
        <v>0.12</v>
      </c>
      <c r="N5" s="4"/>
      <c r="O5" s="60">
        <v>0.1</v>
      </c>
      <c r="P5" s="4"/>
      <c r="Q5" s="60">
        <v>0.15</v>
      </c>
      <c r="R5" s="5"/>
      <c r="S5" s="60">
        <v>0.18</v>
      </c>
      <c r="T5" s="5"/>
      <c r="U5" s="60">
        <v>0.15</v>
      </c>
      <c r="V5" s="5"/>
      <c r="W5" s="60">
        <f>I5+K5+M5+O5+Q5+S5+U5</f>
        <v>1</v>
      </c>
      <c r="X5" s="5"/>
      <c r="Y5" s="5"/>
      <c r="Z5" s="5"/>
      <c r="AA5" s="5"/>
      <c r="AB5" s="5"/>
      <c r="AC5" s="5"/>
      <c r="AD5" s="5"/>
    </row>
    <row r="6" spans="2:30" s="6" customFormat="1" ht="126.75" customHeight="1" thickBot="1" x14ac:dyDescent="0.3">
      <c r="B6" s="2" t="s">
        <v>125</v>
      </c>
      <c r="C6" s="52" t="s">
        <v>2</v>
      </c>
      <c r="D6" s="7" t="s">
        <v>3</v>
      </c>
      <c r="E6" s="8" t="s">
        <v>4</v>
      </c>
      <c r="F6" s="9" t="s">
        <v>5</v>
      </c>
      <c r="G6" s="10" t="s">
        <v>6</v>
      </c>
      <c r="H6" s="11" t="s">
        <v>7</v>
      </c>
      <c r="I6" s="11" t="s">
        <v>7</v>
      </c>
      <c r="J6" s="11" t="s">
        <v>8</v>
      </c>
      <c r="K6" s="11" t="s">
        <v>9</v>
      </c>
      <c r="L6" s="12" t="s">
        <v>10</v>
      </c>
      <c r="M6" s="12" t="s">
        <v>11</v>
      </c>
      <c r="N6" s="12" t="s">
        <v>46</v>
      </c>
      <c r="O6" s="12" t="s">
        <v>47</v>
      </c>
      <c r="P6" s="12" t="s">
        <v>12</v>
      </c>
      <c r="Q6" s="12" t="s">
        <v>13</v>
      </c>
      <c r="R6" s="11" t="s">
        <v>14</v>
      </c>
      <c r="S6" s="11" t="s">
        <v>15</v>
      </c>
      <c r="T6" s="11" t="s">
        <v>16</v>
      </c>
      <c r="U6" s="11" t="s">
        <v>17</v>
      </c>
      <c r="V6" s="11" t="s">
        <v>18</v>
      </c>
      <c r="W6" s="11" t="s">
        <v>19</v>
      </c>
      <c r="X6" s="11" t="s">
        <v>20</v>
      </c>
      <c r="Y6" s="11" t="s">
        <v>21</v>
      </c>
      <c r="Z6" s="11" t="s">
        <v>22</v>
      </c>
      <c r="AA6" s="11" t="s">
        <v>23</v>
      </c>
      <c r="AB6" s="11" t="s">
        <v>24</v>
      </c>
      <c r="AC6" s="11" t="s">
        <v>167</v>
      </c>
      <c r="AD6" s="11" t="s">
        <v>166</v>
      </c>
    </row>
    <row r="7" spans="2:30" s="21" customFormat="1" ht="137.1" customHeight="1" thickBot="1" x14ac:dyDescent="0.3">
      <c r="B7" s="61" t="s">
        <v>124</v>
      </c>
      <c r="C7" s="149">
        <v>2</v>
      </c>
      <c r="D7" s="150"/>
      <c r="E7" s="150">
        <v>19</v>
      </c>
      <c r="F7" s="150"/>
      <c r="G7" s="13">
        <f t="shared" ref="G7" si="0">SUM(C7:F7)</f>
        <v>21</v>
      </c>
      <c r="H7" s="14" t="str">
        <f t="shared" ref="H7" si="1">IF(C7&gt;=1,"Extremo",IF(D7&gt;=1,"Alto",IF(E7&gt;=1,"Moderado",IF(F7&gt;=1,"Bajo",IF(G7=0,"Bajo")))))</f>
        <v>Extremo</v>
      </c>
      <c r="I7" s="15">
        <f t="shared" ref="I7" si="2">IF(C7&gt;=1,5,IF(D7&gt;=1,4,IF(E7&gt;=1,3,IF(F7&gt;=1,2,IF(G7=0,1)))))</f>
        <v>5</v>
      </c>
      <c r="J7" s="151" t="s">
        <v>25</v>
      </c>
      <c r="K7" s="16">
        <f>INDEX(Tiempo_Ult_Aud_Calif,MATCH([3]Priorización!J7,Tiempo_Ult_Aud_Def,0))</f>
        <v>1</v>
      </c>
      <c r="L7" s="152" t="s">
        <v>123</v>
      </c>
      <c r="M7" s="17">
        <f t="shared" ref="M7" si="3">INDEX(Nivel_Directivo_Calif,MATCH(L7,Nivel_Directivo_Def_PQR,0))</f>
        <v>5</v>
      </c>
      <c r="N7" s="152" t="s">
        <v>49</v>
      </c>
      <c r="O7" s="17">
        <f t="shared" ref="O7" si="4">INDEX(Nivel_Directivo_Calif,MATCH(N7,Nivel_Directivo_Def,0))</f>
        <v>2</v>
      </c>
      <c r="P7" s="152" t="s">
        <v>34</v>
      </c>
      <c r="Q7" s="18">
        <f t="shared" ref="Q7" si="5">INDEX(Impacto_Obj_Est_Calif,MATCH(P7,Impacto_Obj_Est_Def,0))</f>
        <v>3</v>
      </c>
      <c r="R7" s="153" t="s">
        <v>31</v>
      </c>
      <c r="S7" s="18">
        <f t="shared" ref="S7" si="6">INDEX(Result_Aud_Ant_Calif,MATCH(R7,Result_Aud_Ant_Def,0))</f>
        <v>2</v>
      </c>
      <c r="T7" s="152" t="s">
        <v>32</v>
      </c>
      <c r="U7" s="18">
        <f t="shared" ref="U7" si="7">INDEX(Impacto_Ppto_Calif,MATCH(T7,Impacto_Ppto_Def,0))</f>
        <v>2</v>
      </c>
      <c r="V7" s="19">
        <f t="shared" ref="V7" si="8">$I$5*I7+$K$5*K7+$M$5*M7+$Q$5*Q7+$S$5*S7+$U$5*U7</f>
        <v>2.81</v>
      </c>
      <c r="W7" s="19" t="str">
        <f t="shared" ref="W7" si="9">LOOKUP(V7,Nivel_Criticidad)</f>
        <v>Moderado</v>
      </c>
      <c r="X7" s="18" t="str">
        <f t="shared" ref="X7" si="10">INDEX(Ciclo_Rotación_Calif,MATCH(W7,Ciclo_Rotación_Def,0))</f>
        <v>Cada 3 años</v>
      </c>
      <c r="Y7" s="20" t="str">
        <f t="shared" ref="Y7" si="11">IF(X7="Cada año",B7,"")</f>
        <v/>
      </c>
      <c r="Z7" s="20" t="str">
        <f t="shared" ref="Z7" si="12">IF(OR(X7="Cada año",X7="Cada 2 años"),B7,"")</f>
        <v/>
      </c>
      <c r="AA7" s="20" t="str">
        <f t="shared" ref="AA7" si="13">IF(OR(X7="Cada año",X7="Cada 3 años"),B7,"")</f>
        <v xml:space="preserve">DISEÑO DE POLÍTICAS E INSTRUMENTOS	</v>
      </c>
      <c r="AB7" s="20" t="str">
        <f t="shared" ref="AB7" si="14">IF(OR(X7="Cada año",X7="Cada 2 años",X7="Cada 4 años"),B7,"")</f>
        <v/>
      </c>
      <c r="AC7" s="154" t="s">
        <v>241</v>
      </c>
      <c r="AD7" s="155" t="s">
        <v>266</v>
      </c>
    </row>
    <row r="8" spans="2:30" s="21" customFormat="1" ht="39" thickBot="1" x14ac:dyDescent="0.3">
      <c r="B8" s="61" t="s">
        <v>126</v>
      </c>
      <c r="C8" s="149">
        <v>6</v>
      </c>
      <c r="D8" s="150">
        <v>6</v>
      </c>
      <c r="E8" s="150">
        <v>27</v>
      </c>
      <c r="F8" s="150">
        <v>5</v>
      </c>
      <c r="G8" s="13">
        <f t="shared" ref="G8:G9" si="15">SUM(C8:F8)</f>
        <v>44</v>
      </c>
      <c r="H8" s="14" t="str">
        <f t="shared" ref="H8:H9" si="16">IF(C8&gt;=1,"Extremo",IF(D8&gt;=1,"Alto",IF(E8&gt;=1,"Moderado",IF(F8&gt;=1,"Bajo",IF(G8=0,"Bajo")))))</f>
        <v>Extremo</v>
      </c>
      <c r="I8" s="15">
        <f t="shared" ref="I8:I9" si="17">IF(C8&gt;=1,5,IF(D8&gt;=1,4,IF(E8&gt;=1,3,IF(F8&gt;=1,2,IF(G8=0,1)))))</f>
        <v>5</v>
      </c>
      <c r="J8" s="151" t="s">
        <v>25</v>
      </c>
      <c r="K8" s="16">
        <f>INDEX(Tiempo_Ult_Aud_Calif,MATCH([3]Priorización!J8,Tiempo_Ult_Aud_Def,0))</f>
        <v>1</v>
      </c>
      <c r="L8" s="152" t="s">
        <v>123</v>
      </c>
      <c r="M8" s="17">
        <f t="shared" ref="M8" si="18">INDEX(Nivel_Directivo_Calif,MATCH(L8,Nivel_Directivo_Def_PQR,0))</f>
        <v>5</v>
      </c>
      <c r="N8" s="152" t="s">
        <v>50</v>
      </c>
      <c r="O8" s="17">
        <f t="shared" ref="O8" si="19">INDEX(Nivel_Directivo_Calif,MATCH(N8,Nivel_Directivo_Def,0))</f>
        <v>3</v>
      </c>
      <c r="P8" s="152" t="s">
        <v>42</v>
      </c>
      <c r="Q8" s="18">
        <f t="shared" ref="Q8" si="20">INDEX(Impacto_Obj_Est_Calif,MATCH(P8,Impacto_Obj_Est_Def,0))</f>
        <v>5</v>
      </c>
      <c r="R8" s="153" t="s">
        <v>43</v>
      </c>
      <c r="S8" s="18">
        <f t="shared" ref="S8" si="21">INDEX(Result_Aud_Ant_Calif,MATCH(R8,Result_Aud_Ant_Def,0))</f>
        <v>5</v>
      </c>
      <c r="T8" s="152" t="s">
        <v>44</v>
      </c>
      <c r="U8" s="18">
        <f t="shared" ref="U8" si="22">INDEX(Impacto_Ppto_Calif,MATCH(T8,Impacto_Ppto_Def,0))</f>
        <v>5</v>
      </c>
      <c r="V8" s="19">
        <f t="shared" ref="V8:V9" si="23">$I$5*I8+$K$5*K8+$M$5*M8+$Q$5*Q8+$S$5*S8+$U$5*U8</f>
        <v>4.0999999999999996</v>
      </c>
      <c r="W8" s="19" t="str">
        <f t="shared" ref="W8" si="24">LOOKUP(V8,Nivel_Criticidad)</f>
        <v>Extremo</v>
      </c>
      <c r="X8" s="18" t="str">
        <f t="shared" ref="X8" si="25">INDEX(Ciclo_Rotación_Calif,MATCH(W8,Ciclo_Rotación_Def,0))</f>
        <v>Cada año</v>
      </c>
      <c r="Y8" s="20" t="str">
        <f t="shared" ref="Y8:Y9" si="26">IF(X8="Cada año",B8,"")</f>
        <v>IMPLEMENTACIÓN DE POLÍTICA</v>
      </c>
      <c r="Z8" s="20" t="str">
        <f t="shared" ref="Z8:Z9" si="27">IF(OR(X8="Cada año",X8="Cada 2 años"),B8,"")</f>
        <v>IMPLEMENTACIÓN DE POLÍTICA</v>
      </c>
      <c r="AA8" s="20" t="str">
        <f t="shared" ref="AA8:AA9" si="28">IF(OR(X8="Cada año",X8="Cada 3 años"),B8,"")</f>
        <v>IMPLEMENTACIÓN DE POLÍTICA</v>
      </c>
      <c r="AB8" s="20" t="str">
        <f t="shared" ref="AB8:AB9" si="29">IF(OR(X8="Cada año",X8="Cada 2 años",X8="Cada 4 años"),B8,"")</f>
        <v>IMPLEMENTACIÓN DE POLÍTICA</v>
      </c>
      <c r="AC8" s="154" t="s">
        <v>241</v>
      </c>
      <c r="AD8" s="155" t="s">
        <v>243</v>
      </c>
    </row>
    <row r="9" spans="2:30" s="21" customFormat="1" ht="102.75" thickBot="1" x14ac:dyDescent="0.3">
      <c r="B9" s="61" t="s">
        <v>127</v>
      </c>
      <c r="C9" s="149">
        <v>1</v>
      </c>
      <c r="D9" s="150"/>
      <c r="E9" s="150">
        <v>18</v>
      </c>
      <c r="F9" s="150">
        <v>1</v>
      </c>
      <c r="G9" s="13">
        <f t="shared" si="15"/>
        <v>20</v>
      </c>
      <c r="H9" s="14" t="str">
        <f t="shared" si="16"/>
        <v>Extremo</v>
      </c>
      <c r="I9" s="15">
        <f t="shared" si="17"/>
        <v>5</v>
      </c>
      <c r="J9" s="151" t="s">
        <v>25</v>
      </c>
      <c r="K9" s="16">
        <f>INDEX(Tiempo_Ult_Aud_Calif,MATCH([3]Priorización!J9,Tiempo_Ult_Aud_Def,0))</f>
        <v>1</v>
      </c>
      <c r="L9" s="152" t="s">
        <v>123</v>
      </c>
      <c r="M9" s="17">
        <f t="shared" ref="M9" si="30">INDEX(Nivel_Directivo_Calif,MATCH(L9,Nivel_Directivo_Def_PQR,0))</f>
        <v>5</v>
      </c>
      <c r="N9" s="152" t="s">
        <v>49</v>
      </c>
      <c r="O9" s="17">
        <f t="shared" ref="O9" si="31">INDEX(Nivel_Directivo_Calif,MATCH(N9,Nivel_Directivo_Def,0))</f>
        <v>2</v>
      </c>
      <c r="P9" s="152" t="s">
        <v>34</v>
      </c>
      <c r="Q9" s="18">
        <f t="shared" ref="Q9" si="32">INDEX(Impacto_Obj_Est_Calif,MATCH(P9,Impacto_Obj_Est_Def,0))</f>
        <v>3</v>
      </c>
      <c r="R9" s="153" t="s">
        <v>31</v>
      </c>
      <c r="S9" s="18">
        <f t="shared" ref="S9" si="33">INDEX(Result_Aud_Ant_Calif,MATCH(R9,Result_Aud_Ant_Def,0))</f>
        <v>2</v>
      </c>
      <c r="T9" s="152" t="s">
        <v>36</v>
      </c>
      <c r="U9" s="18">
        <f t="shared" ref="U9" si="34">INDEX(Impacto_Ppto_Calif,MATCH(T9,Impacto_Ppto_Def,0))</f>
        <v>3</v>
      </c>
      <c r="V9" s="19">
        <f t="shared" si="23"/>
        <v>2.96</v>
      </c>
      <c r="W9" s="19" t="str">
        <f t="shared" ref="W9" si="35">LOOKUP(V9,Nivel_Criticidad)</f>
        <v>Moderado</v>
      </c>
      <c r="X9" s="18" t="str">
        <f t="shared" ref="X9" si="36">INDEX(Ciclo_Rotación_Calif,MATCH(W9,Ciclo_Rotación_Def,0))</f>
        <v>Cada 3 años</v>
      </c>
      <c r="Y9" s="20" t="str">
        <f t="shared" si="26"/>
        <v/>
      </c>
      <c r="Z9" s="20" t="str">
        <f t="shared" si="27"/>
        <v/>
      </c>
      <c r="AA9" s="20" t="str">
        <f t="shared" si="28"/>
        <v>EVALUACIÓN DE POLÍTICA</v>
      </c>
      <c r="AB9" s="20" t="str">
        <f t="shared" si="29"/>
        <v/>
      </c>
      <c r="AC9" s="154" t="s">
        <v>241</v>
      </c>
      <c r="AD9" s="155" t="s">
        <v>266</v>
      </c>
    </row>
    <row r="10" spans="2:30" s="21" customFormat="1" ht="114.75" x14ac:dyDescent="0.25">
      <c r="B10" s="61" t="s">
        <v>128</v>
      </c>
      <c r="C10" s="112">
        <v>1</v>
      </c>
      <c r="D10" s="113">
        <v>0</v>
      </c>
      <c r="E10" s="113">
        <v>2</v>
      </c>
      <c r="F10" s="113">
        <v>0</v>
      </c>
      <c r="G10" s="13">
        <f t="shared" ref="G10:G23" si="37">SUM(C10:F10)</f>
        <v>3</v>
      </c>
      <c r="H10" s="14" t="str">
        <f t="shared" ref="H10:H23" si="38">IF(C10&gt;=1,"Extremo",IF(D10&gt;=1,"Alto",IF(E10&gt;=1,"Moderado",IF(F10&gt;=1,"Bajo",IF(G10=0,"Bajo")))))</f>
        <v>Extremo</v>
      </c>
      <c r="I10" s="15">
        <f t="shared" ref="I10:I23" si="39">IF(C10&gt;=1,5,IF(D10&gt;=1,4,IF(E10&gt;=1,3,IF(F10&gt;=1,2,IF(G10=0,1)))))</f>
        <v>5</v>
      </c>
      <c r="J10" s="65" t="s">
        <v>25</v>
      </c>
      <c r="K10" s="16">
        <f>INDEX(Tiempo_Ult_Aud_Calif,MATCH([4]Priorización!J10,Tiempo_Ult_Aud_Def,0))</f>
        <v>1</v>
      </c>
      <c r="L10" s="147" t="s">
        <v>123</v>
      </c>
      <c r="M10" s="17">
        <f t="shared" ref="M10" si="40">INDEX(Nivel_Directivo_Calif,MATCH(L10,Nivel_Directivo_Def_PQR,0))</f>
        <v>5</v>
      </c>
      <c r="N10" s="147" t="s">
        <v>49</v>
      </c>
      <c r="O10" s="17">
        <f t="shared" ref="O10" si="41">INDEX(Nivel_Directivo_Calif,MATCH(N10,Nivel_Directivo_Def,0))</f>
        <v>2</v>
      </c>
      <c r="P10" s="147" t="s">
        <v>34</v>
      </c>
      <c r="Q10" s="18">
        <f t="shared" ref="Q10" si="42">INDEX(Impacto_Obj_Est_Calif,MATCH(P10,Impacto_Obj_Est_Def,0))</f>
        <v>3</v>
      </c>
      <c r="R10" s="148" t="s">
        <v>43</v>
      </c>
      <c r="S10" s="18">
        <f t="shared" ref="S10" si="43">INDEX(Result_Aud_Ant_Calif,MATCH(R10,Result_Aud_Ant_Def,0))</f>
        <v>5</v>
      </c>
      <c r="T10" s="147" t="s">
        <v>36</v>
      </c>
      <c r="U10" s="18">
        <f t="shared" ref="U10" si="44">INDEX(Impacto_Ppto_Calif,MATCH(T10,Impacto_Ppto_Def,0))</f>
        <v>3</v>
      </c>
      <c r="V10" s="19">
        <f t="shared" ref="V10:V23" si="45">$I$5*I10+$K$5*K10+$M$5*M10+$Q$5*Q10+$S$5*S10+$U$5*U10</f>
        <v>3.5</v>
      </c>
      <c r="W10" s="19" t="str">
        <f t="shared" ref="W10" si="46">LOOKUP(V10,Nivel_Criticidad)</f>
        <v>Alto</v>
      </c>
      <c r="X10" s="18" t="str">
        <f t="shared" ref="X10" si="47">INDEX(Ciclo_Rotación_Calif,MATCH(W10,Ciclo_Rotación_Def,0))</f>
        <v>Cada 2 años</v>
      </c>
      <c r="Y10" s="20" t="str">
        <f t="shared" ref="Y10:Y23" si="48">IF(X10="Cada año",B10,"")</f>
        <v/>
      </c>
      <c r="Z10" s="20" t="str">
        <f t="shared" ref="Z10:Z23" si="49">IF(OR(X10="Cada año",X10="Cada 2 años"),B10,"")</f>
        <v>SERVICIO AL CIUDADANO</v>
      </c>
      <c r="AA10" s="20" t="str">
        <f t="shared" ref="AA10:AA23" si="50">IF(OR(X10="Cada año",X10="Cada 3 años"),B10,"")</f>
        <v/>
      </c>
      <c r="AB10" s="20" t="str">
        <f t="shared" ref="AB10:AB23" si="51">IF(OR(X10="Cada año",X10="Cada 2 años",X10="Cada 4 años"),B10,"")</f>
        <v>SERVICIO AL CIUDADANO</v>
      </c>
      <c r="AC10" s="109"/>
      <c r="AD10" s="155" t="s">
        <v>265</v>
      </c>
    </row>
    <row r="11" spans="2:30" s="21" customFormat="1" ht="89.45" customHeight="1" x14ac:dyDescent="0.25">
      <c r="B11" s="64" t="s">
        <v>132</v>
      </c>
      <c r="C11" s="112">
        <v>0</v>
      </c>
      <c r="D11" s="113">
        <v>0</v>
      </c>
      <c r="E11" s="113">
        <v>1</v>
      </c>
      <c r="F11" s="113">
        <v>1</v>
      </c>
      <c r="G11" s="13">
        <f t="shared" si="37"/>
        <v>2</v>
      </c>
      <c r="H11" s="14" t="str">
        <f t="shared" si="38"/>
        <v>Moderado</v>
      </c>
      <c r="I11" s="15">
        <f t="shared" si="39"/>
        <v>3</v>
      </c>
      <c r="J11" s="65" t="s">
        <v>25</v>
      </c>
      <c r="K11" s="16">
        <f>INDEX(Tiempo_Ult_Aud_Calif,MATCH([4]Priorización!J11,Tiempo_Ult_Aud_Def,0))</f>
        <v>1</v>
      </c>
      <c r="L11" s="147" t="s">
        <v>123</v>
      </c>
      <c r="M11" s="17">
        <f t="shared" ref="M11" si="52">INDEX(Nivel_Directivo_Calif,MATCH(L11,Nivel_Directivo_Def_PQR,0))</f>
        <v>5</v>
      </c>
      <c r="N11" s="147" t="s">
        <v>48</v>
      </c>
      <c r="O11" s="17">
        <f t="shared" ref="O11" si="53">INDEX(Nivel_Directivo_Calif,MATCH(N11,Nivel_Directivo_Def,0))</f>
        <v>1</v>
      </c>
      <c r="P11" s="147" t="s">
        <v>30</v>
      </c>
      <c r="Q11" s="18">
        <f t="shared" ref="Q11" si="54">INDEX(Impacto_Obj_Est_Calif,MATCH(P11,Impacto_Obj_Est_Def,0))</f>
        <v>2</v>
      </c>
      <c r="R11" s="148" t="s">
        <v>35</v>
      </c>
      <c r="S11" s="18">
        <f t="shared" ref="S11" si="55">INDEX(Result_Aud_Ant_Calif,MATCH(R11,Result_Aud_Ant_Def,0))</f>
        <v>3</v>
      </c>
      <c r="T11" s="147" t="s">
        <v>32</v>
      </c>
      <c r="U11" s="18">
        <f t="shared" ref="U11" si="56">INDEX(Impacto_Ppto_Calif,MATCH(T11,Impacto_Ppto_Def,0))</f>
        <v>2</v>
      </c>
      <c r="V11" s="19">
        <f t="shared" si="45"/>
        <v>2.44</v>
      </c>
      <c r="W11" s="19" t="str">
        <f t="shared" ref="W11" si="57">LOOKUP(V11,Nivel_Criticidad)</f>
        <v>Moderado</v>
      </c>
      <c r="X11" s="18" t="str">
        <f t="shared" ref="X11" si="58">INDEX(Ciclo_Rotación_Calif,MATCH(W11,Ciclo_Rotación_Def,0))</f>
        <v>Cada 3 años</v>
      </c>
      <c r="Y11" s="20" t="str">
        <f t="shared" si="48"/>
        <v/>
      </c>
      <c r="Z11" s="20" t="str">
        <f t="shared" si="49"/>
        <v/>
      </c>
      <c r="AA11" s="20" t="str">
        <f t="shared" si="50"/>
        <v xml:space="preserve">	GESTIÓN DE ALIANZAS</v>
      </c>
      <c r="AB11" s="20" t="str">
        <f t="shared" si="51"/>
        <v/>
      </c>
      <c r="AC11" s="109"/>
      <c r="AD11" s="155" t="s">
        <v>264</v>
      </c>
    </row>
    <row r="12" spans="2:30" s="21" customFormat="1" ht="63.75" x14ac:dyDescent="0.25">
      <c r="B12" s="64" t="s">
        <v>129</v>
      </c>
      <c r="C12" s="62">
        <v>2</v>
      </c>
      <c r="D12" s="63"/>
      <c r="E12" s="63">
        <v>4</v>
      </c>
      <c r="F12" s="63"/>
      <c r="G12" s="13">
        <f t="shared" si="37"/>
        <v>6</v>
      </c>
      <c r="H12" s="14" t="str">
        <f t="shared" si="38"/>
        <v>Extremo</v>
      </c>
      <c r="I12" s="15">
        <f t="shared" si="39"/>
        <v>5</v>
      </c>
      <c r="J12" s="65" t="s">
        <v>25</v>
      </c>
      <c r="K12" s="16">
        <f>INDEX(Tiempo_Ult_Aud_Calif,MATCH(Priorización!J12,Tiempo_Ult_Aud_Def,0))</f>
        <v>1</v>
      </c>
      <c r="L12" s="66" t="s">
        <v>123</v>
      </c>
      <c r="M12" s="17">
        <f t="shared" ref="M12:M14" si="59">INDEX(Nivel_Directivo_Calif,MATCH(L12,Nivel_Directivo_Def_PQR,0))</f>
        <v>5</v>
      </c>
      <c r="N12" s="66" t="s">
        <v>49</v>
      </c>
      <c r="O12" s="17">
        <f t="shared" ref="O12:O14" si="60">INDEX(Nivel_Directivo_Calif,MATCH(N12,Nivel_Directivo_Def,0))</f>
        <v>2</v>
      </c>
      <c r="P12" s="66" t="s">
        <v>30</v>
      </c>
      <c r="Q12" s="18">
        <f t="shared" ref="Q12:Q14" si="61">INDEX(Impacto_Obj_Est_Calif,MATCH(P12,Impacto_Obj_Est_Def,0))</f>
        <v>2</v>
      </c>
      <c r="R12" s="67" t="s">
        <v>27</v>
      </c>
      <c r="S12" s="18">
        <f t="shared" ref="S12:S14" si="62">INDEX(Result_Aud_Ant_Calif,MATCH(R12,Result_Aud_Ant_Def,0))</f>
        <v>1</v>
      </c>
      <c r="T12" s="66" t="s">
        <v>36</v>
      </c>
      <c r="U12" s="18">
        <f t="shared" ref="U12:U14" si="63">INDEX(Impacto_Ppto_Calif,MATCH(T12,Impacto_Ppto_Def,0))</f>
        <v>3</v>
      </c>
      <c r="V12" s="19">
        <f t="shared" ref="V12:V16" si="64">$I$5*I12+$K$5*K12+$M$5*M12+$Q$5*Q12+$S$5*S12+$U$5*U12</f>
        <v>2.63</v>
      </c>
      <c r="W12" s="19" t="str">
        <f t="shared" ref="W12:W14" si="65">LOOKUP(V12,Nivel_Criticidad)</f>
        <v>Moderado</v>
      </c>
      <c r="X12" s="18" t="str">
        <f t="shared" ref="X12:X23" si="66">INDEX(Ciclo_Rotación_Calif,MATCH(W12,Ciclo_Rotación_Def,0))</f>
        <v>Cada 3 años</v>
      </c>
      <c r="Y12" s="20" t="str">
        <f t="shared" si="48"/>
        <v/>
      </c>
      <c r="Z12" s="20" t="str">
        <f t="shared" si="49"/>
        <v/>
      </c>
      <c r="AA12" s="20" t="str">
        <f t="shared" si="50"/>
        <v>GESTIÓN DEL CONOCIMIENTO E INNOVACIÓN</v>
      </c>
      <c r="AB12" s="20" t="str">
        <f t="shared" si="51"/>
        <v/>
      </c>
      <c r="AC12" s="109"/>
      <c r="AD12" s="155" t="s">
        <v>264</v>
      </c>
    </row>
    <row r="13" spans="2:30" s="21" customFormat="1" ht="38.25" x14ac:dyDescent="0.25">
      <c r="B13" s="64" t="s">
        <v>130</v>
      </c>
      <c r="C13" s="112">
        <v>5</v>
      </c>
      <c r="D13" s="113"/>
      <c r="E13" s="113">
        <v>2</v>
      </c>
      <c r="F13" s="113"/>
      <c r="G13" s="13">
        <f t="shared" si="37"/>
        <v>7</v>
      </c>
      <c r="H13" s="14" t="str">
        <f t="shared" si="38"/>
        <v>Extremo</v>
      </c>
      <c r="I13" s="15">
        <f t="shared" si="39"/>
        <v>5</v>
      </c>
      <c r="J13" s="65" t="s">
        <v>25</v>
      </c>
      <c r="K13" s="16">
        <f>INDEX(Tiempo_Ult_Aud_Calif,MATCH(Priorización!J13,Tiempo_Ult_Aud_Def,0))</f>
        <v>1</v>
      </c>
      <c r="L13" s="66" t="s">
        <v>123</v>
      </c>
      <c r="M13" s="17">
        <f t="shared" si="59"/>
        <v>5</v>
      </c>
      <c r="N13" s="66" t="s">
        <v>49</v>
      </c>
      <c r="O13" s="17">
        <f t="shared" si="60"/>
        <v>2</v>
      </c>
      <c r="P13" s="66" t="s">
        <v>34</v>
      </c>
      <c r="Q13" s="18">
        <f t="shared" si="61"/>
        <v>3</v>
      </c>
      <c r="R13" s="67" t="s">
        <v>43</v>
      </c>
      <c r="S13" s="18">
        <f t="shared" si="62"/>
        <v>5</v>
      </c>
      <c r="T13" s="66" t="s">
        <v>40</v>
      </c>
      <c r="U13" s="18">
        <f t="shared" si="63"/>
        <v>4</v>
      </c>
      <c r="V13" s="19">
        <f t="shared" si="64"/>
        <v>3.6500000000000004</v>
      </c>
      <c r="W13" s="19" t="str">
        <f t="shared" si="65"/>
        <v>Alto</v>
      </c>
      <c r="X13" s="18" t="str">
        <f t="shared" ref="X13" si="67">INDEX(Ciclo_Rotación_Calif,MATCH(W13,Ciclo_Rotación_Def,0))</f>
        <v>Cada 2 años</v>
      </c>
      <c r="Y13" s="20" t="str">
        <f t="shared" si="48"/>
        <v/>
      </c>
      <c r="Z13" s="20" t="str">
        <f t="shared" si="49"/>
        <v>GESTIÓN DE SERVICIOS TIC</v>
      </c>
      <c r="AA13" s="20" t="str">
        <f t="shared" si="50"/>
        <v/>
      </c>
      <c r="AB13" s="20" t="str">
        <f t="shared" si="51"/>
        <v>GESTIÓN DE SERVICIOS TIC</v>
      </c>
      <c r="AC13" s="109"/>
      <c r="AD13" s="110"/>
    </row>
    <row r="14" spans="2:30" s="21" customFormat="1" ht="63.75" x14ac:dyDescent="0.25">
      <c r="B14" s="64" t="s">
        <v>131</v>
      </c>
      <c r="C14" s="62"/>
      <c r="D14" s="63"/>
      <c r="E14" s="63">
        <v>3</v>
      </c>
      <c r="F14" s="63"/>
      <c r="G14" s="13">
        <f t="shared" si="37"/>
        <v>3</v>
      </c>
      <c r="H14" s="14" t="str">
        <f t="shared" si="38"/>
        <v>Moderado</v>
      </c>
      <c r="I14" s="15">
        <f t="shared" si="39"/>
        <v>3</v>
      </c>
      <c r="J14" s="65" t="s">
        <v>25</v>
      </c>
      <c r="K14" s="16">
        <f>INDEX(Tiempo_Ult_Aud_Calif,MATCH(Priorización!J14,Tiempo_Ult_Aud_Def,0))</f>
        <v>1</v>
      </c>
      <c r="L14" s="66" t="s">
        <v>123</v>
      </c>
      <c r="M14" s="17">
        <f t="shared" si="59"/>
        <v>5</v>
      </c>
      <c r="N14" s="66" t="s">
        <v>49</v>
      </c>
      <c r="O14" s="17">
        <f t="shared" si="60"/>
        <v>2</v>
      </c>
      <c r="P14" s="66" t="s">
        <v>30</v>
      </c>
      <c r="Q14" s="18">
        <f t="shared" si="61"/>
        <v>2</v>
      </c>
      <c r="R14" s="67" t="s">
        <v>31</v>
      </c>
      <c r="S14" s="18">
        <f t="shared" si="62"/>
        <v>2</v>
      </c>
      <c r="T14" s="66" t="s">
        <v>36</v>
      </c>
      <c r="U14" s="18">
        <f t="shared" si="63"/>
        <v>3</v>
      </c>
      <c r="V14" s="19">
        <f t="shared" si="64"/>
        <v>2.41</v>
      </c>
      <c r="W14" s="19" t="str">
        <f t="shared" si="65"/>
        <v>Moderado</v>
      </c>
      <c r="X14" s="18" t="str">
        <f t="shared" si="66"/>
        <v>Cada 3 años</v>
      </c>
      <c r="Y14" s="20" t="str">
        <f t="shared" si="48"/>
        <v/>
      </c>
      <c r="Z14" s="20" t="str">
        <f t="shared" si="49"/>
        <v/>
      </c>
      <c r="AA14" s="20" t="str">
        <f t="shared" si="50"/>
        <v>GESTIÓN DE COMUNICACIONES</v>
      </c>
      <c r="AB14" s="20" t="str">
        <f t="shared" si="51"/>
        <v/>
      </c>
      <c r="AC14" s="109"/>
      <c r="AD14" s="155" t="s">
        <v>264</v>
      </c>
    </row>
    <row r="15" spans="2:30" s="21" customFormat="1" ht="38.25" x14ac:dyDescent="0.25">
      <c r="B15" s="64" t="s">
        <v>133</v>
      </c>
      <c r="C15" s="149">
        <v>3</v>
      </c>
      <c r="D15" s="150"/>
      <c r="E15" s="150">
        <v>4</v>
      </c>
      <c r="F15" s="150"/>
      <c r="G15" s="13">
        <f t="shared" si="37"/>
        <v>7</v>
      </c>
      <c r="H15" s="14" t="str">
        <f t="shared" si="38"/>
        <v>Extremo</v>
      </c>
      <c r="I15" s="15">
        <f t="shared" si="39"/>
        <v>5</v>
      </c>
      <c r="J15" s="151" t="s">
        <v>25</v>
      </c>
      <c r="K15" s="16">
        <f>INDEX(Tiempo_Ult_Aud_Calif,MATCH([3]Priorización!J15,Tiempo_Ult_Aud_Def,0))</f>
        <v>1</v>
      </c>
      <c r="L15" s="152" t="s">
        <v>123</v>
      </c>
      <c r="M15" s="17">
        <f t="shared" ref="M15" si="68">INDEX(Nivel_Directivo_Calif,MATCH(L15,Nivel_Directivo_Def_PQR,0))</f>
        <v>5</v>
      </c>
      <c r="N15" s="152" t="s">
        <v>52</v>
      </c>
      <c r="O15" s="17">
        <f t="shared" ref="O15" si="69">INDEX(Nivel_Directivo_Calif,MATCH(N15,Nivel_Directivo_Def,0))</f>
        <v>5</v>
      </c>
      <c r="P15" s="152" t="s">
        <v>42</v>
      </c>
      <c r="Q15" s="18">
        <f t="shared" ref="Q15" si="70">INDEX(Impacto_Obj_Est_Calif,MATCH(P15,Impacto_Obj_Est_Def,0))</f>
        <v>5</v>
      </c>
      <c r="R15" s="153" t="s">
        <v>27</v>
      </c>
      <c r="S15" s="18">
        <f t="shared" ref="S15" si="71">INDEX(Result_Aud_Ant_Calif,MATCH(R15,Result_Aud_Ant_Def,0))</f>
        <v>1</v>
      </c>
      <c r="T15" s="152" t="s">
        <v>36</v>
      </c>
      <c r="U15" s="18">
        <f t="shared" ref="U15" si="72">INDEX(Impacto_Ppto_Calif,MATCH(T15,Impacto_Ppto_Def,0))</f>
        <v>3</v>
      </c>
      <c r="V15" s="19">
        <f t="shared" si="64"/>
        <v>3.08</v>
      </c>
      <c r="W15" s="19" t="str">
        <f t="shared" ref="W15" si="73">LOOKUP(V15,Nivel_Criticidad)</f>
        <v>Alto</v>
      </c>
      <c r="X15" s="18" t="str">
        <f t="shared" ref="X15" si="74">INDEX(Ciclo_Rotación_Calif,MATCH(W15,Ciclo_Rotación_Def,0))</f>
        <v>Cada 2 años</v>
      </c>
      <c r="Y15" s="20" t="str">
        <f t="shared" si="48"/>
        <v/>
      </c>
      <c r="Z15" s="20" t="str">
        <f t="shared" si="49"/>
        <v>PLANEACIÓN</v>
      </c>
      <c r="AA15" s="20" t="str">
        <f t="shared" si="50"/>
        <v/>
      </c>
      <c r="AB15" s="20" t="str">
        <f t="shared" si="51"/>
        <v>PLANEACIÓN</v>
      </c>
      <c r="AC15" s="154" t="s">
        <v>241</v>
      </c>
      <c r="AD15" s="155" t="s">
        <v>242</v>
      </c>
    </row>
    <row r="16" spans="2:30" s="21" customFormat="1" ht="38.25" x14ac:dyDescent="0.25">
      <c r="B16" s="64" t="s">
        <v>134</v>
      </c>
      <c r="C16" s="112">
        <v>1</v>
      </c>
      <c r="D16" s="113"/>
      <c r="E16" s="113">
        <v>3</v>
      </c>
      <c r="F16" s="113"/>
      <c r="G16" s="13">
        <f t="shared" si="37"/>
        <v>4</v>
      </c>
      <c r="H16" s="14" t="str">
        <f t="shared" si="38"/>
        <v>Extremo</v>
      </c>
      <c r="I16" s="15">
        <f t="shared" si="39"/>
        <v>5</v>
      </c>
      <c r="J16" s="65" t="s">
        <v>25</v>
      </c>
      <c r="K16" s="16">
        <f>INDEX(Tiempo_Ult_Aud_Calif,MATCH([5]Priorización!J16,Tiempo_Ult_Aud_Def,0))</f>
        <v>1</v>
      </c>
      <c r="L16" s="147" t="s">
        <v>123</v>
      </c>
      <c r="M16" s="17">
        <f t="shared" ref="M16" si="75">INDEX(Nivel_Directivo_Calif,MATCH(L16,Nivel_Directivo_Def_PQR,0))</f>
        <v>5</v>
      </c>
      <c r="N16" s="147" t="s">
        <v>51</v>
      </c>
      <c r="O16" s="17">
        <f t="shared" ref="O16" si="76">INDEX(Nivel_Directivo_Calif,MATCH(N16,Nivel_Directivo_Def,0))</f>
        <v>4</v>
      </c>
      <c r="P16" s="147" t="s">
        <v>42</v>
      </c>
      <c r="Q16" s="18">
        <f t="shared" ref="Q16" si="77">INDEX(Impacto_Obj_Est_Calif,MATCH(P16,Impacto_Obj_Est_Def,0))</f>
        <v>5</v>
      </c>
      <c r="R16" s="156" t="s">
        <v>43</v>
      </c>
      <c r="S16" s="18">
        <f t="shared" ref="S16" si="78">INDEX(Result_Aud_Ant_Calif,MATCH(R16,Result_Aud_Ant_Def,0))</f>
        <v>5</v>
      </c>
      <c r="T16" s="147" t="s">
        <v>36</v>
      </c>
      <c r="U16" s="18">
        <f t="shared" ref="U16" si="79">INDEX(Impacto_Ppto_Calif,MATCH(T16,Impacto_Ppto_Def,0))</f>
        <v>3</v>
      </c>
      <c r="V16" s="19">
        <f t="shared" si="64"/>
        <v>3.8</v>
      </c>
      <c r="W16" s="19" t="str">
        <f t="shared" ref="W16" si="80">LOOKUP(V16,Nivel_Criticidad)</f>
        <v>Alto</v>
      </c>
      <c r="X16" s="18" t="str">
        <f t="shared" ref="X16" si="81">INDEX(Ciclo_Rotación_Calif,MATCH(W16,Ciclo_Rotación_Def,0))</f>
        <v>Cada 2 años</v>
      </c>
      <c r="Y16" s="20" t="str">
        <f t="shared" si="48"/>
        <v/>
      </c>
      <c r="Z16" s="20" t="str">
        <f t="shared" si="49"/>
        <v>GESTIÓN DE PROCESOS Y MEJORA</v>
      </c>
      <c r="AA16" s="20" t="str">
        <f t="shared" si="50"/>
        <v/>
      </c>
      <c r="AB16" s="20" t="str">
        <f t="shared" si="51"/>
        <v>GESTIÓN DE PROCESOS Y MEJORA</v>
      </c>
      <c r="AC16" s="109"/>
      <c r="AD16" s="110"/>
    </row>
    <row r="17" spans="2:30" s="21" customFormat="1" ht="38.25" x14ac:dyDescent="0.25">
      <c r="B17" s="64" t="s">
        <v>135</v>
      </c>
      <c r="C17" s="62">
        <v>1</v>
      </c>
      <c r="D17" s="63">
        <v>2</v>
      </c>
      <c r="E17" s="63">
        <v>3</v>
      </c>
      <c r="F17" s="63"/>
      <c r="G17" s="13">
        <f t="shared" si="37"/>
        <v>6</v>
      </c>
      <c r="H17" s="14" t="str">
        <f t="shared" si="38"/>
        <v>Extremo</v>
      </c>
      <c r="I17" s="15">
        <f t="shared" si="39"/>
        <v>5</v>
      </c>
      <c r="J17" s="65" t="s">
        <v>25</v>
      </c>
      <c r="K17" s="16">
        <f>INDEX(Tiempo_Ult_Aud_Calif,MATCH(Priorización!J17,Tiempo_Ult_Aud_Def,0))</f>
        <v>1</v>
      </c>
      <c r="L17" s="66" t="s">
        <v>123</v>
      </c>
      <c r="M17" s="17">
        <f t="shared" ref="M17:M23" si="82">INDEX(Nivel_Directivo_Calif,MATCH(L17,Nivel_Directivo_Def_PQR,0))</f>
        <v>5</v>
      </c>
      <c r="N17" s="66" t="s">
        <v>49</v>
      </c>
      <c r="O17" s="17">
        <f t="shared" ref="O17:O23" si="83">INDEX(Nivel_Directivo_Calif,MATCH(N17,Nivel_Directivo_Def,0))</f>
        <v>2</v>
      </c>
      <c r="P17" s="66" t="s">
        <v>30</v>
      </c>
      <c r="Q17" s="18">
        <f t="shared" ref="Q17:Q23" si="84">INDEX(Impacto_Obj_Est_Calif,MATCH(P17,Impacto_Obj_Est_Def,0))</f>
        <v>2</v>
      </c>
      <c r="R17" s="67" t="s">
        <v>43</v>
      </c>
      <c r="S17" s="18">
        <f t="shared" ref="S17:S23" si="85">INDEX(Result_Aud_Ant_Calif,MATCH(R17,Result_Aud_Ant_Def,0))</f>
        <v>5</v>
      </c>
      <c r="T17" s="66" t="s">
        <v>36</v>
      </c>
      <c r="U17" s="18">
        <f t="shared" ref="U17:U23" si="86">INDEX(Impacto_Ppto_Calif,MATCH(T17,Impacto_Ppto_Def,0))</f>
        <v>3</v>
      </c>
      <c r="V17" s="19">
        <f t="shared" si="45"/>
        <v>3.3499999999999996</v>
      </c>
      <c r="W17" s="19" t="str">
        <f t="shared" ref="W17:W23" si="87">LOOKUP(V17,Nivel_Criticidad)</f>
        <v>Alto</v>
      </c>
      <c r="X17" s="18" t="str">
        <f t="shared" si="66"/>
        <v>Cada 2 años</v>
      </c>
      <c r="Y17" s="20" t="str">
        <f t="shared" si="48"/>
        <v/>
      </c>
      <c r="Z17" s="20" t="str">
        <f t="shared" si="49"/>
        <v>GESTIÓN JURÍDICA</v>
      </c>
      <c r="AA17" s="20" t="str">
        <f t="shared" si="50"/>
        <v/>
      </c>
      <c r="AB17" s="20" t="str">
        <f t="shared" si="51"/>
        <v>GESTIÓN JURÍDICA</v>
      </c>
      <c r="AC17" s="109"/>
      <c r="AD17" s="110"/>
    </row>
    <row r="18" spans="2:30" s="21" customFormat="1" ht="63.75" x14ac:dyDescent="0.25">
      <c r="B18" s="116" t="s">
        <v>136</v>
      </c>
      <c r="C18" s="112">
        <v>0</v>
      </c>
      <c r="D18" s="113">
        <v>2</v>
      </c>
      <c r="E18" s="113">
        <v>2</v>
      </c>
      <c r="F18" s="113">
        <v>0</v>
      </c>
      <c r="G18" s="13">
        <f t="shared" si="37"/>
        <v>4</v>
      </c>
      <c r="H18" s="14" t="str">
        <f t="shared" si="38"/>
        <v>Alto</v>
      </c>
      <c r="I18" s="15">
        <f t="shared" si="39"/>
        <v>4</v>
      </c>
      <c r="J18" s="65" t="s">
        <v>25</v>
      </c>
      <c r="K18" s="16">
        <f>INDEX(Tiempo_Ult_Aud_Calif,MATCH([4]Priorización!J18,Tiempo_Ult_Aud_Def,0))</f>
        <v>1</v>
      </c>
      <c r="L18" s="147" t="s">
        <v>123</v>
      </c>
      <c r="M18" s="17">
        <f t="shared" ref="M18" si="88">INDEX(Nivel_Directivo_Calif,MATCH(L18,Nivel_Directivo_Def_PQR,0))</f>
        <v>5</v>
      </c>
      <c r="N18" s="147" t="s">
        <v>49</v>
      </c>
      <c r="O18" s="17">
        <f t="shared" ref="O18" si="89">INDEX(Nivel_Directivo_Calif,MATCH(N18,Nivel_Directivo_Def,0))</f>
        <v>2</v>
      </c>
      <c r="P18" s="147" t="s">
        <v>30</v>
      </c>
      <c r="Q18" s="18">
        <f t="shared" ref="Q18" si="90">INDEX(Impacto_Obj_Est_Calif,MATCH(P18,Impacto_Obj_Est_Def,0))</f>
        <v>2</v>
      </c>
      <c r="R18" s="148" t="s">
        <v>39</v>
      </c>
      <c r="S18" s="18">
        <f t="shared" ref="S18" si="91">INDEX(Result_Aud_Ant_Calif,MATCH(R18,Result_Aud_Ant_Def,0))</f>
        <v>4</v>
      </c>
      <c r="T18" s="147" t="s">
        <v>40</v>
      </c>
      <c r="U18" s="18">
        <f t="shared" ref="U18" si="92">INDEX(Impacto_Ppto_Calif,MATCH(T18,Impacto_Ppto_Def,0))</f>
        <v>4</v>
      </c>
      <c r="V18" s="19">
        <f t="shared" si="45"/>
        <v>3.12</v>
      </c>
      <c r="W18" s="19" t="str">
        <f t="shared" ref="W18" si="93">LOOKUP(V18,Nivel_Criticidad)</f>
        <v>Alto</v>
      </c>
      <c r="X18" s="18" t="str">
        <f t="shared" ref="X18" si="94">INDEX(Ciclo_Rotación_Calif,MATCH(W18,Ciclo_Rotación_Def,0))</f>
        <v>Cada 2 años</v>
      </c>
      <c r="Y18" s="20" t="str">
        <f t="shared" si="48"/>
        <v/>
      </c>
      <c r="Z18" s="20" t="str">
        <f t="shared" si="49"/>
        <v>GESTIÓN DOCUMENTAL</v>
      </c>
      <c r="AA18" s="20" t="str">
        <f t="shared" si="50"/>
        <v/>
      </c>
      <c r="AB18" s="20" t="str">
        <f t="shared" si="51"/>
        <v>GESTIÓN DOCUMENTAL</v>
      </c>
      <c r="AC18" s="109" t="s">
        <v>256</v>
      </c>
      <c r="AD18" s="155" t="s">
        <v>264</v>
      </c>
    </row>
    <row r="19" spans="2:30" s="21" customFormat="1" ht="38.25" x14ac:dyDescent="0.25">
      <c r="B19" s="64" t="s">
        <v>137</v>
      </c>
      <c r="C19" s="112"/>
      <c r="D19" s="113"/>
      <c r="E19" s="113">
        <v>4</v>
      </c>
      <c r="F19" s="113"/>
      <c r="G19" s="13">
        <f t="shared" ref="G19" si="95">SUM(C19:F19)</f>
        <v>4</v>
      </c>
      <c r="H19" s="14" t="str">
        <f t="shared" ref="H19" si="96">IF(C19&gt;=1,"Extremo",IF(D19&gt;=1,"Alto",IF(E19&gt;=1,"Moderado",IF(F19&gt;=1,"Bajo",IF(G19=0,"Bajo")))))</f>
        <v>Moderado</v>
      </c>
      <c r="I19" s="15">
        <f t="shared" ref="I19" si="97">IF(C19&gt;=1,5,IF(D19&gt;=1,4,IF(E19&gt;=1,3,IF(F19&gt;=1,2,IF(G19=0,1)))))</f>
        <v>3</v>
      </c>
      <c r="J19" s="65" t="s">
        <v>25</v>
      </c>
      <c r="K19" s="16">
        <f>INDEX(Tiempo_Ult_Aud_Calif,MATCH([5]Priorización!J19,Tiempo_Ult_Aud_Def,0))</f>
        <v>1</v>
      </c>
      <c r="L19" s="147" t="s">
        <v>123</v>
      </c>
      <c r="M19" s="17">
        <f t="shared" ref="M19" si="98">INDEX(Nivel_Directivo_Calif,MATCH(L19,Nivel_Directivo_Def_PQR,0))</f>
        <v>5</v>
      </c>
      <c r="N19" s="147" t="s">
        <v>50</v>
      </c>
      <c r="O19" s="17">
        <f t="shared" ref="O19" si="99">INDEX(Nivel_Directivo_Calif,MATCH(N19,Nivel_Directivo_Def,0))</f>
        <v>3</v>
      </c>
      <c r="P19" s="147" t="s">
        <v>34</v>
      </c>
      <c r="Q19" s="18">
        <f t="shared" ref="Q19" si="100">INDEX(Impacto_Obj_Est_Calif,MATCH(P19,Impacto_Obj_Est_Def,0))</f>
        <v>3</v>
      </c>
      <c r="R19" s="156" t="s">
        <v>43</v>
      </c>
      <c r="S19" s="18">
        <f t="shared" ref="S19" si="101">INDEX(Result_Aud_Ant_Calif,MATCH(R19,Result_Aud_Ant_Def,0))</f>
        <v>5</v>
      </c>
      <c r="T19" s="147" t="s">
        <v>36</v>
      </c>
      <c r="U19" s="18">
        <f t="shared" ref="U19" si="102">INDEX(Impacto_Ppto_Calif,MATCH(T19,Impacto_Ppto_Def,0))</f>
        <v>3</v>
      </c>
      <c r="V19" s="19">
        <f t="shared" ref="V19" si="103">$I$5*I19+$K$5*K19+$M$5*M19+$Q$5*Q19+$S$5*S19+$U$5*U19</f>
        <v>3.0999999999999996</v>
      </c>
      <c r="W19" s="19" t="str">
        <f t="shared" ref="W19" si="104">LOOKUP(V19,Nivel_Criticidad)</f>
        <v>Alto</v>
      </c>
      <c r="X19" s="18" t="str">
        <f t="shared" ref="X19" si="105">INDEX(Ciclo_Rotación_Calif,MATCH(W19,Ciclo_Rotación_Def,0))</f>
        <v>Cada 2 años</v>
      </c>
      <c r="Y19" s="20" t="str">
        <f t="shared" ref="Y19" si="106">IF(X19="Cada año",B19,"")</f>
        <v/>
      </c>
      <c r="Z19" s="20" t="str">
        <f t="shared" ref="Z19" si="107">IF(OR(X19="Cada año",X19="Cada 2 años"),B19,"")</f>
        <v>GESTIÓN DEL TALENTO HUMANO</v>
      </c>
      <c r="AA19" s="20" t="str">
        <f t="shared" ref="AA19" si="108">IF(OR(X19="Cada año",X19="Cada 3 años"),B19,"")</f>
        <v/>
      </c>
      <c r="AB19" s="20" t="str">
        <f t="shared" ref="AB19" si="109">IF(OR(X19="Cada año",X19="Cada 2 años",X19="Cada 4 años"),B19,"")</f>
        <v>GESTIÓN DEL TALENTO HUMANO</v>
      </c>
      <c r="AC19" s="109"/>
      <c r="AD19" s="110"/>
    </row>
    <row r="20" spans="2:30" s="21" customFormat="1" ht="38.25" x14ac:dyDescent="0.25">
      <c r="B20" s="64" t="s">
        <v>138</v>
      </c>
      <c r="C20" s="112">
        <v>1</v>
      </c>
      <c r="D20" s="113">
        <v>3</v>
      </c>
      <c r="E20" s="113">
        <v>4</v>
      </c>
      <c r="F20" s="113">
        <v>2</v>
      </c>
      <c r="G20" s="13">
        <f t="shared" ref="G20:G21" si="110">SUM(C20:F20)</f>
        <v>10</v>
      </c>
      <c r="H20" s="14" t="str">
        <f t="shared" ref="H20:H21" si="111">IF(C20&gt;=1,"Extremo",IF(D20&gt;=1,"Alto",IF(E20&gt;=1,"Moderado",IF(F20&gt;=1,"Bajo",IF(G20=0,"Bajo")))))</f>
        <v>Extremo</v>
      </c>
      <c r="I20" s="15">
        <f t="shared" ref="I20:I21" si="112">IF(C20&gt;=1,5,IF(D20&gt;=1,4,IF(E20&gt;=1,3,IF(F20&gt;=1,2,IF(G20=0,1)))))</f>
        <v>5</v>
      </c>
      <c r="J20" s="65" t="s">
        <v>25</v>
      </c>
      <c r="K20" s="16">
        <f>INDEX(Tiempo_Ult_Aud_Calif,MATCH([4]Priorización!J20,Tiempo_Ult_Aud_Def,0))</f>
        <v>1</v>
      </c>
      <c r="L20" s="147" t="s">
        <v>123</v>
      </c>
      <c r="M20" s="17">
        <f t="shared" ref="M20" si="113">INDEX(Nivel_Directivo_Calif,MATCH(L20,Nivel_Directivo_Def_PQR,0))</f>
        <v>5</v>
      </c>
      <c r="N20" s="147" t="s">
        <v>49</v>
      </c>
      <c r="O20" s="17">
        <f t="shared" ref="O20" si="114">INDEX(Nivel_Directivo_Calif,MATCH(N20,Nivel_Directivo_Def,0))</f>
        <v>2</v>
      </c>
      <c r="P20" s="147" t="s">
        <v>34</v>
      </c>
      <c r="Q20" s="18">
        <f t="shared" ref="Q20" si="115">INDEX(Impacto_Obj_Est_Calif,MATCH(P20,Impacto_Obj_Est_Def,0))</f>
        <v>3</v>
      </c>
      <c r="R20" s="148" t="s">
        <v>43</v>
      </c>
      <c r="S20" s="18">
        <f t="shared" ref="S20" si="116">INDEX(Result_Aud_Ant_Calif,MATCH(R20,Result_Aud_Ant_Def,0))</f>
        <v>5</v>
      </c>
      <c r="T20" s="147" t="s">
        <v>36</v>
      </c>
      <c r="U20" s="18">
        <f t="shared" ref="U20" si="117">INDEX(Impacto_Ppto_Calif,MATCH(T20,Impacto_Ppto_Def,0))</f>
        <v>3</v>
      </c>
      <c r="V20" s="19">
        <f t="shared" ref="V20:V21" si="118">$I$5*I20+$K$5*K20+$M$5*M20+$Q$5*Q20+$S$5*S20+$U$5*U20</f>
        <v>3.5</v>
      </c>
      <c r="W20" s="19" t="str">
        <f t="shared" ref="W20" si="119">LOOKUP(V20,Nivel_Criticidad)</f>
        <v>Alto</v>
      </c>
      <c r="X20" s="18" t="str">
        <f t="shared" ref="X20" si="120">INDEX(Ciclo_Rotación_Calif,MATCH(W20,Ciclo_Rotación_Def,0))</f>
        <v>Cada 2 años</v>
      </c>
      <c r="Y20" s="20" t="str">
        <f t="shared" ref="Y20:Y21" si="121">IF(X20="Cada año",B20,"")</f>
        <v/>
      </c>
      <c r="Z20" s="20" t="str">
        <f t="shared" ref="Z20:Z21" si="122">IF(OR(X20="Cada año",X20="Cada 2 años"),B20,"")</f>
        <v>GESTIÓN ADMINISTRATIVA</v>
      </c>
      <c r="AA20" s="20" t="str">
        <f t="shared" ref="AA20:AA21" si="123">IF(OR(X20="Cada año",X20="Cada 3 años"),B20,"")</f>
        <v/>
      </c>
      <c r="AB20" s="20" t="str">
        <f t="shared" ref="AB20:AB21" si="124">IF(OR(X20="Cada año",X20="Cada 2 años",X20="Cada 4 años"),B20,"")</f>
        <v>GESTIÓN ADMINISTRATIVA</v>
      </c>
      <c r="AC20" s="109"/>
      <c r="AD20" s="110"/>
    </row>
    <row r="21" spans="2:30" s="21" customFormat="1" ht="38.25" x14ac:dyDescent="0.25">
      <c r="B21" s="64" t="s">
        <v>139</v>
      </c>
      <c r="C21" s="112"/>
      <c r="D21" s="113">
        <v>4</v>
      </c>
      <c r="E21" s="113">
        <v>2</v>
      </c>
      <c r="F21" s="113">
        <v>1</v>
      </c>
      <c r="G21" s="13">
        <f t="shared" si="110"/>
        <v>7</v>
      </c>
      <c r="H21" s="14" t="str">
        <f t="shared" si="111"/>
        <v>Alto</v>
      </c>
      <c r="I21" s="15">
        <f t="shared" si="112"/>
        <v>4</v>
      </c>
      <c r="J21" s="65" t="s">
        <v>25</v>
      </c>
      <c r="K21" s="16">
        <f>INDEX(Tiempo_Ult_Aud_Calif,MATCH([5]Priorización!J21,Tiempo_Ult_Aud_Def,0))</f>
        <v>1</v>
      </c>
      <c r="L21" s="147" t="s">
        <v>123</v>
      </c>
      <c r="M21" s="17">
        <f t="shared" ref="M21" si="125">INDEX(Nivel_Directivo_Calif,MATCH(L21,Nivel_Directivo_Def_PQR,0))</f>
        <v>5</v>
      </c>
      <c r="N21" s="147" t="s">
        <v>49</v>
      </c>
      <c r="O21" s="17">
        <f t="shared" ref="O21" si="126">INDEX(Nivel_Directivo_Calif,MATCH(N21,Nivel_Directivo_Def,0))</f>
        <v>2</v>
      </c>
      <c r="P21" s="147" t="s">
        <v>30</v>
      </c>
      <c r="Q21" s="18">
        <f t="shared" ref="Q21" si="127">INDEX(Impacto_Obj_Est_Calif,MATCH(P21,Impacto_Obj_Est_Def,0))</f>
        <v>2</v>
      </c>
      <c r="R21" s="156" t="s">
        <v>35</v>
      </c>
      <c r="S21" s="18">
        <f t="shared" ref="S21" si="128">INDEX(Result_Aud_Ant_Calif,MATCH(R21,Result_Aud_Ant_Def,0))</f>
        <v>3</v>
      </c>
      <c r="T21" s="147" t="s">
        <v>36</v>
      </c>
      <c r="U21" s="18">
        <f t="shared" ref="U21" si="129">INDEX(Impacto_Ppto_Calif,MATCH(T21,Impacto_Ppto_Def,0))</f>
        <v>3</v>
      </c>
      <c r="V21" s="19">
        <f t="shared" si="118"/>
        <v>2.79</v>
      </c>
      <c r="W21" s="19" t="str">
        <f t="shared" ref="W21" si="130">LOOKUP(V21,Nivel_Criticidad)</f>
        <v>Moderado</v>
      </c>
      <c r="X21" s="18" t="str">
        <f t="shared" ref="X21" si="131">INDEX(Ciclo_Rotación_Calif,MATCH(W21,Ciclo_Rotación_Def,0))</f>
        <v>Cada 3 años</v>
      </c>
      <c r="Y21" s="20" t="str">
        <f t="shared" si="121"/>
        <v/>
      </c>
      <c r="Z21" s="20" t="str">
        <f t="shared" si="122"/>
        <v/>
      </c>
      <c r="AA21" s="20" t="str">
        <f t="shared" si="123"/>
        <v>GESTIÓN FINANCIERA</v>
      </c>
      <c r="AB21" s="20" t="str">
        <f t="shared" si="124"/>
        <v/>
      </c>
      <c r="AC21" s="109"/>
      <c r="AD21" s="110"/>
    </row>
    <row r="22" spans="2:30" s="21" customFormat="1" ht="38.25" x14ac:dyDescent="0.25">
      <c r="B22" s="64" t="s">
        <v>140</v>
      </c>
      <c r="C22" s="62">
        <v>1</v>
      </c>
      <c r="D22" s="63"/>
      <c r="E22" s="63">
        <v>4</v>
      </c>
      <c r="F22" s="63"/>
      <c r="G22" s="13">
        <f t="shared" si="37"/>
        <v>5</v>
      </c>
      <c r="H22" s="14" t="str">
        <f t="shared" si="38"/>
        <v>Extremo</v>
      </c>
      <c r="I22" s="15">
        <f t="shared" si="39"/>
        <v>5</v>
      </c>
      <c r="J22" s="65" t="s">
        <v>25</v>
      </c>
      <c r="K22" s="16">
        <f>INDEX(Tiempo_Ult_Aud_Calif,MATCH(Priorización!J22,Tiempo_Ult_Aud_Def,0))</f>
        <v>1</v>
      </c>
      <c r="L22" s="66" t="s">
        <v>123</v>
      </c>
      <c r="M22" s="17">
        <f t="shared" si="82"/>
        <v>5</v>
      </c>
      <c r="N22" s="66" t="s">
        <v>49</v>
      </c>
      <c r="O22" s="17">
        <f t="shared" si="83"/>
        <v>2</v>
      </c>
      <c r="P22" s="66" t="s">
        <v>30</v>
      </c>
      <c r="Q22" s="18">
        <f t="shared" si="84"/>
        <v>2</v>
      </c>
      <c r="R22" s="67" t="s">
        <v>35</v>
      </c>
      <c r="S22" s="18">
        <f t="shared" si="85"/>
        <v>3</v>
      </c>
      <c r="T22" s="66" t="s">
        <v>40</v>
      </c>
      <c r="U22" s="18">
        <f t="shared" si="86"/>
        <v>4</v>
      </c>
      <c r="V22" s="19">
        <f t="shared" si="45"/>
        <v>3.14</v>
      </c>
      <c r="W22" s="19" t="str">
        <f t="shared" si="87"/>
        <v>Alto</v>
      </c>
      <c r="X22" s="18" t="str">
        <f t="shared" si="66"/>
        <v>Cada 2 años</v>
      </c>
      <c r="Y22" s="20" t="str">
        <f t="shared" si="48"/>
        <v/>
      </c>
      <c r="Z22" s="20" t="str">
        <f t="shared" si="49"/>
        <v>CONTRATACIÓN</v>
      </c>
      <c r="AA22" s="20" t="str">
        <f t="shared" si="50"/>
        <v/>
      </c>
      <c r="AB22" s="20" t="str">
        <f t="shared" si="51"/>
        <v>CONTRATACIÓN</v>
      </c>
      <c r="AC22" s="109"/>
      <c r="AD22" s="110"/>
    </row>
    <row r="23" spans="2:30" s="21" customFormat="1" ht="61.5" customHeight="1" x14ac:dyDescent="0.25">
      <c r="B23" s="64" t="s">
        <v>141</v>
      </c>
      <c r="C23" s="62">
        <v>2</v>
      </c>
      <c r="D23" s="63">
        <v>1</v>
      </c>
      <c r="E23" s="63">
        <v>2</v>
      </c>
      <c r="F23" s="63"/>
      <c r="G23" s="13">
        <f t="shared" si="37"/>
        <v>5</v>
      </c>
      <c r="H23" s="14" t="str">
        <f t="shared" si="38"/>
        <v>Extremo</v>
      </c>
      <c r="I23" s="15">
        <f t="shared" si="39"/>
        <v>5</v>
      </c>
      <c r="J23" s="65" t="s">
        <v>33</v>
      </c>
      <c r="K23" s="16">
        <f>INDEX(Tiempo_Ult_Aud_Calif,MATCH(Priorización!J23,Tiempo_Ult_Aud_Def,0))</f>
        <v>3</v>
      </c>
      <c r="L23" s="66" t="s">
        <v>123</v>
      </c>
      <c r="M23" s="17">
        <f t="shared" si="82"/>
        <v>5</v>
      </c>
      <c r="N23" s="66" t="s">
        <v>48</v>
      </c>
      <c r="O23" s="17">
        <f t="shared" si="83"/>
        <v>1</v>
      </c>
      <c r="P23" s="66" t="s">
        <v>30</v>
      </c>
      <c r="Q23" s="18">
        <f t="shared" si="84"/>
        <v>2</v>
      </c>
      <c r="R23" s="67" t="s">
        <v>27</v>
      </c>
      <c r="S23" s="18">
        <f t="shared" si="85"/>
        <v>1</v>
      </c>
      <c r="T23" s="66" t="s">
        <v>32</v>
      </c>
      <c r="U23" s="18">
        <f t="shared" si="86"/>
        <v>2</v>
      </c>
      <c r="V23" s="19">
        <f t="shared" si="45"/>
        <v>2.6799999999999997</v>
      </c>
      <c r="W23" s="19" t="str">
        <f t="shared" si="87"/>
        <v>Moderado</v>
      </c>
      <c r="X23" s="18" t="str">
        <f t="shared" si="66"/>
        <v>Cada 3 años</v>
      </c>
      <c r="Y23" s="20" t="str">
        <f t="shared" si="48"/>
        <v/>
      </c>
      <c r="Z23" s="20" t="str">
        <f t="shared" si="49"/>
        <v/>
      </c>
      <c r="AA23" s="20" t="str">
        <f t="shared" si="50"/>
        <v>EVALUACIÓN Y ASUNTOS DISCIPLINARIOS</v>
      </c>
      <c r="AB23" s="20" t="str">
        <f t="shared" si="51"/>
        <v/>
      </c>
      <c r="AC23" s="109"/>
      <c r="AD23" s="155" t="s">
        <v>264</v>
      </c>
    </row>
    <row r="24" spans="2:30" s="22" customFormat="1" x14ac:dyDescent="0.2">
      <c r="B24" s="54"/>
    </row>
    <row r="25" spans="2:30" s="22" customFormat="1" x14ac:dyDescent="0.2">
      <c r="B25" s="54"/>
    </row>
    <row r="26" spans="2:30" s="22" customFormat="1" x14ac:dyDescent="0.2">
      <c r="B26" s="54"/>
    </row>
    <row r="27" spans="2:30" s="22" customFormat="1" x14ac:dyDescent="0.2">
      <c r="B27" s="54"/>
    </row>
    <row r="28" spans="2:30" s="22" customFormat="1" x14ac:dyDescent="0.2">
      <c r="B28" s="54"/>
    </row>
    <row r="29" spans="2:30" s="22" customFormat="1" x14ac:dyDescent="0.2">
      <c r="B29" s="54"/>
    </row>
    <row r="30" spans="2:30" s="22" customFormat="1" x14ac:dyDescent="0.2">
      <c r="B30" s="54"/>
    </row>
    <row r="31" spans="2:30" s="22" customFormat="1" x14ac:dyDescent="0.2">
      <c r="B31" s="54"/>
    </row>
    <row r="32" spans="2:30" s="22" customFormat="1" x14ac:dyDescent="0.2">
      <c r="B32" s="54"/>
    </row>
    <row r="33" spans="2:2" s="22" customFormat="1" x14ac:dyDescent="0.2">
      <c r="B33" s="54"/>
    </row>
    <row r="34" spans="2:2" s="22" customFormat="1" x14ac:dyDescent="0.2">
      <c r="B34" s="54"/>
    </row>
    <row r="35" spans="2:2" s="22" customFormat="1" x14ac:dyDescent="0.2">
      <c r="B35" s="54"/>
    </row>
    <row r="36" spans="2:2" s="22" customFormat="1" x14ac:dyDescent="0.2">
      <c r="B36" s="54"/>
    </row>
    <row r="37" spans="2:2" s="22" customFormat="1" x14ac:dyDescent="0.2">
      <c r="B37" s="54"/>
    </row>
    <row r="38" spans="2:2" s="22" customFormat="1" x14ac:dyDescent="0.2">
      <c r="B38" s="54"/>
    </row>
    <row r="39" spans="2:2" s="22" customFormat="1" x14ac:dyDescent="0.2">
      <c r="B39" s="54"/>
    </row>
    <row r="40" spans="2:2" s="22" customFormat="1" x14ac:dyDescent="0.2">
      <c r="B40" s="54"/>
    </row>
    <row r="41" spans="2:2" s="22" customFormat="1" x14ac:dyDescent="0.2">
      <c r="B41" s="54"/>
    </row>
    <row r="42" spans="2:2" s="22" customFormat="1" x14ac:dyDescent="0.2">
      <c r="B42" s="54"/>
    </row>
    <row r="43" spans="2:2" s="22" customFormat="1" x14ac:dyDescent="0.2">
      <c r="B43" s="54"/>
    </row>
    <row r="44" spans="2:2" s="22" customFormat="1" x14ac:dyDescent="0.2">
      <c r="B44" s="54"/>
    </row>
    <row r="45" spans="2:2" s="22" customFormat="1" x14ac:dyDescent="0.2">
      <c r="B45" s="54"/>
    </row>
    <row r="46" spans="2:2" s="22" customFormat="1" x14ac:dyDescent="0.2">
      <c r="B46" s="54"/>
    </row>
    <row r="47" spans="2:2" s="22" customFormat="1" x14ac:dyDescent="0.2">
      <c r="B47" s="54"/>
    </row>
    <row r="48" spans="2:2" s="22" customFormat="1" x14ac:dyDescent="0.2">
      <c r="B48" s="54"/>
    </row>
    <row r="49" spans="2:2" s="22" customFormat="1" x14ac:dyDescent="0.2">
      <c r="B49" s="54"/>
    </row>
    <row r="50" spans="2:2" s="22" customFormat="1" x14ac:dyDescent="0.2">
      <c r="B50" s="54"/>
    </row>
    <row r="51" spans="2:2" s="22" customFormat="1" x14ac:dyDescent="0.2">
      <c r="B51" s="54"/>
    </row>
    <row r="52" spans="2:2" s="22" customFormat="1" x14ac:dyDescent="0.2">
      <c r="B52" s="54"/>
    </row>
    <row r="53" spans="2:2" s="22" customFormat="1" x14ac:dyDescent="0.2">
      <c r="B53" s="54"/>
    </row>
    <row r="54" spans="2:2" s="22" customFormat="1" x14ac:dyDescent="0.2">
      <c r="B54" s="54"/>
    </row>
    <row r="55" spans="2:2" s="22" customFormat="1" x14ac:dyDescent="0.2">
      <c r="B55" s="54"/>
    </row>
    <row r="56" spans="2:2" s="22" customFormat="1" x14ac:dyDescent="0.2">
      <c r="B56" s="54"/>
    </row>
    <row r="57" spans="2:2" s="22" customFormat="1" x14ac:dyDescent="0.2">
      <c r="B57" s="54"/>
    </row>
    <row r="58" spans="2:2" s="22" customFormat="1" x14ac:dyDescent="0.2">
      <c r="B58" s="54"/>
    </row>
    <row r="59" spans="2:2" s="22" customFormat="1" x14ac:dyDescent="0.2">
      <c r="B59" s="54"/>
    </row>
    <row r="60" spans="2:2" s="22" customFormat="1" x14ac:dyDescent="0.2">
      <c r="B60" s="54"/>
    </row>
    <row r="61" spans="2:2" s="22" customFormat="1" x14ac:dyDescent="0.2">
      <c r="B61" s="54"/>
    </row>
    <row r="62" spans="2:2" s="22" customFormat="1" x14ac:dyDescent="0.2">
      <c r="B62" s="54"/>
    </row>
    <row r="63" spans="2:2" s="22" customFormat="1" x14ac:dyDescent="0.2">
      <c r="B63" s="54"/>
    </row>
    <row r="64" spans="2:2" s="22" customFormat="1" x14ac:dyDescent="0.2">
      <c r="B64" s="54"/>
    </row>
    <row r="65" spans="2:2" s="22" customFormat="1" x14ac:dyDescent="0.2">
      <c r="B65" s="54"/>
    </row>
    <row r="66" spans="2:2" s="22" customFormat="1" x14ac:dyDescent="0.2">
      <c r="B66" s="54"/>
    </row>
    <row r="67" spans="2:2" s="22" customFormat="1" x14ac:dyDescent="0.2">
      <c r="B67" s="54"/>
    </row>
    <row r="68" spans="2:2" s="22" customFormat="1" x14ac:dyDescent="0.2">
      <c r="B68" s="54"/>
    </row>
    <row r="69" spans="2:2" s="22" customFormat="1" x14ac:dyDescent="0.2">
      <c r="B69" s="54"/>
    </row>
    <row r="70" spans="2:2" s="22" customFormat="1" x14ac:dyDescent="0.2">
      <c r="B70" s="54"/>
    </row>
    <row r="71" spans="2:2" s="22" customFormat="1" x14ac:dyDescent="0.2">
      <c r="B71" s="54"/>
    </row>
    <row r="72" spans="2:2" s="22" customFormat="1" x14ac:dyDescent="0.2">
      <c r="B72" s="54"/>
    </row>
    <row r="73" spans="2:2" s="22" customFormat="1" x14ac:dyDescent="0.2">
      <c r="B73" s="54"/>
    </row>
    <row r="74" spans="2:2" s="22" customFormat="1" x14ac:dyDescent="0.2">
      <c r="B74" s="54"/>
    </row>
    <row r="75" spans="2:2" s="22" customFormat="1" x14ac:dyDescent="0.2">
      <c r="B75" s="54"/>
    </row>
    <row r="76" spans="2:2" s="22" customFormat="1" x14ac:dyDescent="0.2">
      <c r="B76" s="54"/>
    </row>
    <row r="77" spans="2:2" s="22" customFormat="1" x14ac:dyDescent="0.2">
      <c r="B77" s="54"/>
    </row>
    <row r="78" spans="2:2" s="22" customFormat="1" x14ac:dyDescent="0.2">
      <c r="B78" s="54"/>
    </row>
    <row r="79" spans="2:2" s="22" customFormat="1" x14ac:dyDescent="0.2">
      <c r="B79" s="54"/>
    </row>
    <row r="80" spans="2:2" s="22" customFormat="1" x14ac:dyDescent="0.2">
      <c r="B80" s="54"/>
    </row>
    <row r="81" spans="2:2" s="22" customFormat="1" x14ac:dyDescent="0.2">
      <c r="B81" s="54"/>
    </row>
    <row r="82" spans="2:2" s="22" customFormat="1" x14ac:dyDescent="0.2">
      <c r="B82" s="54"/>
    </row>
    <row r="83" spans="2:2" s="22" customFormat="1" x14ac:dyDescent="0.2">
      <c r="B83" s="54"/>
    </row>
    <row r="84" spans="2:2" s="22" customFormat="1" x14ac:dyDescent="0.2">
      <c r="B84" s="54"/>
    </row>
    <row r="85" spans="2:2" s="22" customFormat="1" x14ac:dyDescent="0.2">
      <c r="B85" s="54"/>
    </row>
    <row r="86" spans="2:2" s="22" customFormat="1" x14ac:dyDescent="0.2">
      <c r="B86" s="54"/>
    </row>
    <row r="87" spans="2:2" s="22" customFormat="1" x14ac:dyDescent="0.2">
      <c r="B87" s="54"/>
    </row>
    <row r="88" spans="2:2" s="22" customFormat="1" x14ac:dyDescent="0.2">
      <c r="B88" s="54"/>
    </row>
    <row r="89" spans="2:2" s="22" customFormat="1" x14ac:dyDescent="0.2">
      <c r="B89" s="54"/>
    </row>
    <row r="90" spans="2:2" s="22" customFormat="1" x14ac:dyDescent="0.2">
      <c r="B90" s="54"/>
    </row>
    <row r="91" spans="2:2" s="22" customFormat="1" x14ac:dyDescent="0.2">
      <c r="B91" s="54"/>
    </row>
    <row r="92" spans="2:2" s="22" customFormat="1" x14ac:dyDescent="0.2">
      <c r="B92" s="54"/>
    </row>
    <row r="93" spans="2:2" s="22" customFormat="1" x14ac:dyDescent="0.2">
      <c r="B93" s="54"/>
    </row>
    <row r="94" spans="2:2" s="22" customFormat="1" x14ac:dyDescent="0.2">
      <c r="B94" s="54"/>
    </row>
    <row r="95" spans="2:2" s="22" customFormat="1" x14ac:dyDescent="0.2">
      <c r="B95" s="54"/>
    </row>
    <row r="96" spans="2:2" s="22" customFormat="1" x14ac:dyDescent="0.2">
      <c r="B96" s="54"/>
    </row>
    <row r="97" spans="2:2" s="22" customFormat="1" x14ac:dyDescent="0.2">
      <c r="B97" s="54"/>
    </row>
    <row r="98" spans="2:2" s="22" customFormat="1" x14ac:dyDescent="0.2">
      <c r="B98" s="54"/>
    </row>
    <row r="99" spans="2:2" s="22" customFormat="1" x14ac:dyDescent="0.2">
      <c r="B99" s="54"/>
    </row>
    <row r="100" spans="2:2" s="22" customFormat="1" x14ac:dyDescent="0.2">
      <c r="B100" s="54"/>
    </row>
    <row r="101" spans="2:2" s="22" customFormat="1" x14ac:dyDescent="0.2">
      <c r="B101" s="54"/>
    </row>
    <row r="102" spans="2:2" s="22" customFormat="1" x14ac:dyDescent="0.2">
      <c r="B102" s="54"/>
    </row>
    <row r="103" spans="2:2" s="22" customFormat="1" x14ac:dyDescent="0.2">
      <c r="B103" s="54"/>
    </row>
    <row r="104" spans="2:2" s="22" customFormat="1" x14ac:dyDescent="0.2">
      <c r="B104" s="54"/>
    </row>
    <row r="105" spans="2:2" s="22" customFormat="1" x14ac:dyDescent="0.2">
      <c r="B105" s="54"/>
    </row>
    <row r="106" spans="2:2" s="22" customFormat="1" x14ac:dyDescent="0.2">
      <c r="B106" s="54"/>
    </row>
    <row r="107" spans="2:2" s="22" customFormat="1" x14ac:dyDescent="0.2">
      <c r="B107" s="54"/>
    </row>
    <row r="108" spans="2:2" s="22" customFormat="1" x14ac:dyDescent="0.2">
      <c r="B108" s="54"/>
    </row>
    <row r="109" spans="2:2" s="22" customFormat="1" x14ac:dyDescent="0.2">
      <c r="B109" s="54"/>
    </row>
    <row r="110" spans="2:2" s="22" customFormat="1" x14ac:dyDescent="0.2">
      <c r="B110" s="54"/>
    </row>
    <row r="111" spans="2:2" s="22" customFormat="1" x14ac:dyDescent="0.2">
      <c r="B111" s="54"/>
    </row>
    <row r="112" spans="2:2" s="22" customFormat="1" x14ac:dyDescent="0.2">
      <c r="B112" s="54"/>
    </row>
    <row r="113" spans="2:2" s="22" customFormat="1" x14ac:dyDescent="0.2">
      <c r="B113" s="54"/>
    </row>
    <row r="114" spans="2:2" s="22" customFormat="1" x14ac:dyDescent="0.2">
      <c r="B114" s="54"/>
    </row>
    <row r="115" spans="2:2" s="22" customFormat="1" x14ac:dyDescent="0.2">
      <c r="B115" s="54"/>
    </row>
    <row r="116" spans="2:2" s="22" customFormat="1" x14ac:dyDescent="0.2">
      <c r="B116" s="54"/>
    </row>
    <row r="117" spans="2:2" s="22" customFormat="1" x14ac:dyDescent="0.2">
      <c r="B117" s="54"/>
    </row>
    <row r="118" spans="2:2" s="22" customFormat="1" x14ac:dyDescent="0.2">
      <c r="B118" s="54"/>
    </row>
    <row r="119" spans="2:2" s="22" customFormat="1" x14ac:dyDescent="0.2">
      <c r="B119" s="54"/>
    </row>
    <row r="120" spans="2:2" s="22" customFormat="1" x14ac:dyDescent="0.2">
      <c r="B120" s="54"/>
    </row>
    <row r="121" spans="2:2" s="22" customFormat="1" x14ac:dyDescent="0.2">
      <c r="B121" s="54"/>
    </row>
    <row r="122" spans="2:2" s="22" customFormat="1" x14ac:dyDescent="0.2">
      <c r="B122" s="54"/>
    </row>
    <row r="123" spans="2:2" s="22" customFormat="1" x14ac:dyDescent="0.2">
      <c r="B123" s="54"/>
    </row>
    <row r="124" spans="2:2" s="22" customFormat="1" x14ac:dyDescent="0.2">
      <c r="B124" s="54"/>
    </row>
    <row r="125" spans="2:2" s="22" customFormat="1" x14ac:dyDescent="0.2">
      <c r="B125" s="54"/>
    </row>
    <row r="126" spans="2:2" s="22" customFormat="1" x14ac:dyDescent="0.2">
      <c r="B126" s="54"/>
    </row>
    <row r="127" spans="2:2" s="22" customFormat="1" x14ac:dyDescent="0.2">
      <c r="B127" s="54"/>
    </row>
    <row r="128" spans="2:2" s="22" customFormat="1" x14ac:dyDescent="0.2">
      <c r="B128" s="54"/>
    </row>
    <row r="129" spans="2:2" s="22" customFormat="1" x14ac:dyDescent="0.2">
      <c r="B129" s="54"/>
    </row>
    <row r="130" spans="2:2" s="22" customFormat="1" x14ac:dyDescent="0.2">
      <c r="B130" s="54"/>
    </row>
    <row r="131" spans="2:2" s="22" customFormat="1" x14ac:dyDescent="0.2">
      <c r="B131" s="54"/>
    </row>
    <row r="132" spans="2:2" s="22" customFormat="1" x14ac:dyDescent="0.2">
      <c r="B132" s="54"/>
    </row>
    <row r="133" spans="2:2" s="22" customFormat="1" x14ac:dyDescent="0.2">
      <c r="B133" s="54"/>
    </row>
    <row r="134" spans="2:2" s="22" customFormat="1" x14ac:dyDescent="0.2">
      <c r="B134" s="54"/>
    </row>
    <row r="135" spans="2:2" s="22" customFormat="1" x14ac:dyDescent="0.2">
      <c r="B135" s="54"/>
    </row>
    <row r="136" spans="2:2" s="22" customFormat="1" x14ac:dyDescent="0.2">
      <c r="B136" s="54"/>
    </row>
    <row r="137" spans="2:2" s="22" customFormat="1" x14ac:dyDescent="0.2">
      <c r="B137" s="54"/>
    </row>
    <row r="138" spans="2:2" s="22" customFormat="1" x14ac:dyDescent="0.2">
      <c r="B138" s="54"/>
    </row>
    <row r="139" spans="2:2" s="22" customFormat="1" x14ac:dyDescent="0.2">
      <c r="B139" s="54"/>
    </row>
    <row r="140" spans="2:2" s="22" customFormat="1" x14ac:dyDescent="0.2">
      <c r="B140" s="54"/>
    </row>
    <row r="141" spans="2:2" s="22" customFormat="1" x14ac:dyDescent="0.2">
      <c r="B141" s="54"/>
    </row>
    <row r="142" spans="2:2" s="22" customFormat="1" x14ac:dyDescent="0.2">
      <c r="B142" s="54"/>
    </row>
    <row r="143" spans="2:2" s="22" customFormat="1" x14ac:dyDescent="0.2">
      <c r="B143" s="54"/>
    </row>
    <row r="144" spans="2:2" s="22" customFormat="1" x14ac:dyDescent="0.2">
      <c r="B144" s="54"/>
    </row>
    <row r="145" spans="2:2" s="22" customFormat="1" x14ac:dyDescent="0.2">
      <c r="B145" s="54"/>
    </row>
    <row r="146" spans="2:2" s="22" customFormat="1" x14ac:dyDescent="0.2">
      <c r="B146" s="54"/>
    </row>
    <row r="147" spans="2:2" s="22" customFormat="1" x14ac:dyDescent="0.2">
      <c r="B147" s="54"/>
    </row>
    <row r="148" spans="2:2" s="22" customFormat="1" x14ac:dyDescent="0.2">
      <c r="B148" s="54"/>
    </row>
    <row r="149" spans="2:2" s="22" customFormat="1" x14ac:dyDescent="0.2">
      <c r="B149" s="54"/>
    </row>
    <row r="150" spans="2:2" s="22" customFormat="1" x14ac:dyDescent="0.2">
      <c r="B150" s="54"/>
    </row>
    <row r="151" spans="2:2" s="22" customFormat="1" x14ac:dyDescent="0.2">
      <c r="B151" s="54"/>
    </row>
    <row r="152" spans="2:2" s="22" customFormat="1" x14ac:dyDescent="0.2">
      <c r="B152" s="54"/>
    </row>
    <row r="153" spans="2:2" s="22" customFormat="1" x14ac:dyDescent="0.2">
      <c r="B153" s="54"/>
    </row>
    <row r="154" spans="2:2" s="22" customFormat="1" x14ac:dyDescent="0.2">
      <c r="B154" s="54"/>
    </row>
    <row r="155" spans="2:2" s="22" customFormat="1" x14ac:dyDescent="0.2">
      <c r="B155" s="54"/>
    </row>
    <row r="156" spans="2:2" s="22" customFormat="1" x14ac:dyDescent="0.2">
      <c r="B156" s="54"/>
    </row>
    <row r="157" spans="2:2" s="22" customFormat="1" x14ac:dyDescent="0.2">
      <c r="B157" s="54"/>
    </row>
    <row r="158" spans="2:2" s="22" customFormat="1" x14ac:dyDescent="0.2">
      <c r="B158" s="54"/>
    </row>
    <row r="159" spans="2:2" s="22" customFormat="1" x14ac:dyDescent="0.2">
      <c r="B159" s="54"/>
    </row>
    <row r="160" spans="2:2" s="22" customFormat="1" x14ac:dyDescent="0.2">
      <c r="B160" s="54"/>
    </row>
  </sheetData>
  <protectedRanges>
    <protectedRange algorithmName="SHA-512" hashValue="wxc7yjAu/WzOairWkwIZDBos88lLusKRDGH8omcRn5qi0Xxjec9pQoenbPEfN9/K0q+MCEzZyojBBUs1atTiXw==" saltValue="wrBejiI7E6Xb2bRvtci0rg==" spinCount="100000" sqref="C4 Y4 AA4 B6 C5:G6 H6:M6 B5:C5 L2:M3 C3:K3 C2:J2 P6:AB6 P2:AC3 G14:I14 U17:AB17 X12:AB12 X14:AB14 U12:W14 G12:I12 M12:M14 Q12:Q14 S12:S14 K12:K14 G22:I23 U22:AB23 M22:M23 Q22:Q23 S22:S23 K22:K23 G17:I17 M17 Q17 S17 K17" name="Rango1"/>
    <protectedRange algorithmName="SHA-512" hashValue="DEhtgLWWX1fGTfY6/jrV83UQn2eRyEcf52ixXqwJG1h9snypFLTtsrlTn4v+3Jfc8qsPtJTcbYO5FAd7DzT8Lw==" saltValue="QsONzCYV9PF/Cm9GQzUNrg==" spinCount="100000" sqref="O5 N12:N14 N22:N23 N17" name="Rango1_1"/>
    <protectedRange algorithmName="SHA-512" hashValue="wxc7yjAu/WzOairWkwIZDBos88lLusKRDGH8omcRn5qi0Xxjec9pQoenbPEfN9/K0q+MCEzZyojBBUs1atTiXw==" saltValue="wrBejiI7E6Xb2bRvtci0rg==" spinCount="100000" sqref="G13:I13 X13:AB13" name="Rango1_2"/>
    <protectedRange algorithmName="SHA-512" hashValue="wxc7yjAu/WzOairWkwIZDBos88lLusKRDGH8omcRn5qi0Xxjec9pQoenbPEfN9/K0q+MCEzZyojBBUs1atTiXw==" saltValue="wrBejiI7E6Xb2bRvtci0rg==" spinCount="100000" sqref="G11:I11 U11:AB11 M11 Q11 S11 K11" name="Rango1_4"/>
    <protectedRange algorithmName="SHA-512" hashValue="DEhtgLWWX1fGTfY6/jrV83UQn2eRyEcf52ixXqwJG1h9snypFLTtsrlTn4v+3Jfc8qsPtJTcbYO5FAd7DzT8Lw==" saltValue="QsONzCYV9PF/Cm9GQzUNrg==" spinCount="100000" sqref="N11" name="Rango1_1_2"/>
    <protectedRange algorithmName="SHA-512" hashValue="wxc7yjAu/WzOairWkwIZDBos88lLusKRDGH8omcRn5qi0Xxjec9pQoenbPEfN9/K0q+MCEzZyojBBUs1atTiXw==" saltValue="wrBejiI7E6Xb2bRvtci0rg==" spinCount="100000" sqref="G10:I10 U10:AB10 M10 Q10 S10 K10" name="Rango1_5"/>
    <protectedRange algorithmName="SHA-512" hashValue="DEhtgLWWX1fGTfY6/jrV83UQn2eRyEcf52ixXqwJG1h9snypFLTtsrlTn4v+3Jfc8qsPtJTcbYO5FAd7DzT8Lw==" saltValue="QsONzCYV9PF/Cm9GQzUNrg==" spinCount="100000" sqref="N10" name="Rango1_1_3"/>
    <protectedRange algorithmName="SHA-512" hashValue="wxc7yjAu/WzOairWkwIZDBos88lLusKRDGH8omcRn5qi0Xxjec9pQoenbPEfN9/K0q+MCEzZyojBBUs1atTiXw==" saltValue="wrBejiI7E6Xb2bRvtci0rg==" spinCount="100000" sqref="G20:I20 U20:AB20 M20 Q20 S20 K20" name="Rango1_8"/>
    <protectedRange algorithmName="SHA-512" hashValue="DEhtgLWWX1fGTfY6/jrV83UQn2eRyEcf52ixXqwJG1h9snypFLTtsrlTn4v+3Jfc8qsPtJTcbYO5FAd7DzT8Lw==" saltValue="QsONzCYV9PF/Cm9GQzUNrg==" spinCount="100000" sqref="N20" name="Rango1_1_6"/>
    <protectedRange algorithmName="SHA-512" hashValue="wxc7yjAu/WzOairWkwIZDBos88lLusKRDGH8omcRn5qi0Xxjec9pQoenbPEfN9/K0q+MCEzZyojBBUs1atTiXw==" saltValue="wrBejiI7E6Xb2bRvtci0rg==" spinCount="100000" sqref="G8:I8 U8:AB8 M8 Q8 S8 K8" name="Rango1_11"/>
    <protectedRange algorithmName="SHA-512" hashValue="DEhtgLWWX1fGTfY6/jrV83UQn2eRyEcf52ixXqwJG1h9snypFLTtsrlTn4v+3Jfc8qsPtJTcbYO5FAd7DzT8Lw==" saltValue="QsONzCYV9PF/Cm9GQzUNrg==" spinCount="100000" sqref="N8" name="Rango1_1_9"/>
    <protectedRange algorithmName="SHA-512" hashValue="wxc7yjAu/WzOairWkwIZDBos88lLusKRDGH8omcRn5qi0Xxjec9pQoenbPEfN9/K0q+MCEzZyojBBUs1atTiXw==" saltValue="wrBejiI7E6Xb2bRvtci0rg==" spinCount="100000" sqref="G9:I9 U9:AB9 M9 Q9 S9 K9" name="Rango1_13"/>
    <protectedRange algorithmName="SHA-512" hashValue="DEhtgLWWX1fGTfY6/jrV83UQn2eRyEcf52ixXqwJG1h9snypFLTtsrlTn4v+3Jfc8qsPtJTcbYO5FAd7DzT8Lw==" saltValue="QsONzCYV9PF/Cm9GQzUNrg==" spinCount="100000" sqref="N9" name="Rango1_1_11"/>
    <protectedRange algorithmName="SHA-512" hashValue="wxc7yjAu/WzOairWkwIZDBos88lLusKRDGH8omcRn5qi0Xxjec9pQoenbPEfN9/K0q+MCEzZyojBBUs1atTiXw==" saltValue="wrBejiI7E6Xb2bRvtci0rg==" spinCount="100000" sqref="G7:I7 U7:AB7 M7 Q7 S7 K7" name="Rango1_14"/>
    <protectedRange algorithmName="SHA-512" hashValue="DEhtgLWWX1fGTfY6/jrV83UQn2eRyEcf52ixXqwJG1h9snypFLTtsrlTn4v+3Jfc8qsPtJTcbYO5FAd7DzT8Lw==" saltValue="QsONzCYV9PF/Cm9GQzUNrg==" spinCount="100000" sqref="N7" name="Rango1_1_12"/>
    <protectedRange algorithmName="SHA-512" hashValue="wxc7yjAu/WzOairWkwIZDBos88lLusKRDGH8omcRn5qi0Xxjec9pQoenbPEfN9/K0q+MCEzZyojBBUs1atTiXw==" saltValue="wrBejiI7E6Xb2bRvtci0rg==" spinCount="100000" sqref="G15:I15 U15:AB15 M15 Q15 S15 K15" name="Rango1_15"/>
    <protectedRange algorithmName="SHA-512" hashValue="DEhtgLWWX1fGTfY6/jrV83UQn2eRyEcf52ixXqwJG1h9snypFLTtsrlTn4v+3Jfc8qsPtJTcbYO5FAd7DzT8Lw==" saltValue="QsONzCYV9PF/Cm9GQzUNrg==" spinCount="100000" sqref="N15" name="Rango1_1_13"/>
    <protectedRange algorithmName="SHA-512" hashValue="wxc7yjAu/WzOairWkwIZDBos88lLusKRDGH8omcRn5qi0Xxjec9pQoenbPEfN9/K0q+MCEzZyojBBUs1atTiXw==" saltValue="wrBejiI7E6Xb2bRvtci0rg==" spinCount="100000" sqref="G16:I16 U16:AB16 M16 Q16 S16 K16" name="Rango1_3"/>
    <protectedRange algorithmName="SHA-512" hashValue="DEhtgLWWX1fGTfY6/jrV83UQn2eRyEcf52ixXqwJG1h9snypFLTtsrlTn4v+3Jfc8qsPtJTcbYO5FAd7DzT8Lw==" saltValue="QsONzCYV9PF/Cm9GQzUNrg==" spinCount="100000" sqref="N16" name="Rango1_1_1"/>
    <protectedRange algorithmName="SHA-512" hashValue="wxc7yjAu/WzOairWkwIZDBos88lLusKRDGH8omcRn5qi0Xxjec9pQoenbPEfN9/K0q+MCEzZyojBBUs1atTiXw==" saltValue="wrBejiI7E6Xb2bRvtci0rg==" spinCount="100000" sqref="G19:I19 U19:AB19 M19 Q19 S19 K19" name="Rango1_9"/>
    <protectedRange algorithmName="SHA-512" hashValue="DEhtgLWWX1fGTfY6/jrV83UQn2eRyEcf52ixXqwJG1h9snypFLTtsrlTn4v+3Jfc8qsPtJTcbYO5FAd7DzT8Lw==" saltValue="QsONzCYV9PF/Cm9GQzUNrg==" spinCount="100000" sqref="N19" name="Rango1_1_7"/>
    <protectedRange algorithmName="SHA-512" hashValue="wxc7yjAu/WzOairWkwIZDBos88lLusKRDGH8omcRn5qi0Xxjec9pQoenbPEfN9/K0q+MCEzZyojBBUs1atTiXw==" saltValue="wrBejiI7E6Xb2bRvtci0rg==" spinCount="100000" sqref="G21:I21 U21:AB21 M21 Q21 S21 K21" name="Rango1_10"/>
    <protectedRange algorithmName="SHA-512" hashValue="DEhtgLWWX1fGTfY6/jrV83UQn2eRyEcf52ixXqwJG1h9snypFLTtsrlTn4v+3Jfc8qsPtJTcbYO5FAd7DzT8Lw==" saltValue="QsONzCYV9PF/Cm9GQzUNrg==" spinCount="100000" sqref="N21" name="Rango1_1_8"/>
    <protectedRange algorithmName="SHA-512" hashValue="wxc7yjAu/WzOairWkwIZDBos88lLusKRDGH8omcRn5qi0Xxjec9pQoenbPEfN9/K0q+MCEzZyojBBUs1atTiXw==" saltValue="wrBejiI7E6Xb2bRvtci0rg==" spinCount="100000" sqref="G18:I18 U18:AB18 M18 Q18 S18 K18" name="Rango1_12"/>
    <protectedRange algorithmName="SHA-512" hashValue="DEhtgLWWX1fGTfY6/jrV83UQn2eRyEcf52ixXqwJG1h9snypFLTtsrlTn4v+3Jfc8qsPtJTcbYO5FAd7DzT8Lw==" saltValue="QsONzCYV9PF/Cm9GQzUNrg==" spinCount="100000" sqref="N18" name="Rango1_1_10"/>
  </protectedRanges>
  <autoFilter ref="A6:AD23" xr:uid="{CCE8AD17-8749-443F-AEE5-EC129A82D120}"/>
  <mergeCells count="5">
    <mergeCell ref="B2:B3"/>
    <mergeCell ref="C2:AD3"/>
    <mergeCell ref="AC4:AD4"/>
    <mergeCell ref="C5:G5"/>
    <mergeCell ref="C4:X4"/>
  </mergeCells>
  <conditionalFormatting sqref="H17:K17 H14:I14 H12:I12 H22:K23">
    <cfRule type="containsText" dxfId="153" priority="196" operator="containsText" text="Moderado">
      <formula>NOT(ISERROR(SEARCH("Moderado",H12)))</formula>
    </cfRule>
    <cfRule type="containsText" dxfId="152" priority="197" operator="containsText" text="Alto">
      <formula>NOT(ISERROR(SEARCH("Alto",H12)))</formula>
    </cfRule>
    <cfRule type="containsText" dxfId="151" priority="198" operator="containsText" text="Muy Alto">
      <formula>NOT(ISERROR(SEARCH("Muy Alto",H12)))</formula>
    </cfRule>
  </conditionalFormatting>
  <conditionalFormatting sqref="H17:K17 H14:I14 H12:I12 H22:K23">
    <cfRule type="containsText" dxfId="150" priority="194" operator="containsText" text="Muy Bajo">
      <formula>NOT(ISERROR(SEARCH("Muy Bajo",H12)))</formula>
    </cfRule>
    <cfRule type="containsText" dxfId="149" priority="195" operator="containsText" text="Bajo">
      <formula>NOT(ISERROR(SEARCH("Bajo",H12)))</formula>
    </cfRule>
  </conditionalFormatting>
  <conditionalFormatting sqref="H17:K17 H14:I14 H12:I12 H22:K23">
    <cfRule type="containsText" dxfId="148" priority="193" operator="containsText" text="Extremo">
      <formula>NOT(ISERROR(SEARCH("Extremo",H12)))</formula>
    </cfRule>
  </conditionalFormatting>
  <conditionalFormatting sqref="V17:W17 V22:W23">
    <cfRule type="expression" dxfId="147" priority="189">
      <formula>$V17&gt;=4</formula>
    </cfRule>
    <cfRule type="expression" dxfId="146" priority="190">
      <formula>$V17&gt;=3</formula>
    </cfRule>
    <cfRule type="expression" dxfId="145" priority="191">
      <formula>$V17&gt;=2</formula>
    </cfRule>
    <cfRule type="expression" dxfId="144" priority="192">
      <formula>$V17&lt;2</formula>
    </cfRule>
  </conditionalFormatting>
  <conditionalFormatting sqref="H13:I13">
    <cfRule type="containsText" dxfId="143" priority="186" operator="containsText" text="Moderado">
      <formula>NOT(ISERROR(SEARCH("Moderado",H13)))</formula>
    </cfRule>
    <cfRule type="containsText" dxfId="142" priority="187" operator="containsText" text="Alto">
      <formula>NOT(ISERROR(SEARCH("Alto",H13)))</formula>
    </cfRule>
    <cfRule type="containsText" dxfId="141" priority="188" operator="containsText" text="Muy Alto">
      <formula>NOT(ISERROR(SEARCH("Muy Alto",H13)))</formula>
    </cfRule>
  </conditionalFormatting>
  <conditionalFormatting sqref="H13:I13">
    <cfRule type="containsText" dxfId="140" priority="184" operator="containsText" text="Muy Bajo">
      <formula>NOT(ISERROR(SEARCH("Muy Bajo",H13)))</formula>
    </cfRule>
    <cfRule type="containsText" dxfId="139" priority="185" operator="containsText" text="Bajo">
      <formula>NOT(ISERROR(SEARCH("Bajo",H13)))</formula>
    </cfRule>
  </conditionalFormatting>
  <conditionalFormatting sqref="H13:I13">
    <cfRule type="containsText" dxfId="138" priority="183" operator="containsText" text="Extremo">
      <formula>NOT(ISERROR(SEARCH("Extremo",H13)))</formula>
    </cfRule>
  </conditionalFormatting>
  <conditionalFormatting sqref="J12:K14">
    <cfRule type="containsText" dxfId="137" priority="176" operator="containsText" text="Moderado">
      <formula>NOT(ISERROR(SEARCH("Moderado",J12)))</formula>
    </cfRule>
    <cfRule type="containsText" dxfId="136" priority="177" operator="containsText" text="Alto">
      <formula>NOT(ISERROR(SEARCH("Alto",J12)))</formula>
    </cfRule>
    <cfRule type="containsText" dxfId="135" priority="178" operator="containsText" text="Muy Alto">
      <formula>NOT(ISERROR(SEARCH("Muy Alto",J12)))</formula>
    </cfRule>
  </conditionalFormatting>
  <conditionalFormatting sqref="J12:K14">
    <cfRule type="containsText" dxfId="134" priority="174" operator="containsText" text="Muy Bajo">
      <formula>NOT(ISERROR(SEARCH("Muy Bajo",J12)))</formula>
    </cfRule>
    <cfRule type="containsText" dxfId="133" priority="175" operator="containsText" text="Bajo">
      <formula>NOT(ISERROR(SEARCH("Bajo",J12)))</formula>
    </cfRule>
  </conditionalFormatting>
  <conditionalFormatting sqref="J12:K14">
    <cfRule type="containsText" dxfId="132" priority="173" operator="containsText" text="Extremo">
      <formula>NOT(ISERROR(SEARCH("Extremo",J12)))</formula>
    </cfRule>
  </conditionalFormatting>
  <conditionalFormatting sqref="V12:W14">
    <cfRule type="expression" dxfId="131" priority="169">
      <formula>$V12&gt;=4</formula>
    </cfRule>
    <cfRule type="expression" dxfId="130" priority="170">
      <formula>$V12&gt;=3</formula>
    </cfRule>
    <cfRule type="expression" dxfId="129" priority="171">
      <formula>$V12&gt;=2</formula>
    </cfRule>
    <cfRule type="expression" dxfId="128" priority="172">
      <formula>$V12&lt;2</formula>
    </cfRule>
  </conditionalFormatting>
  <conditionalFormatting sqref="H11:K11">
    <cfRule type="containsText" dxfId="127" priority="156" operator="containsText" text="Moderado">
      <formula>NOT(ISERROR(SEARCH("Moderado",H11)))</formula>
    </cfRule>
    <cfRule type="containsText" dxfId="126" priority="157" operator="containsText" text="Alto">
      <formula>NOT(ISERROR(SEARCH("Alto",H11)))</formula>
    </cfRule>
    <cfRule type="containsText" dxfId="125" priority="158" operator="containsText" text="Muy Alto">
      <formula>NOT(ISERROR(SEARCH("Muy Alto",H11)))</formula>
    </cfRule>
  </conditionalFormatting>
  <conditionalFormatting sqref="H11:K11">
    <cfRule type="containsText" dxfId="124" priority="154" operator="containsText" text="Muy Bajo">
      <formula>NOT(ISERROR(SEARCH("Muy Bajo",H11)))</formula>
    </cfRule>
    <cfRule type="containsText" dxfId="123" priority="155" operator="containsText" text="Bajo">
      <formula>NOT(ISERROR(SEARCH("Bajo",H11)))</formula>
    </cfRule>
  </conditionalFormatting>
  <conditionalFormatting sqref="H11:K11">
    <cfRule type="containsText" dxfId="122" priority="153" operator="containsText" text="Extremo">
      <formula>NOT(ISERROR(SEARCH("Extremo",H11)))</formula>
    </cfRule>
  </conditionalFormatting>
  <conditionalFormatting sqref="V11:W11">
    <cfRule type="expression" dxfId="121" priority="149">
      <formula>$V11&gt;=4</formula>
    </cfRule>
    <cfRule type="expression" dxfId="120" priority="150">
      <formula>$V11&gt;=3</formula>
    </cfRule>
    <cfRule type="expression" dxfId="119" priority="151">
      <formula>$V11&gt;=2</formula>
    </cfRule>
    <cfRule type="expression" dxfId="118" priority="152">
      <formula>$V11&lt;2</formula>
    </cfRule>
  </conditionalFormatting>
  <conditionalFormatting sqref="H10:K10">
    <cfRule type="containsText" dxfId="117" priority="146" operator="containsText" text="Moderado">
      <formula>NOT(ISERROR(SEARCH("Moderado",H10)))</formula>
    </cfRule>
    <cfRule type="containsText" dxfId="116" priority="147" operator="containsText" text="Alto">
      <formula>NOT(ISERROR(SEARCH("Alto",H10)))</formula>
    </cfRule>
    <cfRule type="containsText" dxfId="115" priority="148" operator="containsText" text="Muy Alto">
      <formula>NOT(ISERROR(SEARCH("Muy Alto",H10)))</formula>
    </cfRule>
  </conditionalFormatting>
  <conditionalFormatting sqref="H10:K10">
    <cfRule type="containsText" dxfId="114" priority="144" operator="containsText" text="Muy Bajo">
      <formula>NOT(ISERROR(SEARCH("Muy Bajo",H10)))</formula>
    </cfRule>
    <cfRule type="containsText" dxfId="113" priority="145" operator="containsText" text="Bajo">
      <formula>NOT(ISERROR(SEARCH("Bajo",H10)))</formula>
    </cfRule>
  </conditionalFormatting>
  <conditionalFormatting sqref="H10:K10">
    <cfRule type="containsText" dxfId="112" priority="143" operator="containsText" text="Extremo">
      <formula>NOT(ISERROR(SEARCH("Extremo",H10)))</formula>
    </cfRule>
  </conditionalFormatting>
  <conditionalFormatting sqref="V10:W10">
    <cfRule type="expression" dxfId="111" priority="139">
      <formula>$V10&gt;=4</formula>
    </cfRule>
    <cfRule type="expression" dxfId="110" priority="140">
      <formula>$V10&gt;=3</formula>
    </cfRule>
    <cfRule type="expression" dxfId="109" priority="141">
      <formula>$V10&gt;=2</formula>
    </cfRule>
    <cfRule type="expression" dxfId="108" priority="142">
      <formula>$V10&lt;2</formula>
    </cfRule>
  </conditionalFormatting>
  <conditionalFormatting sqref="H20:K20">
    <cfRule type="containsText" dxfId="107" priority="126" operator="containsText" text="Moderado">
      <formula>NOT(ISERROR(SEARCH("Moderado",H20)))</formula>
    </cfRule>
    <cfRule type="containsText" dxfId="106" priority="127" operator="containsText" text="Alto">
      <formula>NOT(ISERROR(SEARCH("Alto",H20)))</formula>
    </cfRule>
    <cfRule type="containsText" dxfId="105" priority="128" operator="containsText" text="Muy Alto">
      <formula>NOT(ISERROR(SEARCH("Muy Alto",H20)))</formula>
    </cfRule>
  </conditionalFormatting>
  <conditionalFormatting sqref="H20:K20">
    <cfRule type="containsText" dxfId="104" priority="124" operator="containsText" text="Muy Bajo">
      <formula>NOT(ISERROR(SEARCH("Muy Bajo",H20)))</formula>
    </cfRule>
    <cfRule type="containsText" dxfId="103" priority="125" operator="containsText" text="Bajo">
      <formula>NOT(ISERROR(SEARCH("Bajo",H20)))</formula>
    </cfRule>
  </conditionalFormatting>
  <conditionalFormatting sqref="H20:K20">
    <cfRule type="containsText" dxfId="102" priority="123" operator="containsText" text="Extremo">
      <formula>NOT(ISERROR(SEARCH("Extremo",H20)))</formula>
    </cfRule>
  </conditionalFormatting>
  <conditionalFormatting sqref="V20:W20">
    <cfRule type="expression" dxfId="101" priority="119">
      <formula>$V20&gt;=4</formula>
    </cfRule>
    <cfRule type="expression" dxfId="100" priority="120">
      <formula>$V20&gt;=3</formula>
    </cfRule>
    <cfRule type="expression" dxfId="99" priority="121">
      <formula>$V20&gt;=2</formula>
    </cfRule>
    <cfRule type="expression" dxfId="98" priority="122">
      <formula>$V20&lt;2</formula>
    </cfRule>
  </conditionalFormatting>
  <conditionalFormatting sqref="H8:I8 K8">
    <cfRule type="containsText" dxfId="97" priority="96" operator="containsText" text="Moderado">
      <formula>NOT(ISERROR(SEARCH("Moderado",H8)))</formula>
    </cfRule>
    <cfRule type="containsText" dxfId="96" priority="97" operator="containsText" text="Alto">
      <formula>NOT(ISERROR(SEARCH("Alto",H8)))</formula>
    </cfRule>
    <cfRule type="containsText" dxfId="95" priority="98" operator="containsText" text="Muy Alto">
      <formula>NOT(ISERROR(SEARCH("Muy Alto",H8)))</formula>
    </cfRule>
  </conditionalFormatting>
  <conditionalFormatting sqref="H8:I8 K8">
    <cfRule type="containsText" dxfId="94" priority="94" operator="containsText" text="Muy Bajo">
      <formula>NOT(ISERROR(SEARCH("Muy Bajo",H8)))</formula>
    </cfRule>
    <cfRule type="containsText" dxfId="93" priority="95" operator="containsText" text="Bajo">
      <formula>NOT(ISERROR(SEARCH("Bajo",H8)))</formula>
    </cfRule>
  </conditionalFormatting>
  <conditionalFormatting sqref="H8:I8 K8">
    <cfRule type="containsText" dxfId="92" priority="93" operator="containsText" text="Extremo">
      <formula>NOT(ISERROR(SEARCH("Extremo",H8)))</formula>
    </cfRule>
  </conditionalFormatting>
  <conditionalFormatting sqref="V8:W8">
    <cfRule type="expression" dxfId="91" priority="89">
      <formula>$V8&gt;=4</formula>
    </cfRule>
    <cfRule type="expression" dxfId="90" priority="90">
      <formula>$V8&gt;=3</formula>
    </cfRule>
    <cfRule type="expression" dxfId="89" priority="91">
      <formula>$V8&gt;=2</formula>
    </cfRule>
    <cfRule type="expression" dxfId="88" priority="92">
      <formula>$V8&lt;2</formula>
    </cfRule>
  </conditionalFormatting>
  <conditionalFormatting sqref="J8">
    <cfRule type="containsText" dxfId="87" priority="86" operator="containsText" text="Moderado">
      <formula>NOT(ISERROR(SEARCH("Moderado",J8)))</formula>
    </cfRule>
    <cfRule type="containsText" dxfId="86" priority="87" operator="containsText" text="Alto">
      <formula>NOT(ISERROR(SEARCH("Alto",J8)))</formula>
    </cfRule>
    <cfRule type="containsText" dxfId="85" priority="88" operator="containsText" text="Muy Alto">
      <formula>NOT(ISERROR(SEARCH("Muy Alto",J8)))</formula>
    </cfRule>
  </conditionalFormatting>
  <conditionalFormatting sqref="J8">
    <cfRule type="containsText" dxfId="84" priority="84" operator="containsText" text="Muy Bajo">
      <formula>NOT(ISERROR(SEARCH("Muy Bajo",J8)))</formula>
    </cfRule>
    <cfRule type="containsText" dxfId="83" priority="85" operator="containsText" text="Bajo">
      <formula>NOT(ISERROR(SEARCH("Bajo",J8)))</formula>
    </cfRule>
  </conditionalFormatting>
  <conditionalFormatting sqref="J8">
    <cfRule type="containsText" dxfId="82" priority="83" operator="containsText" text="Extremo">
      <formula>NOT(ISERROR(SEARCH("Extremo",J8)))</formula>
    </cfRule>
  </conditionalFormatting>
  <conditionalFormatting sqref="H9:I9 K9">
    <cfRule type="containsText" dxfId="81" priority="80" operator="containsText" text="Moderado">
      <formula>NOT(ISERROR(SEARCH("Moderado",H9)))</formula>
    </cfRule>
    <cfRule type="containsText" dxfId="80" priority="81" operator="containsText" text="Alto">
      <formula>NOT(ISERROR(SEARCH("Alto",H9)))</formula>
    </cfRule>
    <cfRule type="containsText" dxfId="79" priority="82" operator="containsText" text="Muy Alto">
      <formula>NOT(ISERROR(SEARCH("Muy Alto",H9)))</formula>
    </cfRule>
  </conditionalFormatting>
  <conditionalFormatting sqref="H9:I9 K9">
    <cfRule type="containsText" dxfId="78" priority="78" operator="containsText" text="Muy Bajo">
      <formula>NOT(ISERROR(SEARCH("Muy Bajo",H9)))</formula>
    </cfRule>
    <cfRule type="containsText" dxfId="77" priority="79" operator="containsText" text="Bajo">
      <formula>NOT(ISERROR(SEARCH("Bajo",H9)))</formula>
    </cfRule>
  </conditionalFormatting>
  <conditionalFormatting sqref="H9:I9 K9">
    <cfRule type="containsText" dxfId="76" priority="77" operator="containsText" text="Extremo">
      <formula>NOT(ISERROR(SEARCH("Extremo",H9)))</formula>
    </cfRule>
  </conditionalFormatting>
  <conditionalFormatting sqref="V9:W9">
    <cfRule type="expression" dxfId="75" priority="73">
      <formula>$V9&gt;=4</formula>
    </cfRule>
    <cfRule type="expression" dxfId="74" priority="74">
      <formula>$V9&gt;=3</formula>
    </cfRule>
    <cfRule type="expression" dxfId="73" priority="75">
      <formula>$V9&gt;=2</formula>
    </cfRule>
    <cfRule type="expression" dxfId="72" priority="76">
      <formula>$V9&lt;2</formula>
    </cfRule>
  </conditionalFormatting>
  <conditionalFormatting sqref="J9">
    <cfRule type="containsText" dxfId="71" priority="70" operator="containsText" text="Moderado">
      <formula>NOT(ISERROR(SEARCH("Moderado",J9)))</formula>
    </cfRule>
    <cfRule type="containsText" dxfId="70" priority="71" operator="containsText" text="Alto">
      <formula>NOT(ISERROR(SEARCH("Alto",J9)))</formula>
    </cfRule>
    <cfRule type="containsText" dxfId="69" priority="72" operator="containsText" text="Muy Alto">
      <formula>NOT(ISERROR(SEARCH("Muy Alto",J9)))</formula>
    </cfRule>
  </conditionalFormatting>
  <conditionalFormatting sqref="J9">
    <cfRule type="containsText" dxfId="68" priority="68" operator="containsText" text="Muy Bajo">
      <formula>NOT(ISERROR(SEARCH("Muy Bajo",J9)))</formula>
    </cfRule>
    <cfRule type="containsText" dxfId="67" priority="69" operator="containsText" text="Bajo">
      <formula>NOT(ISERROR(SEARCH("Bajo",J9)))</formula>
    </cfRule>
  </conditionalFormatting>
  <conditionalFormatting sqref="J9">
    <cfRule type="containsText" dxfId="66" priority="67" operator="containsText" text="Extremo">
      <formula>NOT(ISERROR(SEARCH("Extremo",J9)))</formula>
    </cfRule>
  </conditionalFormatting>
  <conditionalFormatting sqref="H7:I7 K7">
    <cfRule type="containsText" dxfId="65" priority="64" operator="containsText" text="Moderado">
      <formula>NOT(ISERROR(SEARCH("Moderado",H7)))</formula>
    </cfRule>
    <cfRule type="containsText" dxfId="64" priority="65" operator="containsText" text="Alto">
      <formula>NOT(ISERROR(SEARCH("Alto",H7)))</formula>
    </cfRule>
    <cfRule type="containsText" dxfId="63" priority="66" operator="containsText" text="Muy Alto">
      <formula>NOT(ISERROR(SEARCH("Muy Alto",H7)))</formula>
    </cfRule>
  </conditionalFormatting>
  <conditionalFormatting sqref="H7:I7 K7">
    <cfRule type="containsText" dxfId="62" priority="62" operator="containsText" text="Muy Bajo">
      <formula>NOT(ISERROR(SEARCH("Muy Bajo",H7)))</formula>
    </cfRule>
    <cfRule type="containsText" dxfId="61" priority="63" operator="containsText" text="Bajo">
      <formula>NOT(ISERROR(SEARCH("Bajo",H7)))</formula>
    </cfRule>
  </conditionalFormatting>
  <conditionalFormatting sqref="H7:I7 K7">
    <cfRule type="containsText" dxfId="60" priority="61" operator="containsText" text="Extremo">
      <formula>NOT(ISERROR(SEARCH("Extremo",H7)))</formula>
    </cfRule>
  </conditionalFormatting>
  <conditionalFormatting sqref="V7:W7">
    <cfRule type="expression" dxfId="59" priority="57">
      <formula>$V7&gt;=4</formula>
    </cfRule>
    <cfRule type="expression" dxfId="58" priority="58">
      <formula>$V7&gt;=3</formula>
    </cfRule>
    <cfRule type="expression" dxfId="57" priority="59">
      <formula>$V7&gt;=2</formula>
    </cfRule>
    <cfRule type="expression" dxfId="56" priority="60">
      <formula>$V7&lt;2</formula>
    </cfRule>
  </conditionalFormatting>
  <conditionalFormatting sqref="J7">
    <cfRule type="containsText" dxfId="55" priority="54" operator="containsText" text="Moderado">
      <formula>NOT(ISERROR(SEARCH("Moderado",J7)))</formula>
    </cfRule>
    <cfRule type="containsText" dxfId="54" priority="55" operator="containsText" text="Alto">
      <formula>NOT(ISERROR(SEARCH("Alto",J7)))</formula>
    </cfRule>
    <cfRule type="containsText" dxfId="53" priority="56" operator="containsText" text="Muy Alto">
      <formula>NOT(ISERROR(SEARCH("Muy Alto",J7)))</formula>
    </cfRule>
  </conditionalFormatting>
  <conditionalFormatting sqref="J7">
    <cfRule type="containsText" dxfId="52" priority="52" operator="containsText" text="Muy Bajo">
      <formula>NOT(ISERROR(SEARCH("Muy Bajo",J7)))</formula>
    </cfRule>
    <cfRule type="containsText" dxfId="51" priority="53" operator="containsText" text="Bajo">
      <formula>NOT(ISERROR(SEARCH("Bajo",J7)))</formula>
    </cfRule>
  </conditionalFormatting>
  <conditionalFormatting sqref="J7">
    <cfRule type="containsText" dxfId="50" priority="51" operator="containsText" text="Extremo">
      <formula>NOT(ISERROR(SEARCH("Extremo",J7)))</formula>
    </cfRule>
  </conditionalFormatting>
  <conditionalFormatting sqref="H15:K15">
    <cfRule type="containsText" dxfId="49" priority="48" operator="containsText" text="Moderado">
      <formula>NOT(ISERROR(SEARCH("Moderado",H15)))</formula>
    </cfRule>
    <cfRule type="containsText" dxfId="48" priority="49" operator="containsText" text="Alto">
      <formula>NOT(ISERROR(SEARCH("Alto",H15)))</formula>
    </cfRule>
    <cfRule type="containsText" dxfId="47" priority="50" operator="containsText" text="Muy Alto">
      <formula>NOT(ISERROR(SEARCH("Muy Alto",H15)))</formula>
    </cfRule>
  </conditionalFormatting>
  <conditionalFormatting sqref="H15:K15">
    <cfRule type="containsText" dxfId="46" priority="46" operator="containsText" text="Muy Bajo">
      <formula>NOT(ISERROR(SEARCH("Muy Bajo",H15)))</formula>
    </cfRule>
    <cfRule type="containsText" dxfId="45" priority="47" operator="containsText" text="Bajo">
      <formula>NOT(ISERROR(SEARCH("Bajo",H15)))</formula>
    </cfRule>
  </conditionalFormatting>
  <conditionalFormatting sqref="H15:K15">
    <cfRule type="containsText" dxfId="44" priority="45" operator="containsText" text="Extremo">
      <formula>NOT(ISERROR(SEARCH("Extremo",H15)))</formula>
    </cfRule>
  </conditionalFormatting>
  <conditionalFormatting sqref="V15:W15">
    <cfRule type="expression" dxfId="43" priority="41">
      <formula>$V15&gt;=4</formula>
    </cfRule>
    <cfRule type="expression" dxfId="42" priority="42">
      <formula>$V15&gt;=3</formula>
    </cfRule>
    <cfRule type="expression" dxfId="41" priority="43">
      <formula>$V15&gt;=2</formula>
    </cfRule>
    <cfRule type="expression" dxfId="40" priority="44">
      <formula>$V15&lt;2</formula>
    </cfRule>
  </conditionalFormatting>
  <conditionalFormatting sqref="H16:K16">
    <cfRule type="containsText" dxfId="39" priority="38" operator="containsText" text="Moderado">
      <formula>NOT(ISERROR(SEARCH("Moderado",H16)))</formula>
    </cfRule>
    <cfRule type="containsText" dxfId="38" priority="39" operator="containsText" text="Alto">
      <formula>NOT(ISERROR(SEARCH("Alto",H16)))</formula>
    </cfRule>
    <cfRule type="containsText" dxfId="37" priority="40" operator="containsText" text="Muy Alto">
      <formula>NOT(ISERROR(SEARCH("Muy Alto",H16)))</formula>
    </cfRule>
  </conditionalFormatting>
  <conditionalFormatting sqref="H16:K16">
    <cfRule type="containsText" dxfId="36" priority="36" operator="containsText" text="Muy Bajo">
      <formula>NOT(ISERROR(SEARCH("Muy Bajo",H16)))</formula>
    </cfRule>
    <cfRule type="containsText" dxfId="35" priority="37" operator="containsText" text="Bajo">
      <formula>NOT(ISERROR(SEARCH("Bajo",H16)))</formula>
    </cfRule>
  </conditionalFormatting>
  <conditionalFormatting sqref="H16:K16">
    <cfRule type="containsText" dxfId="34" priority="35" operator="containsText" text="Extremo">
      <formula>NOT(ISERROR(SEARCH("Extremo",H16)))</formula>
    </cfRule>
  </conditionalFormatting>
  <conditionalFormatting sqref="V16:W16">
    <cfRule type="expression" dxfId="33" priority="31">
      <formula>$V16&gt;=4</formula>
    </cfRule>
    <cfRule type="expression" dxfId="32" priority="32">
      <formula>$V16&gt;=3</formula>
    </cfRule>
    <cfRule type="expression" dxfId="31" priority="33">
      <formula>$V16&gt;=2</formula>
    </cfRule>
    <cfRule type="expression" dxfId="30" priority="34">
      <formula>$V16&lt;2</formula>
    </cfRule>
  </conditionalFormatting>
  <conditionalFormatting sqref="H19:K19">
    <cfRule type="containsText" dxfId="29" priority="28" operator="containsText" text="Moderado">
      <formula>NOT(ISERROR(SEARCH("Moderado",H19)))</formula>
    </cfRule>
    <cfRule type="containsText" dxfId="28" priority="29" operator="containsText" text="Alto">
      <formula>NOT(ISERROR(SEARCH("Alto",H19)))</formula>
    </cfRule>
    <cfRule type="containsText" dxfId="27" priority="30" operator="containsText" text="Muy Alto">
      <formula>NOT(ISERROR(SEARCH("Muy Alto",H19)))</formula>
    </cfRule>
  </conditionalFormatting>
  <conditionalFormatting sqref="H19:K19">
    <cfRule type="containsText" dxfId="26" priority="26" operator="containsText" text="Muy Bajo">
      <formula>NOT(ISERROR(SEARCH("Muy Bajo",H19)))</formula>
    </cfRule>
    <cfRule type="containsText" dxfId="25" priority="27" operator="containsText" text="Bajo">
      <formula>NOT(ISERROR(SEARCH("Bajo",H19)))</formula>
    </cfRule>
  </conditionalFormatting>
  <conditionalFormatting sqref="H19:K19">
    <cfRule type="containsText" dxfId="24" priority="25" operator="containsText" text="Extremo">
      <formula>NOT(ISERROR(SEARCH("Extremo",H19)))</formula>
    </cfRule>
  </conditionalFormatting>
  <conditionalFormatting sqref="V19:W19">
    <cfRule type="expression" dxfId="23" priority="21">
      <formula>$V19&gt;=4</formula>
    </cfRule>
    <cfRule type="expression" dxfId="22" priority="22">
      <formula>$V19&gt;=3</formula>
    </cfRule>
    <cfRule type="expression" dxfId="21" priority="23">
      <formula>$V19&gt;=2</formula>
    </cfRule>
    <cfRule type="expression" dxfId="20" priority="24">
      <formula>$V19&lt;2</formula>
    </cfRule>
  </conditionalFormatting>
  <conditionalFormatting sqref="H21:K21">
    <cfRule type="containsText" dxfId="19" priority="18" operator="containsText" text="Moderado">
      <formula>NOT(ISERROR(SEARCH("Moderado",H21)))</formula>
    </cfRule>
    <cfRule type="containsText" dxfId="18" priority="19" operator="containsText" text="Alto">
      <formula>NOT(ISERROR(SEARCH("Alto",H21)))</formula>
    </cfRule>
    <cfRule type="containsText" dxfId="17" priority="20" operator="containsText" text="Muy Alto">
      <formula>NOT(ISERROR(SEARCH("Muy Alto",H21)))</formula>
    </cfRule>
  </conditionalFormatting>
  <conditionalFormatting sqref="H21:K21">
    <cfRule type="containsText" dxfId="16" priority="16" operator="containsText" text="Muy Bajo">
      <formula>NOT(ISERROR(SEARCH("Muy Bajo",H21)))</formula>
    </cfRule>
    <cfRule type="containsText" dxfId="15" priority="17" operator="containsText" text="Bajo">
      <formula>NOT(ISERROR(SEARCH("Bajo",H21)))</formula>
    </cfRule>
  </conditionalFormatting>
  <conditionalFormatting sqref="H21:K21">
    <cfRule type="containsText" dxfId="14" priority="15" operator="containsText" text="Extremo">
      <formula>NOT(ISERROR(SEARCH("Extremo",H21)))</formula>
    </cfRule>
  </conditionalFormatting>
  <conditionalFormatting sqref="V21:W21">
    <cfRule type="expression" dxfId="13" priority="11">
      <formula>$V21&gt;=4</formula>
    </cfRule>
    <cfRule type="expression" dxfId="12" priority="12">
      <formula>$V21&gt;=3</formula>
    </cfRule>
    <cfRule type="expression" dxfId="11" priority="13">
      <formula>$V21&gt;=2</formula>
    </cfRule>
    <cfRule type="expression" dxfId="10" priority="14">
      <formula>$V21&lt;2</formula>
    </cfRule>
  </conditionalFormatting>
  <conditionalFormatting sqref="H18:K18">
    <cfRule type="containsText" dxfId="9" priority="8" operator="containsText" text="Moderado">
      <formula>NOT(ISERROR(SEARCH("Moderado",H18)))</formula>
    </cfRule>
    <cfRule type="containsText" dxfId="8" priority="9" operator="containsText" text="Alto">
      <formula>NOT(ISERROR(SEARCH("Alto",H18)))</formula>
    </cfRule>
    <cfRule type="containsText" dxfId="7" priority="10" operator="containsText" text="Muy Alto">
      <formula>NOT(ISERROR(SEARCH("Muy Alto",H18)))</formula>
    </cfRule>
  </conditionalFormatting>
  <conditionalFormatting sqref="H18:K18">
    <cfRule type="containsText" dxfId="6" priority="6" operator="containsText" text="Muy Bajo">
      <formula>NOT(ISERROR(SEARCH("Muy Bajo",H18)))</formula>
    </cfRule>
    <cfRule type="containsText" dxfId="5" priority="7" operator="containsText" text="Bajo">
      <formula>NOT(ISERROR(SEARCH("Bajo",H18)))</formula>
    </cfRule>
  </conditionalFormatting>
  <conditionalFormatting sqref="H18:K18">
    <cfRule type="containsText" dxfId="4" priority="5" operator="containsText" text="Extremo">
      <formula>NOT(ISERROR(SEARCH("Extremo",H18)))</formula>
    </cfRule>
  </conditionalFormatting>
  <conditionalFormatting sqref="V18:W18">
    <cfRule type="expression" dxfId="3" priority="1">
      <formula>$V18&gt;=4</formula>
    </cfRule>
    <cfRule type="expression" dxfId="2" priority="2">
      <formula>$V18&gt;=3</formula>
    </cfRule>
    <cfRule type="expression" dxfId="1" priority="3">
      <formula>$V18&gt;=2</formula>
    </cfRule>
    <cfRule type="expression" dxfId="0" priority="4">
      <formula>$V18&lt;2</formula>
    </cfRule>
  </conditionalFormatting>
  <dataValidations xWindow="855" yWindow="548" count="32">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AA6" xr:uid="{AB1233C1-89EB-4BF6-8414-513B30C53C60}"/>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Z6" xr:uid="{56B876E0-CC0F-4061-B13E-9B0A331D9404}"/>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Y6" xr:uid="{B5866124-36A9-4323-8A4D-1B25AB8BAE7F}"/>
    <dataValidation type="list" allowBlank="1" showInputMessage="1" showErrorMessage="1" sqref="P7:P23" xr:uid="{06553C21-0D3D-4426-9328-EE6AF938D29C}">
      <formula1>Impacto_Obj_Est_Def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L7:L23" xr:uid="{B1D4EEC1-0AF1-4CB6-9B51-90997751F38B}">
      <formula1>Nivel_Directivo_Def_PQR</formula1>
    </dataValidation>
    <dataValidation type="list" allowBlank="1" showInputMessage="1" showErrorMessage="1" sqref="R7:R23" xr:uid="{B8E18B95-C50F-4695-8C25-2C75BBFC17CE}">
      <formula1>Result_Aud_Ant_Def</formula1>
    </dataValidation>
    <dataValidation type="list" allowBlank="1" showInputMessage="1" showErrorMessage="1" sqref="T7:T23" xr:uid="{91792AE0-EA50-4ADA-B2F1-75B7F9EB675D}">
      <formula1>Impacto_Ppto_Def</formula1>
    </dataValidation>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B6" xr:uid="{6BE5676B-DE30-4F66-A2B5-C460864D8E22}"/>
    <dataValidation allowBlank="1" showInputMessage="1" showErrorMessage="1" promptTitle="CODIGO" prompt="En caso que utilicen control documental o referenciación en los papeles de trabajo, en este espacio podrá colocar el código (alfabético, numérico o alfanumèrico) correspondiente." sqref="C4" xr:uid="{780F11C2-D086-4162-89B2-6D0A5C94CEEE}"/>
    <dataValidation allowBlank="1" showInputMessage="1" showErrorMessage="1" promptTitle="Riesgo inherente" prompt="Digite la cantidad de riesgos inherentes por cada nivel que tiene el aspecto evaluable." sqref="C5:G5" xr:uid="{4F959B1B-AE79-474F-8365-96131D6F2486}"/>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H6" xr:uid="{C6C57DA3-63DE-4183-A5E5-086CB71382ED}"/>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I6" xr:uid="{2A5207DA-708D-4DC5-88CE-28DC894E9AAB}"/>
    <dataValidation allowBlank="1" showInputMessage="1" showErrorMessage="1" promptTitle="TOTAL PUNTAJE RIESGOS" prompt="FAVOR NO DILIGENCIAR NADA EN ESTA COLUMNA. Aparecerá automáticamente el puntaje consolidado del total de riesgos que afectan cada aspecto evaluable." sqref="G6" xr:uid="{C11F8444-1067-436A-964F-73D186921609}"/>
    <dataValidation type="decimal" allowBlank="1" showInputMessage="1" showErrorMessage="1" promptTitle="PORCENTAJE VARIABLE" prompt="Puede cambiar este porcentaje, siempre y cuando la suma de los porcentajes de las 6 variables sumen 100%, y de acuerdo con la dinámica y complejidad de la entidad." sqref="I5 K5 Q5 S5 U5 M5 O5" xr:uid="{95DDDD13-78FC-4344-AE53-CD1EC7385561}">
      <formula1>0</formula1>
      <formula2>1</formula2>
    </dataValidation>
    <dataValidation allowBlank="1" showInputMessage="1" showErrorMessage="1" promptTitle="TIEMPO DESDE ULTIMA AUDITORIA" prompt="Seleccione de la lista desplegable los años transcurridos desde la última auditoría o en caso que nunca se haya auditado seleccione &gt;4años." sqref="J6" xr:uid="{D9142574-2E44-4629-B54D-CED52350C3BF}"/>
    <dataValidation allowBlank="1" showInputMessage="1" showErrorMessage="1" promptTitle="CALIFICACION TIEMPO ULTIMA AUDIT" prompt="FAVOR NO DILIGENCIAR ESTA COLUMNA. Esta calificación aparecerá automáticamente con base en la hoja &quot;parámetros&quot; establecidos." sqref="K6" xr:uid="{144A5458-F7C1-49A9-865B-9B2C3FE47E0B}"/>
    <dataValidation allowBlank="1" showInputMessage="1" showErrorMessage="1" promptTitle="TEMAS INTERES DIRECTIVOS" prompt="Seleccione la cantidad de PQR que tiene esta temática." sqref="L6" xr:uid="{268B5DF6-58F5-4367-BBDF-E8E2167FE826}"/>
    <dataValidation allowBlank="1" showInputMessage="1" showErrorMessage="1" promptTitle="CALIFICACION INTERESES ALTA DIRE" prompt="FAVOR NO DILIGENCIAR ESTA COLUMNA. Esta calificación se generará automáticamente, respecto de la cantidad de PQR que seleccionó en la columna anterior." sqref="M6" xr:uid="{032824A6-409C-473F-85EB-81FF96806B5C}"/>
    <dataValidation allowBlank="1" showInputMessage="1" showErrorMessage="1" promptTitle="IMPACTO OBJETIVOS ESTRATEGICOS" prompt="Seleccionar la opción que corresponda a la insidencia de este aspecto evaluable o temática en los objetivos estratégicos." sqref="P6" xr:uid="{21D84A29-FDBB-49D8-A546-571013D20E3A}"/>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Q6" xr:uid="{124DD412-CE7D-4651-9B52-9E3523F3648F}"/>
    <dataValidation allowBlank="1" showInputMessage="1" showErrorMessage="1" promptTitle="RESULTADOS AUDITORIAS ANTERIORES" prompt="Seleccionar la cantidad de hallazgos abiertos que posee temática producto de auditorias internas y externas." sqref="R6" xr:uid="{C02B5F16-BE17-4597-A18D-E5E2682A4C68}"/>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S6" xr:uid="{12122669-3087-4B94-A5C7-E6E1F1ED0E9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U6" xr:uid="{3411EC58-450C-4E97-A2F1-A284FF900BCC}"/>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T6" xr:uid="{EF43DB4F-E800-4E8A-AE70-3FEACBBC6D8A}"/>
    <dataValidation allowBlank="1" showInputMessage="1" showErrorMessage="1" promptTitle="PONDERACION" prompt="FAVOR NO DILIGENCIAR ESTA COLUMNA._x000a_Acá aparecerá automáticamente el puntaje consolidado para el nivel de criticidad de cada aspecto evaluable." sqref="V6" xr:uid="{A92F61A4-AD15-4ABC-9154-13A9195B4531}"/>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W6" xr:uid="{0069ED1B-EED6-4670-B232-68E2B427C977}"/>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X6" xr:uid="{0DE0C1B4-B7C1-4FD6-B422-B375DC3CFABE}"/>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B6" xr:uid="{68CFD5EC-8B08-42B2-ABAA-584D1405791E}"/>
    <dataValidation type="list" allowBlank="1" showInputMessage="1" showErrorMessage="1" sqref="J7:J23" xr:uid="{339ACEE6-7DE6-4478-8B0B-25781E6DCC0D}">
      <formula1>Tiempo_Ult_Aud_Def</formula1>
    </dataValidation>
    <dataValidation allowBlank="1" showInputMessage="1" showErrorMessage="1" promptTitle="CALIFICACION INTERESES ALTA DIRE" prompt="FAVOR NO DILIGENCIAR ESTA COLUMNA. Esta calificación se generará automáticamente, respecto de los intereses de la alta dirección." sqref="O6" xr:uid="{8D97F98B-006C-4EDB-91C4-7A3A8239592C}"/>
    <dataValidation allowBlank="1" showInputMessage="1" showErrorMessage="1" promptTitle="TEMAS INTERES DIRECTIVOS" prompt="Seleccione la cantidad de veces que a este tema le hacen seguimiento en Comités Directivos o de Control Interno. Si la temática es solicitada por la alta dirección, se añade directamente en el plan anual de auditoria, no se prioriza." sqref="N6" xr:uid="{5B2207DA-15E8-447D-BCF5-4E63830CCC5B}"/>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N7:N23" xr:uid="{F9BF42C6-9718-44F8-AAAE-8613581BDCAD}">
      <formula1>Nivel_Directivo_Def</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9841-E04B-464A-AF05-937237553A67}">
  <sheetPr>
    <tabColor theme="5" tint="0.59999389629810485"/>
  </sheetPr>
  <dimension ref="A1:BF83"/>
  <sheetViews>
    <sheetView tabSelected="1" zoomScale="60" zoomScaleNormal="60" workbookViewId="0">
      <selection activeCell="C13" sqref="C13"/>
    </sheetView>
  </sheetViews>
  <sheetFormatPr baseColWidth="10" defaultColWidth="9.140625" defaultRowHeight="18" customHeight="1" x14ac:dyDescent="0.25"/>
  <cols>
    <col min="1" max="1" width="80.85546875" style="72" customWidth="1"/>
    <col min="2" max="4" width="3.7109375" style="71" customWidth="1"/>
    <col min="5" max="5" width="4" style="71" customWidth="1"/>
    <col min="6" max="6" width="3.7109375" style="71" customWidth="1"/>
    <col min="7" max="7" width="4.7109375" style="71" customWidth="1"/>
    <col min="8" max="8" width="5.42578125" style="71" customWidth="1"/>
    <col min="9" max="9" width="4.7109375" style="71" customWidth="1"/>
    <col min="10" max="10" width="4.85546875" style="71" customWidth="1"/>
    <col min="11" max="20" width="3.7109375" style="71" customWidth="1"/>
    <col min="21" max="22" width="5.140625" style="71" customWidth="1"/>
    <col min="23" max="23" width="4.28515625" style="71" customWidth="1"/>
    <col min="24" max="24" width="5" style="71" customWidth="1"/>
    <col min="25" max="27" width="3.7109375" style="71" customWidth="1"/>
    <col min="28" max="28" width="8.42578125" style="71" customWidth="1"/>
    <col min="29" max="29" width="4.7109375" style="71" customWidth="1"/>
    <col min="30" max="30" width="3.7109375" style="70" customWidth="1"/>
    <col min="31" max="31" width="7.28515625" style="70" customWidth="1"/>
    <col min="32" max="32" width="5.140625" style="70" customWidth="1"/>
    <col min="33" max="33" width="3.7109375" style="70" customWidth="1"/>
    <col min="34" max="34" width="8.5703125" style="70" customWidth="1"/>
    <col min="35" max="35" width="5.42578125" style="69" customWidth="1"/>
    <col min="36" max="37" width="5.140625" style="69" customWidth="1"/>
    <col min="38" max="38" width="4.42578125" style="69" customWidth="1"/>
    <col min="39" max="40" width="3.7109375" style="69" customWidth="1"/>
    <col min="41" max="41" width="4.85546875" style="69" customWidth="1"/>
    <col min="42" max="42" width="5.140625" style="69" customWidth="1"/>
    <col min="43" max="43" width="5.85546875" style="69" customWidth="1"/>
    <col min="44" max="45" width="3.7109375" style="69" customWidth="1"/>
    <col min="46" max="46" width="4.42578125" style="69" customWidth="1"/>
    <col min="47" max="50" width="3.7109375" style="69" customWidth="1"/>
    <col min="51" max="52" width="5.42578125" style="69" customWidth="1"/>
    <col min="53" max="53" width="3.7109375" style="69" customWidth="1"/>
    <col min="54" max="54" width="4.7109375" style="69" customWidth="1"/>
    <col min="55" max="57" width="3.7109375" style="69" customWidth="1"/>
    <col min="58" max="58" width="83" style="69" customWidth="1"/>
    <col min="59" max="16384" width="9.140625" style="69"/>
  </cols>
  <sheetData>
    <row r="1" spans="1:58" ht="18" customHeight="1" thickBot="1" x14ac:dyDescent="0.3">
      <c r="AL1" s="316"/>
      <c r="AM1" s="316"/>
      <c r="AN1" s="314"/>
      <c r="AO1" s="314"/>
      <c r="AP1" s="314"/>
      <c r="AQ1" s="314"/>
      <c r="AR1" s="314"/>
      <c r="AS1" s="314"/>
      <c r="AT1" s="314"/>
      <c r="AU1" s="314"/>
      <c r="AV1" s="314"/>
      <c r="AW1" s="316"/>
    </row>
    <row r="2" spans="1:58" ht="37.5" customHeight="1" x14ac:dyDescent="0.25">
      <c r="A2" s="280"/>
      <c r="B2" s="261" t="s">
        <v>248</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3"/>
    </row>
    <row r="3" spans="1:58" ht="38.25" customHeight="1" x14ac:dyDescent="0.25">
      <c r="A3" s="281"/>
      <c r="B3" s="264"/>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265"/>
    </row>
    <row r="4" spans="1:58" ht="33" customHeight="1" thickBot="1" x14ac:dyDescent="0.3">
      <c r="A4" s="282"/>
      <c r="B4" s="266"/>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8"/>
    </row>
    <row r="5" spans="1:58" ht="59.25" customHeight="1" thickBot="1" x14ac:dyDescent="0.3">
      <c r="A5" s="275" t="s">
        <v>208</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313"/>
      <c r="AN5" s="313"/>
      <c r="AO5" s="313"/>
      <c r="AP5" s="313"/>
      <c r="AQ5" s="313"/>
      <c r="AR5" s="313"/>
      <c r="AS5" s="313"/>
      <c r="AT5" s="313"/>
      <c r="AU5" s="313"/>
      <c r="AV5" s="313"/>
      <c r="AW5" s="313"/>
      <c r="AX5" s="313"/>
      <c r="AY5" s="313"/>
      <c r="AZ5" s="313"/>
      <c r="BA5" s="313"/>
      <c r="BB5" s="313"/>
      <c r="BC5" s="313"/>
      <c r="BD5" s="313"/>
      <c r="BE5" s="313"/>
      <c r="BF5" s="315"/>
    </row>
    <row r="6" spans="1:58" s="108" customFormat="1" ht="96.75" customHeight="1" thickBot="1" x14ac:dyDescent="0.3">
      <c r="A6" s="278" t="s">
        <v>249</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9"/>
    </row>
    <row r="7" spans="1:58" s="107" customFormat="1" ht="141.75" customHeight="1" thickBot="1" x14ac:dyDescent="0.3">
      <c r="A7" s="275" t="s">
        <v>284</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7"/>
    </row>
    <row r="8" spans="1:58" ht="61.5" customHeight="1" thickBot="1" x14ac:dyDescent="0.3">
      <c r="A8" s="272" t="s">
        <v>209</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4"/>
      <c r="AM8" s="269" t="s">
        <v>210</v>
      </c>
      <c r="AN8" s="270"/>
      <c r="AO8" s="270"/>
      <c r="AP8" s="270"/>
      <c r="AQ8" s="270"/>
      <c r="AR8" s="270"/>
      <c r="AS8" s="270"/>
      <c r="AT8" s="270"/>
      <c r="AU8" s="270"/>
      <c r="AV8" s="270"/>
      <c r="AW8" s="270"/>
      <c r="AX8" s="270"/>
      <c r="AY8" s="270"/>
      <c r="AZ8" s="270"/>
      <c r="BA8" s="270"/>
      <c r="BB8" s="270"/>
      <c r="BC8" s="270"/>
      <c r="BD8" s="270"/>
      <c r="BE8" s="270"/>
      <c r="BF8" s="271"/>
    </row>
    <row r="9" spans="1:58" ht="30" customHeight="1" x14ac:dyDescent="0.25">
      <c r="A9" s="287" t="s">
        <v>164</v>
      </c>
      <c r="B9" s="296" t="s">
        <v>163</v>
      </c>
      <c r="C9" s="297"/>
      <c r="D9" s="297"/>
      <c r="E9" s="297"/>
      <c r="F9" s="297"/>
      <c r="G9" s="292" t="s">
        <v>162</v>
      </c>
      <c r="H9" s="290"/>
      <c r="I9" s="290"/>
      <c r="J9" s="291"/>
      <c r="K9" s="289" t="s">
        <v>161</v>
      </c>
      <c r="L9" s="290"/>
      <c r="M9" s="290"/>
      <c r="N9" s="290"/>
      <c r="O9" s="291"/>
      <c r="P9" s="292" t="s">
        <v>160</v>
      </c>
      <c r="Q9" s="290"/>
      <c r="R9" s="290"/>
      <c r="S9" s="290"/>
      <c r="T9" s="291"/>
      <c r="U9" s="292" t="s">
        <v>159</v>
      </c>
      <c r="V9" s="290"/>
      <c r="W9" s="290"/>
      <c r="X9" s="291"/>
      <c r="Y9" s="289" t="s">
        <v>158</v>
      </c>
      <c r="Z9" s="290"/>
      <c r="AA9" s="290"/>
      <c r="AB9" s="290"/>
      <c r="AC9" s="291"/>
      <c r="AD9" s="292" t="s">
        <v>157</v>
      </c>
      <c r="AE9" s="290"/>
      <c r="AF9" s="290"/>
      <c r="AG9" s="290"/>
      <c r="AH9" s="291"/>
      <c r="AI9" s="292" t="s">
        <v>156</v>
      </c>
      <c r="AJ9" s="290"/>
      <c r="AK9" s="290"/>
      <c r="AL9" s="291"/>
      <c r="AM9" s="289" t="s">
        <v>155</v>
      </c>
      <c r="AN9" s="290"/>
      <c r="AO9" s="290"/>
      <c r="AP9" s="290"/>
      <c r="AQ9" s="291"/>
      <c r="AR9" s="292" t="s">
        <v>154</v>
      </c>
      <c r="AS9" s="290"/>
      <c r="AT9" s="290"/>
      <c r="AU9" s="290"/>
      <c r="AV9" s="291"/>
      <c r="AW9" s="292" t="s">
        <v>153</v>
      </c>
      <c r="AX9" s="290"/>
      <c r="AY9" s="290"/>
      <c r="AZ9" s="291"/>
      <c r="BA9" s="292" t="s">
        <v>152</v>
      </c>
      <c r="BB9" s="290"/>
      <c r="BC9" s="290"/>
      <c r="BD9" s="290"/>
      <c r="BE9" s="291"/>
      <c r="BF9" s="298" t="s">
        <v>165</v>
      </c>
    </row>
    <row r="10" spans="1:58" s="71" customFormat="1" ht="90" customHeight="1" x14ac:dyDescent="0.25">
      <c r="A10" s="288"/>
      <c r="B10" s="104" t="s">
        <v>151</v>
      </c>
      <c r="C10" s="103" t="s">
        <v>150</v>
      </c>
      <c r="D10" s="103" t="s">
        <v>149</v>
      </c>
      <c r="E10" s="103" t="s">
        <v>148</v>
      </c>
      <c r="F10" s="106" t="s">
        <v>147</v>
      </c>
      <c r="G10" s="104" t="s">
        <v>151</v>
      </c>
      <c r="H10" s="103" t="s">
        <v>150</v>
      </c>
      <c r="I10" s="103" t="s">
        <v>149</v>
      </c>
      <c r="J10" s="102" t="s">
        <v>148</v>
      </c>
      <c r="K10" s="105" t="s">
        <v>151</v>
      </c>
      <c r="L10" s="103" t="s">
        <v>150</v>
      </c>
      <c r="M10" s="103" t="s">
        <v>149</v>
      </c>
      <c r="N10" s="103" t="s">
        <v>148</v>
      </c>
      <c r="O10" s="102" t="s">
        <v>147</v>
      </c>
      <c r="P10" s="104" t="s">
        <v>151</v>
      </c>
      <c r="Q10" s="103" t="s">
        <v>150</v>
      </c>
      <c r="R10" s="103" t="s">
        <v>149</v>
      </c>
      <c r="S10" s="103" t="s">
        <v>148</v>
      </c>
      <c r="T10" s="102" t="s">
        <v>147</v>
      </c>
      <c r="U10" s="104" t="s">
        <v>151</v>
      </c>
      <c r="V10" s="103" t="s">
        <v>150</v>
      </c>
      <c r="W10" s="103" t="s">
        <v>149</v>
      </c>
      <c r="X10" s="102" t="s">
        <v>148</v>
      </c>
      <c r="Y10" s="105" t="s">
        <v>151</v>
      </c>
      <c r="Z10" s="103" t="s">
        <v>150</v>
      </c>
      <c r="AA10" s="103" t="s">
        <v>149</v>
      </c>
      <c r="AB10" s="103" t="s">
        <v>148</v>
      </c>
      <c r="AC10" s="102" t="s">
        <v>147</v>
      </c>
      <c r="AD10" s="104" t="s">
        <v>151</v>
      </c>
      <c r="AE10" s="103" t="s">
        <v>150</v>
      </c>
      <c r="AF10" s="103" t="s">
        <v>149</v>
      </c>
      <c r="AG10" s="103" t="s">
        <v>148</v>
      </c>
      <c r="AH10" s="102" t="s">
        <v>147</v>
      </c>
      <c r="AI10" s="104" t="s">
        <v>151</v>
      </c>
      <c r="AJ10" s="103" t="s">
        <v>150</v>
      </c>
      <c r="AK10" s="103" t="s">
        <v>149</v>
      </c>
      <c r="AL10" s="102" t="s">
        <v>148</v>
      </c>
      <c r="AM10" s="105" t="s">
        <v>151</v>
      </c>
      <c r="AN10" s="103" t="s">
        <v>150</v>
      </c>
      <c r="AO10" s="103" t="s">
        <v>149</v>
      </c>
      <c r="AP10" s="103" t="s">
        <v>148</v>
      </c>
      <c r="AQ10" s="102" t="s">
        <v>147</v>
      </c>
      <c r="AR10" s="104" t="s">
        <v>151</v>
      </c>
      <c r="AS10" s="103" t="s">
        <v>150</v>
      </c>
      <c r="AT10" s="103" t="s">
        <v>149</v>
      </c>
      <c r="AU10" s="103" t="s">
        <v>148</v>
      </c>
      <c r="AV10" s="102" t="s">
        <v>147</v>
      </c>
      <c r="AW10" s="104" t="s">
        <v>151</v>
      </c>
      <c r="AX10" s="103" t="s">
        <v>150</v>
      </c>
      <c r="AY10" s="103" t="s">
        <v>149</v>
      </c>
      <c r="AZ10" s="102" t="s">
        <v>148</v>
      </c>
      <c r="BA10" s="104" t="s">
        <v>151</v>
      </c>
      <c r="BB10" s="103" t="s">
        <v>150</v>
      </c>
      <c r="BC10" s="103" t="s">
        <v>149</v>
      </c>
      <c r="BD10" s="103" t="s">
        <v>148</v>
      </c>
      <c r="BE10" s="102" t="s">
        <v>147</v>
      </c>
      <c r="BF10" s="299"/>
    </row>
    <row r="11" spans="1:58" s="111" customFormat="1" ht="31.5" customHeight="1" thickBot="1" x14ac:dyDescent="0.3">
      <c r="A11" s="300" t="s">
        <v>270</v>
      </c>
      <c r="B11" s="301"/>
      <c r="C11" s="301"/>
      <c r="D11" s="301"/>
      <c r="E11" s="301"/>
      <c r="F11" s="301"/>
      <c r="G11" s="301"/>
      <c r="H11" s="301"/>
      <c r="I11" s="301"/>
      <c r="J11" s="301"/>
      <c r="K11" s="301"/>
      <c r="L11" s="301"/>
      <c r="M11" s="301"/>
      <c r="N11" s="301"/>
      <c r="O11" s="301"/>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3"/>
    </row>
    <row r="12" spans="1:58" s="111" customFormat="1" ht="84.75" customHeight="1" thickBot="1" x14ac:dyDescent="0.25">
      <c r="A12" s="183" t="s">
        <v>267</v>
      </c>
      <c r="B12" s="84"/>
      <c r="C12" s="83"/>
      <c r="D12" s="83"/>
      <c r="E12" s="83"/>
      <c r="F12" s="82"/>
      <c r="G12" s="84"/>
      <c r="H12" s="83"/>
      <c r="I12" s="83"/>
      <c r="J12" s="97"/>
      <c r="K12" s="84"/>
      <c r="L12" s="83"/>
      <c r="M12" s="83"/>
      <c r="N12" s="83"/>
      <c r="O12" s="83"/>
      <c r="P12" s="84"/>
      <c r="Q12" s="83"/>
      <c r="R12" s="83"/>
      <c r="S12" s="83"/>
      <c r="T12" s="97"/>
      <c r="U12" s="79"/>
      <c r="V12" s="184"/>
      <c r="W12" s="185">
        <v>15</v>
      </c>
      <c r="X12" s="186"/>
      <c r="Y12" s="185"/>
      <c r="Z12" s="185"/>
      <c r="AA12" s="185"/>
      <c r="AB12" s="185"/>
      <c r="AC12" s="185">
        <v>29</v>
      </c>
      <c r="AD12" s="84"/>
      <c r="AE12" s="83"/>
      <c r="AF12" s="83"/>
      <c r="AG12" s="83"/>
      <c r="AH12" s="97"/>
      <c r="AI12" s="79"/>
      <c r="AJ12" s="78"/>
      <c r="AK12" s="78"/>
      <c r="AL12" s="77"/>
      <c r="AM12" s="98"/>
      <c r="AN12" s="83"/>
      <c r="AO12" s="83"/>
      <c r="AP12" s="83"/>
      <c r="AQ12" s="97"/>
      <c r="AR12" s="84"/>
      <c r="AS12" s="83"/>
      <c r="AT12" s="83"/>
      <c r="AU12" s="83"/>
      <c r="AV12" s="97"/>
      <c r="AW12" s="79"/>
      <c r="AX12" s="78"/>
      <c r="AY12" s="78"/>
      <c r="AZ12" s="77"/>
      <c r="BA12" s="98"/>
      <c r="BB12" s="83"/>
      <c r="BC12" s="83"/>
      <c r="BD12" s="83"/>
      <c r="BE12" s="74"/>
      <c r="BF12" s="101" t="s">
        <v>282</v>
      </c>
    </row>
    <row r="13" spans="1:58" s="111" customFormat="1" ht="36" customHeight="1" thickBot="1" x14ac:dyDescent="0.3">
      <c r="A13" s="100" t="s">
        <v>271</v>
      </c>
      <c r="B13" s="84"/>
      <c r="C13" s="83"/>
      <c r="D13" s="83"/>
      <c r="E13" s="83"/>
      <c r="F13" s="82"/>
      <c r="G13" s="84"/>
      <c r="H13" s="83"/>
      <c r="I13" s="83"/>
      <c r="J13" s="97"/>
      <c r="K13" s="84"/>
      <c r="L13" s="83"/>
      <c r="M13" s="83"/>
      <c r="N13" s="83"/>
      <c r="O13" s="83"/>
      <c r="P13" s="84"/>
      <c r="Q13" s="83"/>
      <c r="R13" s="83"/>
      <c r="S13" s="83"/>
      <c r="T13" s="97"/>
      <c r="U13" s="79"/>
      <c r="V13" s="83"/>
      <c r="W13" s="185">
        <v>15</v>
      </c>
      <c r="X13" s="185"/>
      <c r="Y13" s="186"/>
      <c r="Z13" s="185"/>
      <c r="AA13" s="185"/>
      <c r="AB13" s="187">
        <v>23</v>
      </c>
      <c r="AC13" s="185">
        <v>29</v>
      </c>
      <c r="AD13" s="84"/>
      <c r="AE13" s="83"/>
      <c r="AF13" s="83"/>
      <c r="AG13" s="83"/>
      <c r="AH13" s="97"/>
      <c r="AI13" s="79"/>
      <c r="AJ13" s="78"/>
      <c r="AK13" s="78"/>
      <c r="AL13" s="77"/>
      <c r="AM13" s="98"/>
      <c r="AN13" s="83"/>
      <c r="AO13" s="83"/>
      <c r="AP13" s="83"/>
      <c r="AQ13" s="97"/>
      <c r="AR13" s="84"/>
      <c r="AS13" s="83"/>
      <c r="AT13" s="83"/>
      <c r="AU13" s="83"/>
      <c r="AV13" s="97"/>
      <c r="AW13" s="79"/>
      <c r="AX13" s="78"/>
      <c r="AY13" s="78"/>
      <c r="AZ13" s="77"/>
      <c r="BA13" s="98"/>
      <c r="BB13" s="83"/>
      <c r="BC13" s="83"/>
      <c r="BD13" s="83"/>
      <c r="BE13" s="74"/>
      <c r="BF13" s="101" t="s">
        <v>282</v>
      </c>
    </row>
    <row r="14" spans="1:58" s="111" customFormat="1" ht="36" customHeight="1" thickBot="1" x14ac:dyDescent="0.3">
      <c r="A14" s="100" t="s">
        <v>268</v>
      </c>
      <c r="B14" s="84"/>
      <c r="C14" s="83"/>
      <c r="D14" s="83"/>
      <c r="E14" s="83"/>
      <c r="F14" s="82"/>
      <c r="G14" s="84"/>
      <c r="H14" s="83"/>
      <c r="I14" s="83"/>
      <c r="J14" s="97"/>
      <c r="K14" s="84"/>
      <c r="L14" s="83"/>
      <c r="M14" s="83"/>
      <c r="N14" s="83"/>
      <c r="O14" s="83"/>
      <c r="P14" s="84"/>
      <c r="Q14" s="83"/>
      <c r="R14" s="83"/>
      <c r="S14" s="83"/>
      <c r="T14" s="97"/>
      <c r="U14" s="79"/>
      <c r="V14" s="83"/>
      <c r="W14" s="185">
        <v>15</v>
      </c>
      <c r="X14" s="185"/>
      <c r="Y14" s="186"/>
      <c r="Z14" s="185"/>
      <c r="AA14" s="185"/>
      <c r="AB14" s="188">
        <v>21</v>
      </c>
      <c r="AC14" s="185">
        <v>29</v>
      </c>
      <c r="AD14" s="84"/>
      <c r="AE14" s="83"/>
      <c r="AF14" s="83"/>
      <c r="AG14" s="83"/>
      <c r="AH14" s="97"/>
      <c r="AI14" s="79"/>
      <c r="AJ14" s="78"/>
      <c r="AK14" s="78"/>
      <c r="AL14" s="77"/>
      <c r="AM14" s="98"/>
      <c r="AN14" s="83"/>
      <c r="AO14" s="83"/>
      <c r="AP14" s="83"/>
      <c r="AQ14" s="97"/>
      <c r="AR14" s="84"/>
      <c r="AS14" s="83"/>
      <c r="AT14" s="83"/>
      <c r="AU14" s="83"/>
      <c r="AV14" s="97"/>
      <c r="AW14" s="79"/>
      <c r="AX14" s="78"/>
      <c r="AY14" s="78"/>
      <c r="AZ14" s="77"/>
      <c r="BA14" s="98"/>
      <c r="BB14" s="83"/>
      <c r="BC14" s="83"/>
      <c r="BD14" s="83"/>
      <c r="BE14" s="74"/>
      <c r="BF14" s="101" t="s">
        <v>282</v>
      </c>
    </row>
    <row r="15" spans="1:58" s="111" customFormat="1" ht="36" customHeight="1" thickBot="1" x14ac:dyDescent="0.3">
      <c r="A15" s="100" t="s">
        <v>226</v>
      </c>
      <c r="B15" s="84"/>
      <c r="C15" s="83"/>
      <c r="D15" s="83"/>
      <c r="E15" s="83"/>
      <c r="F15" s="82"/>
      <c r="G15" s="84"/>
      <c r="H15" s="83"/>
      <c r="I15" s="83"/>
      <c r="J15" s="97"/>
      <c r="K15" s="84"/>
      <c r="L15" s="83"/>
      <c r="M15" s="83"/>
      <c r="N15" s="83"/>
      <c r="O15" s="83"/>
      <c r="P15" s="84"/>
      <c r="Q15" s="83"/>
      <c r="R15" s="83"/>
      <c r="S15" s="83"/>
      <c r="T15" s="97"/>
      <c r="U15" s="79"/>
      <c r="V15" s="83"/>
      <c r="W15" s="187">
        <v>15</v>
      </c>
      <c r="X15" s="185"/>
      <c r="Y15" s="186"/>
      <c r="Z15" s="185"/>
      <c r="AA15" s="185"/>
      <c r="AB15" s="185"/>
      <c r="AC15" s="185">
        <v>29</v>
      </c>
      <c r="AD15" s="84"/>
      <c r="AE15" s="83"/>
      <c r="AF15" s="83"/>
      <c r="AG15" s="83"/>
      <c r="AH15" s="97"/>
      <c r="AI15" s="79"/>
      <c r="AJ15" s="78"/>
      <c r="AK15" s="78"/>
      <c r="AL15" s="77"/>
      <c r="AM15" s="98"/>
      <c r="AN15" s="83"/>
      <c r="AO15" s="83"/>
      <c r="AP15" s="83"/>
      <c r="AQ15" s="97"/>
      <c r="AR15" s="84"/>
      <c r="AS15" s="83"/>
      <c r="AT15" s="83"/>
      <c r="AU15" s="83"/>
      <c r="AV15" s="97"/>
      <c r="AW15" s="79"/>
      <c r="AX15" s="78"/>
      <c r="AY15" s="78"/>
      <c r="AZ15" s="77"/>
      <c r="BA15" s="98"/>
      <c r="BB15" s="83"/>
      <c r="BC15" s="83"/>
      <c r="BD15" s="83"/>
      <c r="BE15" s="74"/>
      <c r="BF15" s="101" t="s">
        <v>282</v>
      </c>
    </row>
    <row r="16" spans="1:58" s="158" customFormat="1" ht="36" customHeight="1" thickBot="1" x14ac:dyDescent="0.3">
      <c r="A16" s="100" t="s">
        <v>272</v>
      </c>
      <c r="B16" s="84"/>
      <c r="C16" s="83"/>
      <c r="D16" s="83"/>
      <c r="E16" s="83"/>
      <c r="F16" s="82"/>
      <c r="G16" s="84"/>
      <c r="H16" s="83"/>
      <c r="I16" s="83"/>
      <c r="J16" s="97"/>
      <c r="K16" s="98"/>
      <c r="L16" s="83"/>
      <c r="M16" s="83"/>
      <c r="N16" s="83"/>
      <c r="O16" s="82"/>
      <c r="P16" s="84"/>
      <c r="Q16" s="83"/>
      <c r="R16" s="83"/>
      <c r="S16" s="83"/>
      <c r="T16" s="97"/>
      <c r="U16" s="79"/>
      <c r="V16" s="83"/>
      <c r="W16" s="185">
        <v>15</v>
      </c>
      <c r="X16" s="185"/>
      <c r="Y16" s="186"/>
      <c r="Z16" s="185"/>
      <c r="AA16" s="185"/>
      <c r="AB16" s="188" t="s">
        <v>269</v>
      </c>
      <c r="AC16" s="185">
        <v>29</v>
      </c>
      <c r="AD16" s="84"/>
      <c r="AE16" s="83"/>
      <c r="AF16" s="83"/>
      <c r="AG16" s="83"/>
      <c r="AH16" s="97"/>
      <c r="AI16" s="79"/>
      <c r="AJ16" s="78"/>
      <c r="AK16" s="78"/>
      <c r="AL16" s="77"/>
      <c r="AM16" s="98"/>
      <c r="AN16" s="83"/>
      <c r="AO16" s="83"/>
      <c r="AP16" s="83"/>
      <c r="AQ16" s="97"/>
      <c r="AR16" s="84"/>
      <c r="AS16" s="83"/>
      <c r="AT16" s="83"/>
      <c r="AU16" s="83"/>
      <c r="AV16" s="97"/>
      <c r="AW16" s="79"/>
      <c r="AX16" s="78"/>
      <c r="AY16" s="78"/>
      <c r="AZ16" s="77"/>
      <c r="BA16" s="98"/>
      <c r="BB16" s="83"/>
      <c r="BC16" s="83"/>
      <c r="BD16" s="83"/>
      <c r="BE16" s="74"/>
      <c r="BF16" s="101" t="s">
        <v>282</v>
      </c>
    </row>
    <row r="17" spans="1:58" s="115" customFormat="1" ht="36" customHeight="1" thickBot="1" x14ac:dyDescent="0.25">
      <c r="A17" s="182" t="s">
        <v>273</v>
      </c>
      <c r="B17" s="84"/>
      <c r="C17" s="83"/>
      <c r="D17" s="83"/>
      <c r="E17" s="83"/>
      <c r="F17" s="82"/>
      <c r="G17" s="84"/>
      <c r="H17" s="83"/>
      <c r="I17" s="83"/>
      <c r="J17" s="97"/>
      <c r="K17" s="98"/>
      <c r="L17" s="83"/>
      <c r="M17" s="83"/>
      <c r="N17" s="83"/>
      <c r="O17" s="97"/>
      <c r="P17" s="84"/>
      <c r="Q17" s="83"/>
      <c r="R17" s="83"/>
      <c r="S17" s="83"/>
      <c r="T17" s="97"/>
      <c r="U17" s="79"/>
      <c r="V17" s="78"/>
      <c r="W17" s="78"/>
      <c r="X17" s="77"/>
      <c r="Y17" s="98"/>
      <c r="Z17" s="83"/>
      <c r="AA17" s="83"/>
      <c r="AB17" s="83"/>
      <c r="AC17" s="97"/>
      <c r="AD17" s="84"/>
      <c r="AE17" s="83"/>
      <c r="AF17" s="83"/>
      <c r="AG17" s="83"/>
      <c r="AH17" s="97"/>
      <c r="AI17" s="79"/>
      <c r="AJ17" s="78"/>
      <c r="AK17" s="78"/>
      <c r="AL17" s="77"/>
      <c r="AM17" s="98"/>
      <c r="AN17" s="83"/>
      <c r="AO17" s="83"/>
      <c r="AP17" s="83"/>
      <c r="AQ17" s="97"/>
      <c r="AR17" s="117"/>
      <c r="AS17" s="118"/>
      <c r="AT17" s="118"/>
      <c r="AU17" s="118"/>
      <c r="AV17" s="118"/>
      <c r="AW17" s="79"/>
      <c r="AX17" s="78"/>
      <c r="AY17" s="78"/>
      <c r="AZ17" s="77"/>
      <c r="BA17" s="98"/>
      <c r="BB17" s="83"/>
      <c r="BC17" s="83"/>
      <c r="BD17" s="83"/>
      <c r="BE17" s="74"/>
      <c r="BF17" s="101"/>
    </row>
    <row r="18" spans="1:58" s="111" customFormat="1" ht="36" customHeight="1" thickBot="1" x14ac:dyDescent="0.25">
      <c r="A18" s="182" t="s">
        <v>274</v>
      </c>
      <c r="B18" s="84"/>
      <c r="C18" s="83"/>
      <c r="D18" s="83"/>
      <c r="E18" s="83"/>
      <c r="F18" s="82"/>
      <c r="G18" s="84"/>
      <c r="H18" s="83"/>
      <c r="I18" s="83"/>
      <c r="J18" s="97"/>
      <c r="K18" s="98"/>
      <c r="L18" s="83"/>
      <c r="M18" s="83"/>
      <c r="N18" s="83"/>
      <c r="O18" s="97"/>
      <c r="P18" s="84"/>
      <c r="Q18" s="83"/>
      <c r="R18" s="83"/>
      <c r="S18" s="83"/>
      <c r="T18" s="97"/>
      <c r="U18" s="79"/>
      <c r="V18" s="78"/>
      <c r="W18" s="78"/>
      <c r="X18" s="77"/>
      <c r="Y18" s="98"/>
      <c r="Z18" s="83"/>
      <c r="AA18" s="83"/>
      <c r="AB18" s="83"/>
      <c r="AC18" s="97"/>
      <c r="AD18" s="84"/>
      <c r="AE18" s="83"/>
      <c r="AF18" s="83"/>
      <c r="AG18" s="83"/>
      <c r="AH18" s="97"/>
      <c r="AI18" s="79"/>
      <c r="AJ18" s="78"/>
      <c r="AK18" s="78"/>
      <c r="AL18" s="77"/>
      <c r="AM18" s="98"/>
      <c r="AN18" s="83"/>
      <c r="AO18" s="83"/>
      <c r="AP18" s="83"/>
      <c r="AQ18" s="97"/>
      <c r="AR18" s="117"/>
      <c r="AS18" s="118"/>
      <c r="AT18" s="118"/>
      <c r="AU18" s="118"/>
      <c r="AV18" s="118"/>
      <c r="AW18" s="79"/>
      <c r="AX18" s="78"/>
      <c r="AY18" s="78"/>
      <c r="AZ18" s="77"/>
      <c r="BA18" s="98"/>
      <c r="BB18" s="83"/>
      <c r="BC18" s="83"/>
      <c r="BD18" s="83"/>
      <c r="BE18" s="74"/>
      <c r="BF18" s="101"/>
    </row>
    <row r="19" spans="1:58" s="158" customFormat="1" ht="36" customHeight="1" thickBot="1" x14ac:dyDescent="0.3">
      <c r="A19" s="300" t="s">
        <v>254</v>
      </c>
      <c r="B19" s="301"/>
      <c r="C19" s="301"/>
      <c r="D19" s="301"/>
      <c r="E19" s="301"/>
      <c r="F19" s="301"/>
      <c r="G19" s="301"/>
      <c r="H19" s="301"/>
      <c r="I19" s="301"/>
      <c r="J19" s="301"/>
      <c r="K19" s="301"/>
      <c r="L19" s="301"/>
      <c r="M19" s="301"/>
      <c r="N19" s="301"/>
      <c r="O19" s="301"/>
      <c r="P19" s="307"/>
      <c r="Q19" s="307"/>
      <c r="R19" s="307"/>
      <c r="S19" s="307"/>
      <c r="T19" s="307"/>
      <c r="U19" s="302"/>
      <c r="V19" s="302"/>
      <c r="W19" s="302"/>
      <c r="X19" s="302"/>
      <c r="Y19" s="302"/>
      <c r="Z19" s="302"/>
      <c r="AA19" s="302"/>
      <c r="AB19" s="302"/>
      <c r="AC19" s="302"/>
      <c r="AD19" s="302"/>
      <c r="AE19" s="302"/>
      <c r="AF19" s="302"/>
      <c r="AG19" s="302"/>
      <c r="AH19" s="302"/>
      <c r="AI19" s="307"/>
      <c r="AJ19" s="307"/>
      <c r="AK19" s="307"/>
      <c r="AL19" s="307"/>
      <c r="AM19" s="302"/>
      <c r="AN19" s="302"/>
      <c r="AO19" s="302"/>
      <c r="AP19" s="302"/>
      <c r="AQ19" s="302"/>
      <c r="AR19" s="302"/>
      <c r="AS19" s="302"/>
      <c r="AT19" s="302"/>
      <c r="AU19" s="302"/>
      <c r="AV19" s="302"/>
      <c r="AW19" s="302"/>
      <c r="AX19" s="302"/>
      <c r="AY19" s="302"/>
      <c r="AZ19" s="302"/>
      <c r="BA19" s="302"/>
      <c r="BB19" s="302"/>
      <c r="BC19" s="302"/>
      <c r="BD19" s="302"/>
      <c r="BE19" s="302"/>
      <c r="BF19" s="303"/>
    </row>
    <row r="20" spans="1:58" s="158" customFormat="1" ht="47.45" customHeight="1" thickBot="1" x14ac:dyDescent="0.3">
      <c r="A20" s="100" t="s">
        <v>245</v>
      </c>
      <c r="B20" s="84"/>
      <c r="C20" s="83"/>
      <c r="D20" s="83"/>
      <c r="E20" s="83"/>
      <c r="F20" s="82"/>
      <c r="G20" s="84"/>
      <c r="H20" s="83"/>
      <c r="I20" s="83"/>
      <c r="J20" s="97"/>
      <c r="K20" s="84"/>
      <c r="L20" s="83"/>
      <c r="M20" s="83"/>
      <c r="N20" s="83"/>
      <c r="O20" s="83"/>
      <c r="P20" s="84"/>
      <c r="Q20" s="83"/>
      <c r="R20" s="83"/>
      <c r="S20" s="83"/>
      <c r="T20" s="97"/>
      <c r="U20" s="79"/>
      <c r="V20" s="78"/>
      <c r="W20" s="78"/>
      <c r="X20" s="77"/>
      <c r="Y20" s="98"/>
      <c r="Z20" s="83"/>
      <c r="AA20" s="83"/>
      <c r="AB20" s="83"/>
      <c r="AC20" s="98"/>
      <c r="AD20" s="84"/>
      <c r="AE20" s="83"/>
      <c r="AF20" s="83"/>
      <c r="AG20" s="83"/>
      <c r="AH20" s="189">
        <v>25</v>
      </c>
      <c r="AI20" s="118"/>
      <c r="AJ20" s="118"/>
      <c r="AK20" s="118"/>
      <c r="AL20" s="118"/>
      <c r="AM20" s="118"/>
      <c r="AN20" s="118"/>
      <c r="AO20" s="190">
        <v>12</v>
      </c>
      <c r="AP20" s="83"/>
      <c r="AQ20" s="97"/>
      <c r="AR20" s="84"/>
      <c r="AS20" s="83"/>
      <c r="AT20" s="83"/>
      <c r="AU20" s="192"/>
      <c r="AV20" s="193"/>
      <c r="AW20" s="194"/>
      <c r="AX20" s="78"/>
      <c r="AY20" s="78"/>
      <c r="AZ20" s="77"/>
      <c r="BA20" s="98"/>
      <c r="BB20" s="83"/>
      <c r="BC20" s="83"/>
      <c r="BD20" s="83"/>
      <c r="BE20" s="74"/>
      <c r="BF20" s="191" t="s">
        <v>260</v>
      </c>
    </row>
    <row r="21" spans="1:58" s="158" customFormat="1" ht="64.5" customHeight="1" thickBot="1" x14ac:dyDescent="0.3">
      <c r="A21" s="100" t="s">
        <v>236</v>
      </c>
      <c r="B21" s="84"/>
      <c r="C21" s="83"/>
      <c r="D21" s="83"/>
      <c r="E21" s="83"/>
      <c r="F21" s="82"/>
      <c r="G21" s="84"/>
      <c r="H21" s="83"/>
      <c r="I21" s="83"/>
      <c r="J21" s="97"/>
      <c r="K21" s="84"/>
      <c r="L21" s="83"/>
      <c r="M21" s="83"/>
      <c r="N21" s="83"/>
      <c r="O21" s="83"/>
      <c r="P21" s="84"/>
      <c r="Q21" s="83"/>
      <c r="R21" s="83"/>
      <c r="S21" s="83"/>
      <c r="T21" s="97"/>
      <c r="U21" s="79"/>
      <c r="V21" s="78"/>
      <c r="W21" s="78"/>
      <c r="X21" s="77"/>
      <c r="Y21" s="98"/>
      <c r="Z21" s="83"/>
      <c r="AA21" s="83"/>
      <c r="AB21" s="83"/>
      <c r="AC21" s="98"/>
      <c r="AD21" s="84"/>
      <c r="AE21" s="83"/>
      <c r="AF21" s="83"/>
      <c r="AG21" s="83"/>
      <c r="AH21" s="97"/>
      <c r="AI21" s="79"/>
      <c r="AJ21" s="78"/>
      <c r="AK21" s="78"/>
      <c r="AL21" s="77"/>
      <c r="AM21" s="98"/>
      <c r="AN21" s="83"/>
      <c r="AO21" s="83"/>
      <c r="AP21" s="83"/>
      <c r="AQ21" s="97"/>
      <c r="AR21" s="84"/>
      <c r="AS21" s="83"/>
      <c r="AT21" s="82"/>
      <c r="AU21" s="174"/>
      <c r="AV21" s="184"/>
      <c r="AW21" s="174"/>
      <c r="AX21" s="196"/>
      <c r="AY21" s="190">
        <v>21</v>
      </c>
      <c r="AZ21" s="118"/>
      <c r="BA21" s="118"/>
      <c r="BB21" s="190">
        <v>6</v>
      </c>
      <c r="BC21" s="83"/>
      <c r="BD21" s="83"/>
      <c r="BE21" s="74"/>
      <c r="BF21" s="101" t="s">
        <v>261</v>
      </c>
    </row>
    <row r="22" spans="1:58" s="158" customFormat="1" ht="36" customHeight="1" thickBot="1" x14ac:dyDescent="0.3">
      <c r="A22" s="100" t="s">
        <v>257</v>
      </c>
      <c r="B22" s="84"/>
      <c r="C22" s="83"/>
      <c r="D22" s="83"/>
      <c r="E22" s="83"/>
      <c r="F22" s="82"/>
      <c r="G22" s="84"/>
      <c r="H22" s="83"/>
      <c r="I22" s="83"/>
      <c r="J22" s="97"/>
      <c r="K22" s="84"/>
      <c r="L22" s="83"/>
      <c r="M22" s="83"/>
      <c r="N22" s="83"/>
      <c r="O22" s="83"/>
      <c r="P22" s="84"/>
      <c r="Q22" s="83"/>
      <c r="R22" s="83"/>
      <c r="S22" s="83"/>
      <c r="T22" s="97"/>
      <c r="U22" s="79"/>
      <c r="V22" s="78"/>
      <c r="W22" s="78"/>
      <c r="X22" s="77"/>
      <c r="Y22" s="98"/>
      <c r="Z22" s="83"/>
      <c r="AA22" s="83"/>
      <c r="AB22" s="83"/>
      <c r="AC22" s="98"/>
      <c r="AD22" s="84"/>
      <c r="AE22" s="83"/>
      <c r="AF22" s="83"/>
      <c r="AG22" s="83"/>
      <c r="AH22" s="97"/>
      <c r="AI22" s="79"/>
      <c r="AJ22" s="78"/>
      <c r="AK22" s="78"/>
      <c r="AL22" s="77"/>
      <c r="AM22" s="98"/>
      <c r="AN22" s="83"/>
      <c r="AO22" s="83"/>
      <c r="AP22" s="83"/>
      <c r="AQ22" s="97"/>
      <c r="AR22" s="84"/>
      <c r="AS22" s="83"/>
      <c r="AT22" s="83"/>
      <c r="AU22" s="95"/>
      <c r="AV22" s="195"/>
      <c r="AW22" s="197">
        <v>1</v>
      </c>
      <c r="AX22" s="118"/>
      <c r="AY22" s="118"/>
      <c r="AZ22" s="190">
        <v>30</v>
      </c>
      <c r="BA22" s="98"/>
      <c r="BB22" s="83"/>
      <c r="BC22" s="83"/>
      <c r="BD22" s="83"/>
      <c r="BE22" s="74"/>
      <c r="BF22" s="101" t="s">
        <v>262</v>
      </c>
    </row>
    <row r="23" spans="1:58" s="158" customFormat="1" ht="36" customHeight="1" thickBot="1" x14ac:dyDescent="0.3">
      <c r="A23" s="100" t="s">
        <v>239</v>
      </c>
      <c r="B23" s="84"/>
      <c r="C23" s="83"/>
      <c r="D23" s="83"/>
      <c r="E23" s="83"/>
      <c r="F23" s="82"/>
      <c r="G23" s="84"/>
      <c r="H23" s="189">
        <v>14</v>
      </c>
      <c r="I23" s="118"/>
      <c r="J23" s="118"/>
      <c r="K23" s="118"/>
      <c r="L23" s="118"/>
      <c r="M23" s="117"/>
      <c r="N23" s="118"/>
      <c r="O23" s="118"/>
      <c r="P23" s="118"/>
      <c r="Q23" s="190">
        <v>9</v>
      </c>
      <c r="R23" s="83"/>
      <c r="S23" s="83"/>
      <c r="T23" s="97"/>
      <c r="U23" s="79"/>
      <c r="V23" s="78"/>
      <c r="W23" s="78"/>
      <c r="X23" s="77"/>
      <c r="Y23" s="98"/>
      <c r="Z23" s="83"/>
      <c r="AA23" s="83"/>
      <c r="AB23" s="83"/>
      <c r="AC23" s="98"/>
      <c r="AD23" s="84"/>
      <c r="AE23" s="83"/>
      <c r="AF23" s="83"/>
      <c r="AG23" s="83"/>
      <c r="AH23" s="97"/>
      <c r="AI23" s="79"/>
      <c r="AJ23" s="78"/>
      <c r="AK23" s="78"/>
      <c r="AL23" s="77"/>
      <c r="AM23" s="98"/>
      <c r="AN23" s="83"/>
      <c r="AO23" s="83"/>
      <c r="AP23" s="83"/>
      <c r="AQ23" s="97"/>
      <c r="AR23" s="84"/>
      <c r="AS23" s="83"/>
      <c r="AT23" s="83"/>
      <c r="AU23" s="83"/>
      <c r="AV23" s="97"/>
      <c r="AW23" s="79"/>
      <c r="AX23" s="78"/>
      <c r="AY23" s="78"/>
      <c r="AZ23" s="77"/>
      <c r="BA23" s="98"/>
      <c r="BB23" s="83"/>
      <c r="BC23" s="83"/>
      <c r="BD23" s="83"/>
      <c r="BE23" s="74"/>
      <c r="BF23" s="101" t="s">
        <v>263</v>
      </c>
    </row>
    <row r="24" spans="1:58" s="158" customFormat="1" ht="36" customHeight="1" thickBot="1" x14ac:dyDescent="0.3">
      <c r="A24" s="300" t="s">
        <v>255</v>
      </c>
      <c r="B24" s="301"/>
      <c r="C24" s="301"/>
      <c r="D24" s="301"/>
      <c r="E24" s="301"/>
      <c r="F24" s="301"/>
      <c r="G24" s="301"/>
      <c r="H24" s="301"/>
      <c r="I24" s="301"/>
      <c r="J24" s="301"/>
      <c r="K24" s="301"/>
      <c r="L24" s="301"/>
      <c r="M24" s="301"/>
      <c r="N24" s="301"/>
      <c r="O24" s="301"/>
      <c r="P24" s="307"/>
      <c r="Q24" s="307"/>
      <c r="R24" s="307"/>
      <c r="S24" s="307"/>
      <c r="T24" s="307"/>
      <c r="U24" s="302"/>
      <c r="V24" s="302"/>
      <c r="W24" s="302"/>
      <c r="X24" s="302"/>
      <c r="Y24" s="302"/>
      <c r="Z24" s="302"/>
      <c r="AA24" s="302"/>
      <c r="AB24" s="302"/>
      <c r="AC24" s="302"/>
      <c r="AD24" s="302"/>
      <c r="AE24" s="302"/>
      <c r="AF24" s="302"/>
      <c r="AG24" s="302"/>
      <c r="AH24" s="302"/>
      <c r="AI24" s="307"/>
      <c r="AJ24" s="307"/>
      <c r="AK24" s="307"/>
      <c r="AL24" s="307"/>
      <c r="AM24" s="302"/>
      <c r="AN24" s="302"/>
      <c r="AO24" s="302"/>
      <c r="AP24" s="302"/>
      <c r="AQ24" s="302"/>
      <c r="AR24" s="302"/>
      <c r="AS24" s="302"/>
      <c r="AT24" s="302"/>
      <c r="AU24" s="302"/>
      <c r="AV24" s="302"/>
      <c r="AW24" s="302"/>
      <c r="AX24" s="302"/>
      <c r="AY24" s="302"/>
      <c r="AZ24" s="302"/>
      <c r="BA24" s="302"/>
      <c r="BB24" s="302"/>
      <c r="BC24" s="302"/>
      <c r="BD24" s="302"/>
      <c r="BE24" s="302"/>
      <c r="BF24" s="303"/>
    </row>
    <row r="25" spans="1:58" s="158" customFormat="1" ht="112.5" customHeight="1" thickBot="1" x14ac:dyDescent="0.3">
      <c r="A25" s="100" t="s">
        <v>275</v>
      </c>
      <c r="B25" s="84"/>
      <c r="C25" s="83"/>
      <c r="D25" s="83"/>
      <c r="E25" s="83"/>
      <c r="F25" s="82"/>
      <c r="G25" s="84"/>
      <c r="H25" s="83"/>
      <c r="I25" s="83"/>
      <c r="J25" s="97"/>
      <c r="K25" s="84"/>
      <c r="L25" s="83"/>
      <c r="M25" s="83"/>
      <c r="N25" s="83"/>
      <c r="O25" s="83"/>
      <c r="P25" s="84"/>
      <c r="Q25" s="83"/>
      <c r="R25" s="83"/>
      <c r="S25" s="83"/>
      <c r="T25" s="97"/>
      <c r="U25" s="79"/>
      <c r="V25" s="78"/>
      <c r="W25" s="184"/>
      <c r="X25" s="184"/>
      <c r="Y25" s="131"/>
      <c r="Z25" s="184"/>
      <c r="AA25" s="184"/>
      <c r="AB25" s="184"/>
      <c r="AC25" s="190">
        <v>28</v>
      </c>
      <c r="AD25" s="118"/>
      <c r="AE25" s="118"/>
      <c r="AF25" s="190">
        <v>15</v>
      </c>
      <c r="AG25" s="83"/>
      <c r="AH25" s="97"/>
      <c r="AI25" s="79"/>
      <c r="AJ25" s="78"/>
      <c r="AK25" s="78"/>
      <c r="AL25" s="77"/>
      <c r="AM25" s="98"/>
      <c r="AN25" s="83"/>
      <c r="AO25" s="83"/>
      <c r="AP25" s="83"/>
      <c r="AQ25" s="97"/>
      <c r="AR25" s="84"/>
      <c r="AS25" s="83"/>
      <c r="AT25" s="83"/>
      <c r="AU25" s="83"/>
      <c r="AV25" s="97"/>
      <c r="AW25" s="79"/>
      <c r="AX25" s="78"/>
      <c r="AY25" s="78"/>
      <c r="AZ25" s="77"/>
      <c r="BA25" s="98"/>
      <c r="BB25" s="83"/>
      <c r="BC25" s="83"/>
      <c r="BD25" s="83"/>
      <c r="BE25" s="74"/>
      <c r="BF25" s="101" t="s">
        <v>282</v>
      </c>
    </row>
    <row r="26" spans="1:58" s="158" customFormat="1" ht="36" customHeight="1" thickBot="1" x14ac:dyDescent="0.3">
      <c r="A26" s="100" t="s">
        <v>276</v>
      </c>
      <c r="B26" s="84"/>
      <c r="C26" s="83"/>
      <c r="D26" s="83"/>
      <c r="E26" s="83"/>
      <c r="F26" s="82"/>
      <c r="G26" s="84"/>
      <c r="H26" s="83"/>
      <c r="I26" s="83"/>
      <c r="J26" s="97"/>
      <c r="K26" s="84"/>
      <c r="L26" s="83"/>
      <c r="M26" s="83"/>
      <c r="N26" s="83"/>
      <c r="O26" s="83"/>
      <c r="P26" s="84"/>
      <c r="Q26" s="83"/>
      <c r="R26" s="83"/>
      <c r="S26" s="83"/>
      <c r="T26" s="97"/>
      <c r="U26" s="79"/>
      <c r="V26" s="78"/>
      <c r="W26" s="184"/>
      <c r="X26" s="184"/>
      <c r="Y26" s="131"/>
      <c r="Z26" s="184"/>
      <c r="AA26" s="184"/>
      <c r="AB26" s="184"/>
      <c r="AC26" s="184"/>
      <c r="AD26" s="84"/>
      <c r="AE26" s="83"/>
      <c r="AF26" s="190">
        <v>11</v>
      </c>
      <c r="AG26" s="83"/>
      <c r="AH26" s="97"/>
      <c r="AI26" s="79"/>
      <c r="AJ26" s="78"/>
      <c r="AK26" s="78"/>
      <c r="AL26" s="77"/>
      <c r="AM26" s="98"/>
      <c r="AN26" s="83"/>
      <c r="AO26" s="83"/>
      <c r="AP26" s="83"/>
      <c r="AQ26" s="97"/>
      <c r="AR26" s="84"/>
      <c r="AS26" s="83"/>
      <c r="AT26" s="83"/>
      <c r="AU26" s="83"/>
      <c r="AV26" s="97"/>
      <c r="AW26" s="79"/>
      <c r="AX26" s="78"/>
      <c r="AY26" s="78"/>
      <c r="AZ26" s="77"/>
      <c r="BA26" s="98"/>
      <c r="BB26" s="83"/>
      <c r="BC26" s="83"/>
      <c r="BD26" s="83"/>
      <c r="BE26" s="74"/>
      <c r="BF26" s="101" t="s">
        <v>282</v>
      </c>
    </row>
    <row r="27" spans="1:58" s="158" customFormat="1" ht="36" customHeight="1" thickBot="1" x14ac:dyDescent="0.3">
      <c r="A27" s="100" t="s">
        <v>277</v>
      </c>
      <c r="B27" s="84"/>
      <c r="C27" s="83"/>
      <c r="D27" s="83"/>
      <c r="E27" s="83"/>
      <c r="F27" s="82"/>
      <c r="G27" s="84"/>
      <c r="H27" s="83"/>
      <c r="I27" s="83"/>
      <c r="J27" s="97"/>
      <c r="K27" s="84"/>
      <c r="L27" s="83"/>
      <c r="M27" s="83"/>
      <c r="N27" s="83"/>
      <c r="O27" s="83"/>
      <c r="P27" s="84"/>
      <c r="Q27" s="83"/>
      <c r="R27" s="83"/>
      <c r="S27" s="83"/>
      <c r="T27" s="97"/>
      <c r="U27" s="79"/>
      <c r="V27" s="78"/>
      <c r="W27" s="184"/>
      <c r="X27" s="184"/>
      <c r="Y27" s="131"/>
      <c r="Z27" s="184"/>
      <c r="AA27" s="184"/>
      <c r="AB27" s="184"/>
      <c r="AC27" s="184"/>
      <c r="AD27" s="84"/>
      <c r="AE27" s="198" t="s">
        <v>278</v>
      </c>
      <c r="AF27" s="83"/>
      <c r="AG27" s="83"/>
      <c r="AH27" s="97"/>
      <c r="AI27" s="79"/>
      <c r="AJ27" s="78"/>
      <c r="AK27" s="78"/>
      <c r="AL27" s="77"/>
      <c r="AM27" s="98"/>
      <c r="AN27" s="83"/>
      <c r="AO27" s="83"/>
      <c r="AP27" s="83"/>
      <c r="AQ27" s="97"/>
      <c r="AR27" s="84"/>
      <c r="AS27" s="83"/>
      <c r="AT27" s="83"/>
      <c r="AU27" s="83"/>
      <c r="AV27" s="97"/>
      <c r="AW27" s="79"/>
      <c r="AX27" s="78"/>
      <c r="AY27" s="78"/>
      <c r="AZ27" s="77"/>
      <c r="BA27" s="98"/>
      <c r="BB27" s="83"/>
      <c r="BC27" s="83"/>
      <c r="BD27" s="83"/>
      <c r="BE27" s="74"/>
      <c r="BF27" s="101" t="s">
        <v>282</v>
      </c>
    </row>
    <row r="28" spans="1:58" s="111" customFormat="1" ht="35.1" customHeight="1" thickBot="1" x14ac:dyDescent="0.3">
      <c r="A28" s="300" t="s">
        <v>168</v>
      </c>
      <c r="B28" s="301"/>
      <c r="C28" s="301"/>
      <c r="D28" s="301"/>
      <c r="E28" s="301"/>
      <c r="F28" s="301"/>
      <c r="G28" s="301"/>
      <c r="H28" s="301"/>
      <c r="I28" s="301"/>
      <c r="J28" s="301"/>
      <c r="K28" s="301"/>
      <c r="L28" s="301"/>
      <c r="M28" s="301"/>
      <c r="N28" s="301"/>
      <c r="O28" s="301"/>
      <c r="P28" s="307"/>
      <c r="Q28" s="307"/>
      <c r="R28" s="307"/>
      <c r="S28" s="307"/>
      <c r="T28" s="307"/>
      <c r="U28" s="302"/>
      <c r="V28" s="302"/>
      <c r="W28" s="302"/>
      <c r="X28" s="302"/>
      <c r="Y28" s="302"/>
      <c r="Z28" s="302"/>
      <c r="AA28" s="302"/>
      <c r="AB28" s="302"/>
      <c r="AC28" s="302"/>
      <c r="AD28" s="302"/>
      <c r="AE28" s="302"/>
      <c r="AF28" s="302"/>
      <c r="AG28" s="302"/>
      <c r="AH28" s="302"/>
      <c r="AI28" s="307"/>
      <c r="AJ28" s="307"/>
      <c r="AK28" s="307"/>
      <c r="AL28" s="307"/>
      <c r="AM28" s="302"/>
      <c r="AN28" s="302"/>
      <c r="AO28" s="302"/>
      <c r="AP28" s="302"/>
      <c r="AQ28" s="302"/>
      <c r="AR28" s="302"/>
      <c r="AS28" s="302"/>
      <c r="AT28" s="302"/>
      <c r="AU28" s="302"/>
      <c r="AV28" s="302"/>
      <c r="AW28" s="302"/>
      <c r="AX28" s="302"/>
      <c r="AY28" s="302"/>
      <c r="AZ28" s="302"/>
      <c r="BA28" s="302"/>
      <c r="BB28" s="302"/>
      <c r="BC28" s="302"/>
      <c r="BD28" s="302"/>
      <c r="BE28" s="302"/>
      <c r="BF28" s="303"/>
    </row>
    <row r="29" spans="1:58" s="111" customFormat="1" ht="36" customHeight="1" thickBot="1" x14ac:dyDescent="0.3">
      <c r="A29" s="100" t="s">
        <v>283</v>
      </c>
      <c r="B29" s="84"/>
      <c r="C29" s="83"/>
      <c r="D29" s="83"/>
      <c r="E29" s="83"/>
      <c r="F29" s="82"/>
      <c r="G29" s="84"/>
      <c r="H29" s="83"/>
      <c r="I29" s="83"/>
      <c r="J29" s="97"/>
      <c r="K29" s="98"/>
      <c r="L29" s="83"/>
      <c r="M29" s="83"/>
      <c r="N29" s="83"/>
      <c r="O29" s="82"/>
      <c r="P29" s="175"/>
      <c r="Q29" s="174"/>
      <c r="R29" s="174"/>
      <c r="S29" s="174"/>
      <c r="T29" s="176"/>
      <c r="U29" s="81"/>
      <c r="V29" s="78"/>
      <c r="W29" s="78"/>
      <c r="X29" s="77"/>
      <c r="Y29" s="84"/>
      <c r="Z29" s="83"/>
      <c r="AA29" s="83"/>
      <c r="AB29" s="83"/>
      <c r="AC29" s="97"/>
      <c r="AD29" s="84"/>
      <c r="AE29" s="83"/>
      <c r="AF29" s="131"/>
      <c r="AG29" s="131"/>
      <c r="AH29" s="190" t="s">
        <v>279</v>
      </c>
      <c r="AI29" s="177"/>
      <c r="AJ29" s="178"/>
      <c r="AK29" s="178"/>
      <c r="AL29" s="179"/>
      <c r="AM29" s="98"/>
      <c r="AN29" s="83"/>
      <c r="AO29" s="83"/>
      <c r="AP29" s="83"/>
      <c r="AQ29" s="97"/>
      <c r="AR29" s="84"/>
      <c r="AS29" s="83"/>
      <c r="AT29" s="83"/>
      <c r="AU29" s="83"/>
      <c r="AV29" s="97"/>
      <c r="AW29" s="79"/>
      <c r="AX29" s="78"/>
      <c r="AY29" s="78"/>
      <c r="AZ29" s="77"/>
      <c r="BA29" s="98"/>
      <c r="BB29" s="83"/>
      <c r="BC29" s="83"/>
      <c r="BD29" s="83"/>
      <c r="BE29" s="74"/>
      <c r="BF29" s="101" t="s">
        <v>280</v>
      </c>
    </row>
    <row r="30" spans="1:58" s="71" customFormat="1" ht="35.1" customHeight="1" thickBot="1" x14ac:dyDescent="0.3">
      <c r="A30" s="300" t="s">
        <v>146</v>
      </c>
      <c r="B30" s="301"/>
      <c r="C30" s="301"/>
      <c r="D30" s="301"/>
      <c r="E30" s="301"/>
      <c r="F30" s="301"/>
      <c r="G30" s="301"/>
      <c r="H30" s="301"/>
      <c r="I30" s="301"/>
      <c r="J30" s="301"/>
      <c r="K30" s="301"/>
      <c r="L30" s="301"/>
      <c r="M30" s="301"/>
      <c r="N30" s="301"/>
      <c r="O30" s="301"/>
      <c r="P30" s="301"/>
      <c r="Q30" s="301"/>
      <c r="R30" s="301"/>
      <c r="S30" s="301"/>
      <c r="T30" s="301"/>
      <c r="U30" s="302"/>
      <c r="V30" s="302"/>
      <c r="W30" s="302"/>
      <c r="X30" s="302"/>
      <c r="Y30" s="302"/>
      <c r="Z30" s="302"/>
      <c r="AA30" s="302"/>
      <c r="AB30" s="302"/>
      <c r="AC30" s="302"/>
      <c r="AD30" s="302"/>
      <c r="AE30" s="302"/>
      <c r="AF30" s="302"/>
      <c r="AG30" s="302"/>
      <c r="AH30" s="302"/>
      <c r="AI30" s="301"/>
      <c r="AJ30" s="301"/>
      <c r="AK30" s="301"/>
      <c r="AL30" s="301"/>
      <c r="AM30" s="302"/>
      <c r="AN30" s="302"/>
      <c r="AO30" s="302"/>
      <c r="AP30" s="302"/>
      <c r="AQ30" s="302"/>
      <c r="AR30" s="302"/>
      <c r="AS30" s="302"/>
      <c r="AT30" s="302"/>
      <c r="AU30" s="302"/>
      <c r="AV30" s="302"/>
      <c r="AW30" s="302"/>
      <c r="AX30" s="302"/>
      <c r="AY30" s="302"/>
      <c r="AZ30" s="302"/>
      <c r="BA30" s="302"/>
      <c r="BB30" s="302"/>
      <c r="BC30" s="302"/>
      <c r="BD30" s="302"/>
      <c r="BE30" s="302"/>
      <c r="BF30" s="303"/>
    </row>
    <row r="31" spans="1:58" s="71" customFormat="1" ht="36" hidden="1" customHeight="1" thickBot="1" x14ac:dyDescent="0.3">
      <c r="A31" s="141" t="s">
        <v>124</v>
      </c>
      <c r="B31" s="84"/>
      <c r="C31" s="83"/>
      <c r="D31" s="83"/>
      <c r="E31" s="83"/>
      <c r="F31" s="82"/>
      <c r="G31" s="84"/>
      <c r="H31" s="83"/>
      <c r="I31" s="83"/>
      <c r="J31" s="97"/>
      <c r="K31" s="98"/>
      <c r="L31" s="83"/>
      <c r="M31" s="83"/>
      <c r="N31" s="83"/>
      <c r="O31" s="97"/>
      <c r="P31" s="84"/>
      <c r="Q31" s="83"/>
      <c r="R31" s="83"/>
      <c r="S31" s="83"/>
      <c r="T31" s="97"/>
      <c r="U31" s="79"/>
      <c r="V31" s="78"/>
      <c r="W31" s="78"/>
      <c r="X31" s="77"/>
      <c r="Y31" s="98"/>
      <c r="Z31" s="83"/>
      <c r="AA31" s="83"/>
      <c r="AB31" s="83"/>
      <c r="AC31" s="97"/>
      <c r="AD31" s="84"/>
      <c r="AE31" s="83"/>
      <c r="AF31" s="83"/>
      <c r="AG31" s="83"/>
      <c r="AH31" s="97"/>
      <c r="AI31" s="79"/>
      <c r="AJ31" s="78"/>
      <c r="AK31" s="78"/>
      <c r="AL31" s="77"/>
      <c r="AM31" s="98"/>
      <c r="AN31" s="83"/>
      <c r="AO31" s="83"/>
      <c r="AP31" s="83"/>
      <c r="AQ31" s="97"/>
      <c r="AR31" s="84"/>
      <c r="AS31" s="83"/>
      <c r="AT31" s="83"/>
      <c r="AU31" s="83"/>
      <c r="AV31" s="97"/>
      <c r="AW31" s="79"/>
      <c r="AX31" s="78"/>
      <c r="AY31" s="78"/>
      <c r="AZ31" s="77"/>
      <c r="BA31" s="98"/>
      <c r="BB31" s="83"/>
      <c r="BC31" s="83"/>
      <c r="BD31" s="83"/>
      <c r="BE31" s="74"/>
      <c r="BF31" s="142" t="s">
        <v>227</v>
      </c>
    </row>
    <row r="32" spans="1:58" s="114" customFormat="1" ht="36" customHeight="1" thickBot="1" x14ac:dyDescent="0.3">
      <c r="A32" s="141" t="s">
        <v>126</v>
      </c>
      <c r="B32" s="84"/>
      <c r="C32" s="83"/>
      <c r="D32" s="83"/>
      <c r="E32" s="83"/>
      <c r="F32" s="82"/>
      <c r="G32" s="84"/>
      <c r="H32" s="83"/>
      <c r="I32" s="83"/>
      <c r="J32" s="97"/>
      <c r="K32" s="98"/>
      <c r="L32" s="83"/>
      <c r="M32" s="83"/>
      <c r="N32" s="83"/>
      <c r="O32" s="97"/>
      <c r="P32" s="84"/>
      <c r="Q32" s="83"/>
      <c r="R32" s="83"/>
      <c r="S32" s="83"/>
      <c r="T32" s="97"/>
      <c r="U32" s="79"/>
      <c r="V32" s="78"/>
      <c r="W32" s="78"/>
      <c r="X32" s="77"/>
      <c r="Y32" s="98"/>
      <c r="Z32" s="83"/>
      <c r="AA32" s="83"/>
      <c r="AB32" s="83"/>
      <c r="AC32" s="97"/>
      <c r="AD32" s="84"/>
      <c r="AE32" s="83"/>
      <c r="AF32" s="83"/>
      <c r="AG32" s="83"/>
      <c r="AH32" s="97"/>
      <c r="AI32" s="189">
        <v>4</v>
      </c>
      <c r="AJ32" s="118"/>
      <c r="AK32" s="118"/>
      <c r="AL32" s="118"/>
      <c r="AM32" s="118"/>
      <c r="AN32" s="117"/>
      <c r="AO32" s="118"/>
      <c r="AP32" s="118"/>
      <c r="AQ32" s="190">
        <v>30</v>
      </c>
      <c r="AR32" s="84"/>
      <c r="AS32" s="83"/>
      <c r="AT32" s="83"/>
      <c r="AU32" s="83"/>
      <c r="AV32" s="97"/>
      <c r="AW32" s="79"/>
      <c r="AX32" s="78"/>
      <c r="AY32" s="78"/>
      <c r="AZ32" s="77"/>
      <c r="BA32" s="98"/>
      <c r="BB32" s="83"/>
      <c r="BC32" s="83"/>
      <c r="BD32" s="83"/>
      <c r="BE32" s="74"/>
      <c r="BF32" s="124" t="s">
        <v>251</v>
      </c>
    </row>
    <row r="33" spans="1:58" s="114" customFormat="1" ht="36" hidden="1" customHeight="1" thickBot="1" x14ac:dyDescent="0.3">
      <c r="A33" s="141" t="s">
        <v>127</v>
      </c>
      <c r="B33" s="84"/>
      <c r="C33" s="83"/>
      <c r="D33" s="83"/>
      <c r="E33" s="83"/>
      <c r="F33" s="82"/>
      <c r="G33" s="84"/>
      <c r="H33" s="83"/>
      <c r="I33" s="83"/>
      <c r="J33" s="97"/>
      <c r="K33" s="98"/>
      <c r="L33" s="83"/>
      <c r="M33" s="83"/>
      <c r="N33" s="83"/>
      <c r="O33" s="97"/>
      <c r="P33" s="84"/>
      <c r="Q33" s="83"/>
      <c r="R33" s="83"/>
      <c r="S33" s="83"/>
      <c r="T33" s="97"/>
      <c r="U33" s="79"/>
      <c r="V33" s="78"/>
      <c r="W33" s="78"/>
      <c r="X33" s="77"/>
      <c r="Y33" s="98"/>
      <c r="Z33" s="83"/>
      <c r="AA33" s="83"/>
      <c r="AB33" s="83"/>
      <c r="AC33" s="97"/>
      <c r="AD33" s="84"/>
      <c r="AE33" s="83"/>
      <c r="AF33" s="83"/>
      <c r="AG33" s="83"/>
      <c r="AH33" s="97"/>
      <c r="AI33" s="79"/>
      <c r="AJ33" s="78"/>
      <c r="AK33" s="78"/>
      <c r="AL33" s="77"/>
      <c r="AM33" s="98"/>
      <c r="AN33" s="83"/>
      <c r="AO33" s="83"/>
      <c r="AP33" s="83"/>
      <c r="AQ33" s="97"/>
      <c r="AR33" s="84"/>
      <c r="AS33" s="83"/>
      <c r="AT33" s="83"/>
      <c r="AU33" s="83"/>
      <c r="AV33" s="97"/>
      <c r="AW33" s="79"/>
      <c r="AX33" s="78"/>
      <c r="AY33" s="78"/>
      <c r="AZ33" s="77"/>
      <c r="BA33" s="98"/>
      <c r="BB33" s="83"/>
      <c r="BC33" s="83"/>
      <c r="BD33" s="83"/>
      <c r="BE33" s="74"/>
      <c r="BF33" s="124" t="s">
        <v>231</v>
      </c>
    </row>
    <row r="34" spans="1:58" s="114" customFormat="1" ht="36" hidden="1" customHeight="1" x14ac:dyDescent="0.25">
      <c r="A34" s="145" t="s">
        <v>128</v>
      </c>
      <c r="B34" s="84"/>
      <c r="C34" s="83"/>
      <c r="D34" s="83"/>
      <c r="E34" s="83"/>
      <c r="F34" s="82"/>
      <c r="G34" s="84"/>
      <c r="H34" s="83"/>
      <c r="I34" s="83"/>
      <c r="J34" s="97"/>
      <c r="K34" s="98"/>
      <c r="L34" s="83"/>
      <c r="M34" s="83"/>
      <c r="N34" s="83"/>
      <c r="O34" s="97"/>
      <c r="P34" s="84"/>
      <c r="Q34" s="83"/>
      <c r="R34" s="83"/>
      <c r="S34" s="83"/>
      <c r="T34" s="97"/>
      <c r="U34" s="79"/>
      <c r="V34" s="78"/>
      <c r="W34" s="78"/>
      <c r="X34" s="77"/>
      <c r="Y34" s="98"/>
      <c r="Z34" s="83"/>
      <c r="AA34" s="83"/>
      <c r="AB34" s="83"/>
      <c r="AC34" s="97"/>
      <c r="AD34" s="84"/>
      <c r="AE34" s="83"/>
      <c r="AF34" s="83"/>
      <c r="AG34" s="83"/>
      <c r="AH34" s="97"/>
      <c r="AI34" s="79"/>
      <c r="AJ34" s="78"/>
      <c r="AK34" s="78"/>
      <c r="AL34" s="77"/>
      <c r="AM34" s="98"/>
      <c r="AN34" s="83"/>
      <c r="AO34" s="83"/>
      <c r="AP34" s="83"/>
      <c r="AQ34" s="97"/>
      <c r="AR34" s="84"/>
      <c r="AS34" s="83"/>
      <c r="AT34" s="83"/>
      <c r="AU34" s="83"/>
      <c r="AV34" s="97"/>
      <c r="AW34" s="79"/>
      <c r="AX34" s="78"/>
      <c r="AY34" s="78"/>
      <c r="AZ34" s="77"/>
      <c r="BA34" s="98"/>
      <c r="BB34" s="83"/>
      <c r="BC34" s="83"/>
      <c r="BD34" s="83"/>
      <c r="BE34" s="74"/>
      <c r="BF34" s="124" t="s">
        <v>202</v>
      </c>
    </row>
    <row r="35" spans="1:58" s="114" customFormat="1" ht="36" hidden="1" customHeight="1" x14ac:dyDescent="0.25">
      <c r="A35" s="116" t="s">
        <v>132</v>
      </c>
      <c r="B35" s="84"/>
      <c r="C35" s="83"/>
      <c r="D35" s="83"/>
      <c r="E35" s="83"/>
      <c r="F35" s="82"/>
      <c r="G35" s="84"/>
      <c r="H35" s="83"/>
      <c r="I35" s="83"/>
      <c r="J35" s="97"/>
      <c r="K35" s="98"/>
      <c r="L35" s="83"/>
      <c r="M35" s="83"/>
      <c r="N35" s="83"/>
      <c r="O35" s="97"/>
      <c r="P35" s="84"/>
      <c r="Q35" s="83"/>
      <c r="R35" s="83"/>
      <c r="S35" s="83"/>
      <c r="T35" s="97"/>
      <c r="U35" s="79"/>
      <c r="V35" s="78"/>
      <c r="W35" s="78"/>
      <c r="X35" s="77"/>
      <c r="Y35" s="98"/>
      <c r="Z35" s="83"/>
      <c r="AA35" s="83"/>
      <c r="AB35" s="83"/>
      <c r="AC35" s="97"/>
      <c r="AD35" s="84"/>
      <c r="AE35" s="83"/>
      <c r="AF35" s="83"/>
      <c r="AG35" s="83"/>
      <c r="AH35" s="97"/>
      <c r="AI35" s="79"/>
      <c r="AJ35" s="78"/>
      <c r="AK35" s="78"/>
      <c r="AL35" s="77"/>
      <c r="AM35" s="98"/>
      <c r="AN35" s="83"/>
      <c r="AO35" s="83"/>
      <c r="AP35" s="83"/>
      <c r="AQ35" s="97"/>
      <c r="AR35" s="84"/>
      <c r="AS35" s="83"/>
      <c r="AT35" s="83"/>
      <c r="AU35" s="83"/>
      <c r="AV35" s="97"/>
      <c r="AW35" s="79"/>
      <c r="AX35" s="78"/>
      <c r="AY35" s="78"/>
      <c r="AZ35" s="77"/>
      <c r="BA35" s="98"/>
      <c r="BB35" s="83"/>
      <c r="BC35" s="83"/>
      <c r="BD35" s="83"/>
      <c r="BE35" s="74"/>
      <c r="BF35" s="124" t="s">
        <v>203</v>
      </c>
    </row>
    <row r="36" spans="1:58" s="114" customFormat="1" ht="36" hidden="1" customHeight="1" x14ac:dyDescent="0.25">
      <c r="A36" s="116" t="s">
        <v>129</v>
      </c>
      <c r="B36" s="84"/>
      <c r="C36" s="83"/>
      <c r="D36" s="83"/>
      <c r="E36" s="83"/>
      <c r="F36" s="82"/>
      <c r="G36" s="84"/>
      <c r="H36" s="83"/>
      <c r="I36" s="83"/>
      <c r="J36" s="97"/>
      <c r="K36" s="98"/>
      <c r="L36" s="83"/>
      <c r="M36" s="83"/>
      <c r="N36" s="83"/>
      <c r="O36" s="97"/>
      <c r="P36" s="84"/>
      <c r="Q36" s="83"/>
      <c r="R36" s="83"/>
      <c r="S36" s="83"/>
      <c r="T36" s="97"/>
      <c r="U36" s="79"/>
      <c r="V36" s="78"/>
      <c r="W36" s="78"/>
      <c r="X36" s="77"/>
      <c r="Y36" s="98"/>
      <c r="Z36" s="83"/>
      <c r="AA36" s="83"/>
      <c r="AB36" s="83"/>
      <c r="AC36" s="97"/>
      <c r="AD36" s="84"/>
      <c r="AE36" s="83"/>
      <c r="AF36" s="83"/>
      <c r="AG36" s="83"/>
      <c r="AH36" s="97"/>
      <c r="AI36" s="79"/>
      <c r="AJ36" s="78"/>
      <c r="AK36" s="78"/>
      <c r="AL36" s="77"/>
      <c r="AM36" s="98"/>
      <c r="AN36" s="83"/>
      <c r="AO36" s="83"/>
      <c r="AP36" s="83"/>
      <c r="AQ36" s="97"/>
      <c r="AR36" s="84"/>
      <c r="AS36" s="83"/>
      <c r="AT36" s="83"/>
      <c r="AU36" s="83"/>
      <c r="AV36" s="97"/>
      <c r="AW36" s="79"/>
      <c r="AX36" s="78"/>
      <c r="AY36" s="78"/>
      <c r="AZ36" s="77"/>
      <c r="BA36" s="98"/>
      <c r="BB36" s="83"/>
      <c r="BC36" s="83"/>
      <c r="BD36" s="83"/>
      <c r="BE36" s="74"/>
      <c r="BF36" s="124" t="s">
        <v>230</v>
      </c>
    </row>
    <row r="37" spans="1:58" s="71" customFormat="1" ht="35.1" customHeight="1" thickBot="1" x14ac:dyDescent="0.3">
      <c r="A37" s="116" t="s">
        <v>130</v>
      </c>
      <c r="B37" s="79"/>
      <c r="C37" s="78"/>
      <c r="D37" s="78"/>
      <c r="E37" s="78"/>
      <c r="F37" s="99"/>
      <c r="G37" s="79"/>
      <c r="H37" s="78"/>
      <c r="I37" s="78"/>
      <c r="J37" s="77"/>
      <c r="K37" s="81"/>
      <c r="L37" s="78"/>
      <c r="M37" s="78"/>
      <c r="N37" s="78"/>
      <c r="O37" s="77"/>
      <c r="P37" s="79"/>
      <c r="Q37" s="78"/>
      <c r="R37" s="78"/>
      <c r="S37" s="78"/>
      <c r="T37" s="77"/>
      <c r="U37" s="79"/>
      <c r="V37" s="78"/>
      <c r="W37" s="78"/>
      <c r="X37" s="77"/>
      <c r="Y37" s="81"/>
      <c r="Z37" s="78"/>
      <c r="AA37" s="78"/>
      <c r="AB37" s="78"/>
      <c r="AC37" s="77"/>
      <c r="AD37" s="79"/>
      <c r="AE37" s="78"/>
      <c r="AF37" s="78"/>
      <c r="AG37" s="78"/>
      <c r="AH37" s="77"/>
      <c r="AI37" s="189">
        <v>3</v>
      </c>
      <c r="AJ37" s="118"/>
      <c r="AK37" s="118"/>
      <c r="AL37" s="118"/>
      <c r="AM37" s="190">
        <v>5</v>
      </c>
      <c r="AN37" s="83"/>
      <c r="AO37" s="83"/>
      <c r="AP37" s="83"/>
      <c r="AQ37" s="97"/>
      <c r="AR37" s="84"/>
      <c r="AS37" s="83"/>
      <c r="AT37" s="83"/>
      <c r="AU37" s="83"/>
      <c r="AV37" s="97"/>
      <c r="AW37" s="79"/>
      <c r="AX37" s="78"/>
      <c r="AY37" s="78"/>
      <c r="AZ37" s="77"/>
      <c r="BA37" s="98"/>
      <c r="BB37" s="83"/>
      <c r="BC37" s="83"/>
      <c r="BD37" s="83"/>
      <c r="BE37" s="74"/>
      <c r="BF37" s="124" t="s">
        <v>204</v>
      </c>
    </row>
    <row r="38" spans="1:58" s="71" customFormat="1" ht="35.1" hidden="1" customHeight="1" x14ac:dyDescent="0.25">
      <c r="A38" s="116" t="s">
        <v>131</v>
      </c>
      <c r="B38" s="79"/>
      <c r="C38" s="78"/>
      <c r="D38" s="78"/>
      <c r="E38" s="78"/>
      <c r="F38" s="99"/>
      <c r="G38" s="79"/>
      <c r="H38" s="78"/>
      <c r="I38" s="78"/>
      <c r="J38" s="77"/>
      <c r="K38" s="81"/>
      <c r="L38" s="78"/>
      <c r="M38" s="78"/>
      <c r="N38" s="78"/>
      <c r="O38" s="77"/>
      <c r="P38" s="79"/>
      <c r="Q38" s="78"/>
      <c r="R38" s="78"/>
      <c r="S38" s="78"/>
      <c r="T38" s="77"/>
      <c r="U38" s="79"/>
      <c r="V38" s="78"/>
      <c r="W38" s="78"/>
      <c r="X38" s="77"/>
      <c r="Y38" s="81"/>
      <c r="Z38" s="78"/>
      <c r="AA38" s="78"/>
      <c r="AB38" s="78"/>
      <c r="AC38" s="77"/>
      <c r="AD38" s="79"/>
      <c r="AE38" s="78"/>
      <c r="AF38" s="78"/>
      <c r="AG38" s="78"/>
      <c r="AH38" s="77"/>
      <c r="AI38" s="79"/>
      <c r="AJ38" s="78"/>
      <c r="AK38" s="78"/>
      <c r="AL38" s="77"/>
      <c r="AM38" s="98"/>
      <c r="AN38" s="83"/>
      <c r="AO38" s="83"/>
      <c r="AP38" s="83"/>
      <c r="AQ38" s="97"/>
      <c r="AR38" s="84"/>
      <c r="AS38" s="83"/>
      <c r="AT38" s="83"/>
      <c r="AU38" s="83"/>
      <c r="AV38" s="97"/>
      <c r="AW38" s="79"/>
      <c r="AX38" s="78"/>
      <c r="AY38" s="78"/>
      <c r="AZ38" s="77"/>
      <c r="BA38" s="98"/>
      <c r="BB38" s="83"/>
      <c r="BC38" s="83"/>
      <c r="BD38" s="83"/>
      <c r="BE38" s="74"/>
      <c r="BF38" s="124" t="s">
        <v>205</v>
      </c>
    </row>
    <row r="39" spans="1:58" s="114" customFormat="1" ht="35.1" customHeight="1" thickBot="1" x14ac:dyDescent="0.25">
      <c r="A39" s="116" t="s">
        <v>133</v>
      </c>
      <c r="B39" s="79"/>
      <c r="C39" s="78"/>
      <c r="D39" s="78"/>
      <c r="E39" s="78"/>
      <c r="F39" s="99"/>
      <c r="G39" s="79"/>
      <c r="H39" s="78"/>
      <c r="I39" s="78"/>
      <c r="J39" s="77"/>
      <c r="K39" s="81"/>
      <c r="L39" s="78"/>
      <c r="M39" s="78"/>
      <c r="N39" s="78"/>
      <c r="O39" s="77"/>
      <c r="P39" s="79"/>
      <c r="Q39" s="78"/>
      <c r="R39" s="78"/>
      <c r="S39" s="78"/>
      <c r="T39" s="77"/>
      <c r="U39" s="79"/>
      <c r="V39" s="78"/>
      <c r="W39" s="199">
        <v>18</v>
      </c>
      <c r="X39" s="186"/>
      <c r="Y39" s="186"/>
      <c r="Z39" s="186"/>
      <c r="AA39" s="186"/>
      <c r="AB39" s="199">
        <v>21</v>
      </c>
      <c r="AC39" s="77"/>
      <c r="AD39" s="131"/>
      <c r="AE39" s="184"/>
      <c r="AF39" s="184"/>
      <c r="AG39" s="184"/>
      <c r="AH39" s="131"/>
      <c r="AI39" s="131"/>
      <c r="AJ39" s="184"/>
      <c r="AK39" s="184"/>
      <c r="AL39" s="184"/>
      <c r="AM39" s="98"/>
      <c r="AN39" s="83"/>
      <c r="AO39" s="83"/>
      <c r="AP39" s="83"/>
      <c r="AQ39" s="97"/>
      <c r="AR39" s="84"/>
      <c r="AS39" s="83"/>
      <c r="AT39" s="83"/>
      <c r="AU39" s="83"/>
      <c r="AV39" s="97"/>
      <c r="AW39" s="79"/>
      <c r="AX39" s="78"/>
      <c r="AY39" s="78"/>
      <c r="AZ39" s="77"/>
      <c r="BA39" s="98"/>
      <c r="BB39" s="83"/>
      <c r="BC39" s="83"/>
      <c r="BD39" s="83"/>
      <c r="BE39" s="74"/>
      <c r="BF39" s="124" t="s">
        <v>228</v>
      </c>
    </row>
    <row r="40" spans="1:58" s="114" customFormat="1" ht="35.1" customHeight="1" thickBot="1" x14ac:dyDescent="0.3">
      <c r="A40" s="116" t="s">
        <v>134</v>
      </c>
      <c r="B40" s="79"/>
      <c r="C40" s="78"/>
      <c r="D40" s="78"/>
      <c r="E40" s="78"/>
      <c r="F40" s="99"/>
      <c r="G40" s="79"/>
      <c r="H40" s="78"/>
      <c r="I40" s="78"/>
      <c r="J40" s="77"/>
      <c r="K40" s="81"/>
      <c r="L40" s="78"/>
      <c r="M40" s="78"/>
      <c r="N40" s="78"/>
      <c r="O40" s="77"/>
      <c r="P40" s="79"/>
      <c r="Q40" s="78"/>
      <c r="R40" s="78"/>
      <c r="S40" s="78"/>
      <c r="T40" s="77"/>
      <c r="U40" s="79"/>
      <c r="V40" s="78"/>
      <c r="W40" s="78"/>
      <c r="X40" s="77"/>
      <c r="Y40" s="81"/>
      <c r="Z40" s="78"/>
      <c r="AA40" s="78"/>
      <c r="AB40" s="78"/>
      <c r="AC40" s="77"/>
      <c r="AD40" s="79"/>
      <c r="AE40" s="78"/>
      <c r="AF40" s="78"/>
      <c r="AG40" s="78"/>
      <c r="AH40" s="77"/>
      <c r="AI40" s="131"/>
      <c r="AJ40" s="184"/>
      <c r="AK40" s="184"/>
      <c r="AL40" s="184"/>
      <c r="AM40" s="131"/>
      <c r="AN40" s="184"/>
      <c r="AO40" s="184"/>
      <c r="AP40" s="190">
        <v>19</v>
      </c>
      <c r="AQ40" s="117"/>
      <c r="AR40" s="118"/>
      <c r="AS40" s="118"/>
      <c r="AT40" s="118"/>
      <c r="AU40" s="118"/>
      <c r="AV40" s="118"/>
      <c r="AW40" s="118"/>
      <c r="AX40" s="118"/>
      <c r="AY40" s="190">
        <v>21</v>
      </c>
      <c r="AZ40" s="77"/>
      <c r="BA40" s="98"/>
      <c r="BB40" s="83"/>
      <c r="BC40" s="83"/>
      <c r="BD40" s="83"/>
      <c r="BE40" s="74"/>
      <c r="BF40" s="124" t="s">
        <v>229</v>
      </c>
    </row>
    <row r="41" spans="1:58" s="114" customFormat="1" ht="35.1" customHeight="1" thickBot="1" x14ac:dyDescent="0.3">
      <c r="A41" s="116" t="s">
        <v>135</v>
      </c>
      <c r="B41" s="79"/>
      <c r="C41" s="78"/>
      <c r="D41" s="78"/>
      <c r="E41" s="78"/>
      <c r="F41" s="99"/>
      <c r="G41" s="79"/>
      <c r="H41" s="78"/>
      <c r="I41" s="78"/>
      <c r="J41" s="77"/>
      <c r="K41" s="81"/>
      <c r="L41" s="78"/>
      <c r="M41" s="78"/>
      <c r="N41" s="78"/>
      <c r="O41" s="77"/>
      <c r="P41" s="79"/>
      <c r="Q41" s="78"/>
      <c r="R41" s="78"/>
      <c r="S41" s="78"/>
      <c r="T41" s="77"/>
      <c r="U41" s="79"/>
      <c r="V41" s="78"/>
      <c r="W41" s="78"/>
      <c r="X41" s="77"/>
      <c r="Y41" s="81"/>
      <c r="Z41" s="78"/>
      <c r="AA41" s="78"/>
      <c r="AB41" s="78"/>
      <c r="AC41" s="77"/>
      <c r="AD41" s="79"/>
      <c r="AE41" s="78"/>
      <c r="AF41" s="78"/>
      <c r="AG41" s="78"/>
      <c r="AH41" s="77"/>
      <c r="AI41" s="79"/>
      <c r="AJ41" s="78"/>
      <c r="AK41" s="78"/>
      <c r="AL41" s="77"/>
      <c r="AM41" s="189">
        <v>1</v>
      </c>
      <c r="AN41" s="118"/>
      <c r="AO41" s="118"/>
      <c r="AP41" s="118"/>
      <c r="AQ41" s="117"/>
      <c r="AR41" s="189">
        <v>3</v>
      </c>
      <c r="AS41" s="83"/>
      <c r="AT41" s="83"/>
      <c r="AU41" s="83"/>
      <c r="AV41" s="97"/>
      <c r="AW41" s="79"/>
      <c r="AX41" s="78"/>
      <c r="AY41" s="78"/>
      <c r="AZ41" s="77"/>
      <c r="BA41" s="98"/>
      <c r="BB41" s="83"/>
      <c r="BC41" s="83"/>
      <c r="BD41" s="83"/>
      <c r="BE41" s="74"/>
      <c r="BF41" s="124" t="s">
        <v>206</v>
      </c>
    </row>
    <row r="42" spans="1:58" s="71" customFormat="1" ht="35.1" hidden="1" customHeight="1" x14ac:dyDescent="0.25">
      <c r="A42" s="181" t="s">
        <v>136</v>
      </c>
      <c r="B42" s="79"/>
      <c r="C42" s="78"/>
      <c r="D42" s="78"/>
      <c r="E42" s="78"/>
      <c r="F42" s="99"/>
      <c r="G42" s="79"/>
      <c r="H42" s="78"/>
      <c r="I42" s="78"/>
      <c r="J42" s="77"/>
      <c r="K42" s="81"/>
      <c r="L42" s="78"/>
      <c r="M42" s="78"/>
      <c r="N42" s="78"/>
      <c r="O42" s="77"/>
      <c r="P42" s="79"/>
      <c r="Q42" s="78"/>
      <c r="R42" s="78"/>
      <c r="S42" s="78"/>
      <c r="T42" s="77"/>
      <c r="U42" s="79"/>
      <c r="V42" s="78"/>
      <c r="W42" s="78"/>
      <c r="X42" s="77"/>
      <c r="Y42" s="81"/>
      <c r="Z42" s="78"/>
      <c r="AA42" s="78"/>
      <c r="AB42" s="78"/>
      <c r="AC42" s="77"/>
      <c r="AD42" s="79"/>
      <c r="AE42" s="78"/>
      <c r="AF42" s="78"/>
      <c r="AG42" s="78"/>
      <c r="AH42" s="77"/>
      <c r="AI42" s="79"/>
      <c r="AJ42" s="78"/>
      <c r="AK42" s="78"/>
      <c r="AL42" s="77"/>
      <c r="AM42" s="98"/>
      <c r="AN42" s="83"/>
      <c r="AO42" s="83"/>
      <c r="AP42" s="83"/>
      <c r="AQ42" s="97"/>
      <c r="AR42" s="84"/>
      <c r="AS42" s="83"/>
      <c r="AT42" s="83"/>
      <c r="AU42" s="83"/>
      <c r="AV42" s="97"/>
      <c r="AW42" s="79"/>
      <c r="AX42" s="78"/>
      <c r="AY42" s="78"/>
      <c r="AZ42" s="77"/>
      <c r="BA42" s="98"/>
      <c r="BB42" s="83"/>
      <c r="BC42" s="83"/>
      <c r="BD42" s="83"/>
      <c r="BE42" s="74"/>
      <c r="BF42" s="124" t="s">
        <v>207</v>
      </c>
    </row>
    <row r="43" spans="1:58" s="71" customFormat="1" ht="35.1" customHeight="1" thickBot="1" x14ac:dyDescent="0.3">
      <c r="A43" s="116" t="s">
        <v>137</v>
      </c>
      <c r="B43" s="79"/>
      <c r="C43" s="78"/>
      <c r="D43" s="78"/>
      <c r="E43" s="78"/>
      <c r="F43" s="99"/>
      <c r="G43" s="79"/>
      <c r="H43" s="78"/>
      <c r="I43" s="78"/>
      <c r="J43" s="77"/>
      <c r="K43" s="81"/>
      <c r="L43" s="78"/>
      <c r="M43" s="78"/>
      <c r="N43" s="78"/>
      <c r="O43" s="77"/>
      <c r="P43" s="79"/>
      <c r="Q43" s="78"/>
      <c r="R43" s="78"/>
      <c r="S43" s="78"/>
      <c r="T43" s="77"/>
      <c r="U43" s="79"/>
      <c r="V43" s="78"/>
      <c r="W43" s="78"/>
      <c r="X43" s="77"/>
      <c r="Y43" s="81"/>
      <c r="Z43" s="78"/>
      <c r="AA43" s="78"/>
      <c r="AB43" s="78"/>
      <c r="AC43" s="77"/>
      <c r="AD43" s="190">
        <v>4</v>
      </c>
      <c r="AE43" s="118"/>
      <c r="AF43" s="118"/>
      <c r="AG43" s="118"/>
      <c r="AH43" s="190">
        <v>29</v>
      </c>
      <c r="AI43" s="79"/>
      <c r="AJ43" s="78"/>
      <c r="AK43" s="78"/>
      <c r="AL43" s="77"/>
      <c r="AM43" s="131"/>
      <c r="AN43" s="184"/>
      <c r="AO43" s="184"/>
      <c r="AP43" s="184"/>
      <c r="AQ43" s="131"/>
      <c r="AR43" s="131"/>
      <c r="AS43" s="83"/>
      <c r="AT43" s="83"/>
      <c r="AU43" s="83"/>
      <c r="AV43" s="97"/>
      <c r="AW43" s="79"/>
      <c r="AX43" s="78"/>
      <c r="AY43" s="78"/>
      <c r="AZ43" s="77"/>
      <c r="BA43" s="98"/>
      <c r="BB43" s="83"/>
      <c r="BC43" s="83"/>
      <c r="BD43" s="83"/>
      <c r="BE43" s="74"/>
      <c r="BF43" s="124" t="s">
        <v>259</v>
      </c>
    </row>
    <row r="44" spans="1:58" s="71" customFormat="1" ht="35.1" customHeight="1" thickBot="1" x14ac:dyDescent="0.3">
      <c r="A44" s="116" t="s">
        <v>138</v>
      </c>
      <c r="B44" s="79"/>
      <c r="C44" s="78"/>
      <c r="D44" s="78"/>
      <c r="E44" s="78"/>
      <c r="F44" s="99"/>
      <c r="G44" s="79"/>
      <c r="H44" s="78"/>
      <c r="I44" s="78"/>
      <c r="J44" s="77"/>
      <c r="K44" s="81"/>
      <c r="L44" s="78"/>
      <c r="M44" s="78"/>
      <c r="N44" s="78"/>
      <c r="O44" s="77"/>
      <c r="P44" s="79"/>
      <c r="Q44" s="78"/>
      <c r="R44" s="78"/>
      <c r="S44" s="78"/>
      <c r="T44" s="77"/>
      <c r="U44" s="79"/>
      <c r="V44" s="78"/>
      <c r="W44" s="78"/>
      <c r="X44" s="77"/>
      <c r="Y44" s="81"/>
      <c r="Z44" s="78"/>
      <c r="AA44" s="78"/>
      <c r="AB44" s="78"/>
      <c r="AC44" s="77"/>
      <c r="AD44" s="79"/>
      <c r="AE44" s="78"/>
      <c r="AF44" s="78"/>
      <c r="AG44" s="78"/>
      <c r="AH44" s="77"/>
      <c r="AI44" s="79"/>
      <c r="AJ44" s="78"/>
      <c r="AK44" s="78"/>
      <c r="AL44" s="77"/>
      <c r="AM44" s="98"/>
      <c r="AN44" s="83"/>
      <c r="AO44" s="131"/>
      <c r="AP44" s="190">
        <v>20</v>
      </c>
      <c r="AQ44" s="118"/>
      <c r="AR44" s="201"/>
      <c r="AS44" s="201"/>
      <c r="AT44" s="202">
        <v>20</v>
      </c>
      <c r="AU44" s="192"/>
      <c r="AV44" s="193"/>
      <c r="AW44" s="194"/>
      <c r="AX44" s="78"/>
      <c r="AY44" s="78"/>
      <c r="AZ44" s="77"/>
      <c r="BA44" s="98"/>
      <c r="BB44" s="83"/>
      <c r="BC44" s="83"/>
      <c r="BD44" s="83"/>
      <c r="BE44" s="74"/>
      <c r="BF44" s="124" t="s">
        <v>204</v>
      </c>
    </row>
    <row r="45" spans="1:58" s="114" customFormat="1" ht="35.1" customHeight="1" thickBot="1" x14ac:dyDescent="0.3">
      <c r="A45" s="116" t="s">
        <v>140</v>
      </c>
      <c r="B45" s="79"/>
      <c r="C45" s="78"/>
      <c r="D45" s="78"/>
      <c r="E45" s="78"/>
      <c r="F45" s="99"/>
      <c r="G45" s="79"/>
      <c r="H45" s="78"/>
      <c r="I45" s="78"/>
      <c r="J45" s="77"/>
      <c r="K45" s="81"/>
      <c r="L45" s="78"/>
      <c r="M45" s="78"/>
      <c r="N45" s="78"/>
      <c r="O45" s="77"/>
      <c r="P45" s="79"/>
      <c r="Q45" s="78"/>
      <c r="R45" s="78"/>
      <c r="S45" s="78"/>
      <c r="T45" s="77"/>
      <c r="U45" s="79"/>
      <c r="V45" s="78"/>
      <c r="W45" s="200">
        <v>19</v>
      </c>
      <c r="X45" s="190"/>
      <c r="Y45" s="190"/>
      <c r="Z45" s="190"/>
      <c r="AA45" s="190"/>
      <c r="AB45" s="187">
        <v>24</v>
      </c>
      <c r="AC45" s="77"/>
      <c r="AD45" s="79"/>
      <c r="AE45" s="78"/>
      <c r="AF45" s="78"/>
      <c r="AG45" s="78"/>
      <c r="AH45" s="77"/>
      <c r="AI45" s="79"/>
      <c r="AJ45" s="78"/>
      <c r="AK45" s="78"/>
      <c r="AL45" s="77"/>
      <c r="AM45" s="98"/>
      <c r="AN45" s="83"/>
      <c r="AO45" s="83"/>
      <c r="AP45" s="83"/>
      <c r="AQ45" s="82"/>
      <c r="AR45" s="203"/>
      <c r="AS45" s="178"/>
      <c r="AT45" s="178"/>
      <c r="AU45" s="178"/>
      <c r="AV45" s="203"/>
      <c r="AW45" s="203"/>
      <c r="AX45" s="81"/>
      <c r="AY45" s="78"/>
      <c r="AZ45" s="77"/>
      <c r="BA45" s="98"/>
      <c r="BB45" s="83"/>
      <c r="BC45" s="83"/>
      <c r="BD45" s="83"/>
      <c r="BE45" s="74"/>
      <c r="BF45" s="124" t="s">
        <v>232</v>
      </c>
    </row>
    <row r="46" spans="1:58" s="114" customFormat="1" ht="35.1" customHeight="1" thickBot="1" x14ac:dyDescent="0.3">
      <c r="A46" s="116" t="s">
        <v>139</v>
      </c>
      <c r="B46" s="79"/>
      <c r="C46" s="78"/>
      <c r="D46" s="78"/>
      <c r="E46" s="78"/>
      <c r="F46" s="99"/>
      <c r="G46" s="79"/>
      <c r="H46" s="78"/>
      <c r="I46" s="78"/>
      <c r="J46" s="77"/>
      <c r="K46" s="81"/>
      <c r="L46" s="78"/>
      <c r="M46" s="78"/>
      <c r="N46" s="78"/>
      <c r="O46" s="77"/>
      <c r="P46" s="79"/>
      <c r="Q46" s="78"/>
      <c r="R46" s="78"/>
      <c r="S46" s="78"/>
      <c r="T46" s="77"/>
      <c r="U46" s="79"/>
      <c r="V46" s="78"/>
      <c r="W46" s="78"/>
      <c r="X46" s="77"/>
      <c r="Y46" s="81"/>
      <c r="Z46" s="78"/>
      <c r="AA46" s="78"/>
      <c r="AB46" s="78"/>
      <c r="AC46" s="77"/>
      <c r="AD46" s="79"/>
      <c r="AE46" s="78"/>
      <c r="AF46" s="190">
        <v>11</v>
      </c>
      <c r="AG46" s="118"/>
      <c r="AH46" s="118"/>
      <c r="AI46" s="117"/>
      <c r="AJ46" s="117"/>
      <c r="AK46" s="189">
        <v>16</v>
      </c>
      <c r="AL46" s="77"/>
      <c r="AM46" s="98"/>
      <c r="AN46" s="83"/>
      <c r="AO46" s="83"/>
      <c r="AP46" s="83"/>
      <c r="AQ46" s="97"/>
      <c r="AR46" s="96"/>
      <c r="AS46" s="95"/>
      <c r="AT46" s="95"/>
      <c r="AU46" s="95"/>
      <c r="AV46" s="195"/>
      <c r="AW46" s="91"/>
      <c r="AX46" s="78"/>
      <c r="AY46" s="78"/>
      <c r="AZ46" s="77"/>
      <c r="BA46" s="98"/>
      <c r="BB46" s="83"/>
      <c r="BC46" s="83"/>
      <c r="BD46" s="83"/>
      <c r="BE46" s="74"/>
      <c r="BF46" s="124" t="s">
        <v>244</v>
      </c>
    </row>
    <row r="47" spans="1:58" s="71" customFormat="1" ht="42" hidden="1" customHeight="1" x14ac:dyDescent="0.25">
      <c r="A47" s="146" t="s">
        <v>141</v>
      </c>
      <c r="B47" s="79"/>
      <c r="C47" s="78"/>
      <c r="D47" s="78"/>
      <c r="E47" s="78"/>
      <c r="F47" s="99"/>
      <c r="G47" s="79"/>
      <c r="H47" s="78"/>
      <c r="I47" s="78"/>
      <c r="J47" s="77"/>
      <c r="K47" s="81"/>
      <c r="L47" s="78"/>
      <c r="M47" s="78"/>
      <c r="N47" s="78"/>
      <c r="O47" s="77"/>
      <c r="P47" s="79"/>
      <c r="Q47" s="78"/>
      <c r="R47" s="78"/>
      <c r="S47" s="78"/>
      <c r="T47" s="77"/>
      <c r="U47" s="79"/>
      <c r="V47" s="78"/>
      <c r="W47" s="78"/>
      <c r="X47" s="77"/>
      <c r="Y47" s="81"/>
      <c r="Z47" s="78"/>
      <c r="AA47" s="78"/>
      <c r="AB47" s="78"/>
      <c r="AC47" s="77"/>
      <c r="AD47" s="79"/>
      <c r="AE47" s="78"/>
      <c r="AF47" s="78"/>
      <c r="AG47" s="78"/>
      <c r="AH47" s="77"/>
      <c r="AI47" s="79"/>
      <c r="AJ47" s="78"/>
      <c r="AK47" s="78"/>
      <c r="AL47" s="77"/>
      <c r="AM47" s="98"/>
      <c r="AN47" s="83"/>
      <c r="AO47" s="83"/>
      <c r="AP47" s="83"/>
      <c r="AQ47" s="97"/>
      <c r="AR47" s="84"/>
      <c r="AS47" s="83"/>
      <c r="AT47" s="83"/>
      <c r="AU47" s="83"/>
      <c r="AV47" s="97"/>
      <c r="AW47" s="79"/>
      <c r="AX47" s="78"/>
      <c r="AY47" s="78"/>
      <c r="AZ47" s="77"/>
      <c r="BA47" s="98"/>
      <c r="BB47" s="83"/>
      <c r="BC47" s="83"/>
      <c r="BD47" s="83"/>
      <c r="BE47" s="74"/>
      <c r="BF47" s="124" t="s">
        <v>206</v>
      </c>
    </row>
    <row r="48" spans="1:58" s="71" customFormat="1" ht="35.1" customHeight="1" thickBot="1" x14ac:dyDescent="0.3">
      <c r="A48" s="293" t="s">
        <v>145</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5"/>
    </row>
    <row r="49" spans="1:58" s="71" customFormat="1" ht="42" customHeight="1" thickBot="1" x14ac:dyDescent="0.25">
      <c r="A49" s="116" t="s">
        <v>169</v>
      </c>
      <c r="B49" s="117"/>
      <c r="C49" s="118"/>
      <c r="D49" s="118"/>
      <c r="E49" s="119"/>
      <c r="F49" s="120"/>
      <c r="G49" s="120"/>
      <c r="H49" s="120"/>
      <c r="I49" s="120"/>
      <c r="J49" s="120"/>
      <c r="K49" s="120"/>
      <c r="L49" s="120"/>
      <c r="M49" s="120"/>
      <c r="N49" s="120"/>
      <c r="O49" s="120"/>
      <c r="P49" s="120"/>
      <c r="Q49" s="117"/>
      <c r="R49" s="118"/>
      <c r="S49" s="118"/>
      <c r="T49" s="119"/>
      <c r="U49" s="120"/>
      <c r="V49" s="120"/>
      <c r="W49" s="120"/>
      <c r="X49" s="120"/>
      <c r="Y49" s="120"/>
      <c r="Z49" s="120"/>
      <c r="AA49" s="120"/>
      <c r="AB49" s="120"/>
      <c r="AC49" s="120"/>
      <c r="AD49" s="120"/>
      <c r="AE49" s="117"/>
      <c r="AF49" s="118"/>
      <c r="AG49" s="118"/>
      <c r="AH49" s="119"/>
      <c r="AI49" s="120"/>
      <c r="AJ49" s="120"/>
      <c r="AK49" s="120"/>
      <c r="AL49" s="120"/>
      <c r="AM49" s="120"/>
      <c r="AN49" s="120"/>
      <c r="AO49" s="120"/>
      <c r="AP49" s="120"/>
      <c r="AQ49" s="120"/>
      <c r="AR49" s="120"/>
      <c r="AS49" s="117"/>
      <c r="AT49" s="118"/>
      <c r="AU49" s="118"/>
      <c r="AV49" s="119"/>
      <c r="AW49" s="120"/>
      <c r="AX49" s="120"/>
      <c r="AY49" s="120"/>
      <c r="AZ49" s="120"/>
      <c r="BA49" s="120"/>
      <c r="BB49" s="120"/>
      <c r="BC49" s="121"/>
      <c r="BD49" s="122"/>
      <c r="BE49" s="123"/>
      <c r="BF49" s="124" t="s">
        <v>212</v>
      </c>
    </row>
    <row r="50" spans="1:58" s="71" customFormat="1" ht="36" customHeight="1" thickBot="1" x14ac:dyDescent="0.25">
      <c r="A50" s="116" t="s">
        <v>170</v>
      </c>
      <c r="B50" s="120"/>
      <c r="C50" s="120"/>
      <c r="D50" s="120"/>
      <c r="E50" s="120"/>
      <c r="F50" s="120"/>
      <c r="G50" s="117"/>
      <c r="H50" s="118"/>
      <c r="I50" s="118"/>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1"/>
      <c r="BD50" s="122"/>
      <c r="BE50" s="123"/>
      <c r="BF50" s="124" t="s">
        <v>171</v>
      </c>
    </row>
    <row r="51" spans="1:58" ht="42" customHeight="1" thickBot="1" x14ac:dyDescent="0.3">
      <c r="A51" s="116" t="s">
        <v>172</v>
      </c>
      <c r="B51" s="120"/>
      <c r="C51" s="120"/>
      <c r="D51" s="120"/>
      <c r="E51" s="120"/>
      <c r="F51" s="120"/>
      <c r="G51" s="120"/>
      <c r="H51" s="120"/>
      <c r="I51" s="117"/>
      <c r="J51" s="118"/>
      <c r="K51" s="118"/>
      <c r="L51" s="119"/>
      <c r="M51" s="120"/>
      <c r="N51" s="120"/>
      <c r="O51" s="120"/>
      <c r="P51" s="120"/>
      <c r="Q51" s="120"/>
      <c r="R51" s="120"/>
      <c r="S51" s="120"/>
      <c r="T51" s="120"/>
      <c r="U51" s="120"/>
      <c r="V51" s="120"/>
      <c r="W51" s="120"/>
      <c r="X51" s="120"/>
      <c r="Y51" s="120"/>
      <c r="Z51" s="120"/>
      <c r="AA51" s="120"/>
      <c r="AB51" s="120"/>
      <c r="AC51" s="120"/>
      <c r="AD51" s="120"/>
      <c r="AE51" s="117"/>
      <c r="AF51" s="118"/>
      <c r="AG51" s="118"/>
      <c r="AH51" s="119"/>
      <c r="AI51" s="120"/>
      <c r="AJ51" s="120"/>
      <c r="AK51" s="120"/>
      <c r="AL51" s="120"/>
      <c r="AM51" s="120"/>
      <c r="AN51" s="120"/>
      <c r="AO51" s="120"/>
      <c r="AP51" s="120"/>
      <c r="AQ51" s="120"/>
      <c r="AR51" s="120"/>
      <c r="AS51" s="120"/>
      <c r="AT51" s="120"/>
      <c r="AU51" s="120"/>
      <c r="AV51" s="120"/>
      <c r="AW51" s="120"/>
      <c r="AX51" s="120"/>
      <c r="AY51" s="120"/>
      <c r="AZ51" s="120"/>
      <c r="BA51" s="120"/>
      <c r="BB51" s="120"/>
      <c r="BC51" s="121"/>
      <c r="BD51" s="122"/>
      <c r="BE51" s="123"/>
      <c r="BF51" s="124" t="s">
        <v>213</v>
      </c>
    </row>
    <row r="52" spans="1:58" ht="51" customHeight="1" thickBot="1" x14ac:dyDescent="0.3">
      <c r="A52" s="116" t="s">
        <v>174</v>
      </c>
      <c r="B52" s="120"/>
      <c r="C52" s="120"/>
      <c r="D52" s="120"/>
      <c r="E52" s="120"/>
      <c r="F52" s="117"/>
      <c r="G52" s="118"/>
      <c r="H52" s="118"/>
      <c r="I52" s="119"/>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17"/>
      <c r="AJ52" s="118"/>
      <c r="AK52" s="118"/>
      <c r="AL52" s="119"/>
      <c r="AM52" s="120"/>
      <c r="AN52" s="120"/>
      <c r="AO52" s="120"/>
      <c r="AP52" s="120"/>
      <c r="AQ52" s="120"/>
      <c r="AR52" s="120"/>
      <c r="AS52" s="120"/>
      <c r="AT52" s="120"/>
      <c r="AU52" s="120"/>
      <c r="AV52" s="120"/>
      <c r="AW52" s="117"/>
      <c r="AX52" s="118"/>
      <c r="AY52" s="118"/>
      <c r="AZ52" s="119"/>
      <c r="BA52" s="120"/>
      <c r="BB52" s="120"/>
      <c r="BC52" s="121"/>
      <c r="BD52" s="122"/>
      <c r="BE52" s="123"/>
      <c r="BF52" s="124" t="s">
        <v>175</v>
      </c>
    </row>
    <row r="53" spans="1:58" ht="46.5" customHeight="1" thickBot="1" x14ac:dyDescent="0.3">
      <c r="A53" s="116" t="s">
        <v>214</v>
      </c>
      <c r="B53" s="120"/>
      <c r="C53" s="120"/>
      <c r="D53" s="120"/>
      <c r="E53" s="120"/>
      <c r="F53" s="120"/>
      <c r="G53" s="120"/>
      <c r="H53" s="120"/>
      <c r="I53" s="117"/>
      <c r="J53" s="118"/>
      <c r="K53" s="118"/>
      <c r="L53" s="118"/>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1"/>
      <c r="BD53" s="122"/>
      <c r="BE53" s="123"/>
      <c r="BF53" s="124" t="s">
        <v>176</v>
      </c>
    </row>
    <row r="54" spans="1:58" ht="51" customHeight="1" thickBot="1" x14ac:dyDescent="0.3">
      <c r="A54" s="116" t="s">
        <v>177</v>
      </c>
      <c r="B54" s="120"/>
      <c r="C54" s="120"/>
      <c r="D54" s="120"/>
      <c r="E54" s="120"/>
      <c r="F54" s="120"/>
      <c r="G54" s="120"/>
      <c r="H54" s="120"/>
      <c r="I54" s="120"/>
      <c r="J54" s="117"/>
      <c r="K54" s="118"/>
      <c r="L54" s="118"/>
      <c r="M54" s="117"/>
      <c r="N54" s="118"/>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1"/>
      <c r="BD54" s="122"/>
      <c r="BE54" s="123"/>
      <c r="BF54" s="124" t="s">
        <v>178</v>
      </c>
    </row>
    <row r="55" spans="1:58" ht="84" customHeight="1" thickBot="1" x14ac:dyDescent="0.3">
      <c r="A55" s="116" t="s">
        <v>179</v>
      </c>
      <c r="B55" s="117"/>
      <c r="C55" s="118"/>
      <c r="D55" s="118"/>
      <c r="E55" s="119"/>
      <c r="F55" s="120"/>
      <c r="G55" s="120"/>
      <c r="H55" s="120"/>
      <c r="I55" s="120"/>
      <c r="J55" s="120"/>
      <c r="K55" s="120"/>
      <c r="L55" s="120"/>
      <c r="M55" s="120"/>
      <c r="N55" s="120"/>
      <c r="O55" s="120"/>
      <c r="P55" s="120"/>
      <c r="Q55" s="120"/>
      <c r="R55" s="120"/>
      <c r="S55" s="120"/>
      <c r="T55" s="120"/>
      <c r="U55" s="120"/>
      <c r="V55" s="120"/>
      <c r="W55" s="120"/>
      <c r="X55" s="120"/>
      <c r="Y55" s="117"/>
      <c r="Z55" s="118"/>
      <c r="AA55" s="118"/>
      <c r="AB55" s="119"/>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1"/>
      <c r="BD55" s="122"/>
      <c r="BE55" s="123"/>
      <c r="BF55" s="124" t="s">
        <v>215</v>
      </c>
    </row>
    <row r="56" spans="1:58" ht="35.1" customHeight="1" thickBot="1" x14ac:dyDescent="0.3">
      <c r="A56" s="116" t="s">
        <v>180</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17"/>
      <c r="AB56" s="118"/>
      <c r="AC56" s="118"/>
      <c r="AD56" s="119"/>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17"/>
      <c r="BC56" s="118"/>
      <c r="BD56" s="118"/>
      <c r="BE56" s="119"/>
      <c r="BF56" s="124" t="s">
        <v>258</v>
      </c>
    </row>
    <row r="57" spans="1:58" ht="34.5" customHeight="1" thickBot="1" x14ac:dyDescent="0.3">
      <c r="A57" s="116" t="s">
        <v>182</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6"/>
      <c r="BD57" s="127"/>
      <c r="BE57" s="128"/>
      <c r="BF57" s="124" t="s">
        <v>183</v>
      </c>
    </row>
    <row r="58" spans="1:58" ht="60.75" customHeight="1" thickBot="1" x14ac:dyDescent="0.3">
      <c r="A58" s="116" t="s">
        <v>184</v>
      </c>
      <c r="B58" s="120"/>
      <c r="C58" s="120"/>
      <c r="D58" s="120"/>
      <c r="E58" s="120"/>
      <c r="F58" s="120"/>
      <c r="G58" s="120"/>
      <c r="H58" s="120"/>
      <c r="I58" s="120"/>
      <c r="J58" s="120"/>
      <c r="K58" s="117"/>
      <c r="L58" s="118"/>
      <c r="M58" s="118"/>
      <c r="N58" s="119"/>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1"/>
      <c r="BD58" s="129"/>
      <c r="BE58" s="130"/>
      <c r="BF58" s="124" t="s">
        <v>216</v>
      </c>
    </row>
    <row r="59" spans="1:58" ht="18" customHeight="1" thickBot="1" x14ac:dyDescent="0.3">
      <c r="A59" s="284" t="s">
        <v>144</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6"/>
    </row>
    <row r="60" spans="1:58" ht="60.75" customHeight="1" thickBot="1" x14ac:dyDescent="0.3">
      <c r="A60" s="116" t="s">
        <v>217</v>
      </c>
      <c r="B60" s="117"/>
      <c r="C60" s="118"/>
      <c r="D60" s="118"/>
      <c r="E60" s="95"/>
      <c r="F60" s="94"/>
      <c r="G60" s="91"/>
      <c r="H60" s="90"/>
      <c r="I60" s="90"/>
      <c r="J60" s="89"/>
      <c r="K60" s="93"/>
      <c r="L60" s="90"/>
      <c r="M60" s="90"/>
      <c r="N60" s="90"/>
      <c r="O60" s="89"/>
      <c r="P60" s="91"/>
      <c r="Q60" s="90"/>
      <c r="R60" s="90"/>
      <c r="S60" s="90"/>
      <c r="T60" s="117"/>
      <c r="U60" s="118"/>
      <c r="V60" s="118"/>
      <c r="W60" s="90"/>
      <c r="X60" s="89"/>
      <c r="Y60" s="93"/>
      <c r="Z60" s="90"/>
      <c r="AA60" s="90"/>
      <c r="AB60" s="90"/>
      <c r="AC60" s="89"/>
      <c r="AD60" s="91"/>
      <c r="AE60" s="90"/>
      <c r="AF60" s="90"/>
      <c r="AG60" s="90"/>
      <c r="AH60" s="89"/>
      <c r="AI60" s="91"/>
      <c r="AJ60" s="90"/>
      <c r="AK60" s="117"/>
      <c r="AL60" s="118"/>
      <c r="AM60" s="118"/>
      <c r="AN60" s="87"/>
      <c r="AO60" s="87"/>
      <c r="AP60" s="87"/>
      <c r="AQ60" s="86"/>
      <c r="AR60" s="92"/>
      <c r="AS60" s="87"/>
      <c r="AT60" s="87"/>
      <c r="AU60" s="87"/>
      <c r="AV60" s="86"/>
      <c r="AW60" s="91"/>
      <c r="AX60" s="90"/>
      <c r="AY60" s="90"/>
      <c r="AZ60" s="89"/>
      <c r="BA60" s="88"/>
      <c r="BB60" s="87"/>
      <c r="BC60" s="87"/>
      <c r="BD60" s="87"/>
      <c r="BE60" s="86"/>
      <c r="BF60" s="124" t="s">
        <v>218</v>
      </c>
    </row>
    <row r="61" spans="1:58" ht="31.5" customHeight="1" thickBot="1" x14ac:dyDescent="0.3">
      <c r="A61" s="116" t="s">
        <v>186</v>
      </c>
      <c r="B61" s="117"/>
      <c r="C61" s="118"/>
      <c r="D61" s="118"/>
      <c r="E61" s="95"/>
      <c r="F61" s="94"/>
      <c r="G61" s="91"/>
      <c r="H61" s="90"/>
      <c r="I61" s="90"/>
      <c r="J61" s="89"/>
      <c r="K61" s="93"/>
      <c r="L61" s="90"/>
      <c r="M61" s="90"/>
      <c r="N61" s="90"/>
      <c r="O61" s="89"/>
      <c r="P61" s="91"/>
      <c r="Q61" s="90"/>
      <c r="R61" s="90"/>
      <c r="S61" s="90"/>
      <c r="T61" s="117"/>
      <c r="U61" s="118"/>
      <c r="V61" s="118"/>
      <c r="W61" s="90"/>
      <c r="X61" s="89"/>
      <c r="Y61" s="93"/>
      <c r="Z61" s="90"/>
      <c r="AA61" s="90"/>
      <c r="AB61" s="90"/>
      <c r="AC61" s="89"/>
      <c r="AD61" s="91"/>
      <c r="AE61" s="90"/>
      <c r="AF61" s="90"/>
      <c r="AG61" s="90"/>
      <c r="AH61" s="89"/>
      <c r="AI61" s="91"/>
      <c r="AJ61" s="90"/>
      <c r="AK61" s="117"/>
      <c r="AL61" s="118"/>
      <c r="AM61" s="118"/>
      <c r="AN61" s="87"/>
      <c r="AO61" s="87"/>
      <c r="AP61" s="87"/>
      <c r="AQ61" s="86"/>
      <c r="AR61" s="92"/>
      <c r="AS61" s="87"/>
      <c r="AT61" s="87"/>
      <c r="AU61" s="87"/>
      <c r="AV61" s="86"/>
      <c r="AW61" s="91"/>
      <c r="AX61" s="90"/>
      <c r="AY61" s="90"/>
      <c r="AZ61" s="89"/>
      <c r="BA61" s="88"/>
      <c r="BB61" s="87"/>
      <c r="BC61" s="87"/>
      <c r="BD61" s="87"/>
      <c r="BE61" s="86"/>
      <c r="BF61" s="124" t="s">
        <v>181</v>
      </c>
    </row>
    <row r="62" spans="1:58" ht="65.25" customHeight="1" thickBot="1" x14ac:dyDescent="0.3">
      <c r="A62" s="116" t="s">
        <v>187</v>
      </c>
      <c r="B62" s="117"/>
      <c r="C62" s="118"/>
      <c r="D62" s="118"/>
      <c r="E62" s="119"/>
      <c r="F62" s="94"/>
      <c r="G62" s="91"/>
      <c r="H62" s="90"/>
      <c r="I62" s="90"/>
      <c r="J62" s="89"/>
      <c r="K62" s="93"/>
      <c r="L62" s="90"/>
      <c r="M62" s="90"/>
      <c r="N62" s="90"/>
      <c r="O62" s="89"/>
      <c r="P62" s="91"/>
      <c r="Q62" s="117"/>
      <c r="R62" s="118"/>
      <c r="S62" s="118"/>
      <c r="T62" s="119"/>
      <c r="U62" s="91"/>
      <c r="V62" s="90"/>
      <c r="W62" s="90"/>
      <c r="X62" s="89"/>
      <c r="Y62" s="93"/>
      <c r="Z62" s="90"/>
      <c r="AA62" s="90"/>
      <c r="AB62" s="90"/>
      <c r="AC62" s="89"/>
      <c r="AD62" s="117"/>
      <c r="AE62" s="118"/>
      <c r="AF62" s="118"/>
      <c r="AG62" s="119"/>
      <c r="AH62" s="89"/>
      <c r="AI62" s="91"/>
      <c r="AJ62" s="90"/>
      <c r="AK62" s="90"/>
      <c r="AL62" s="89"/>
      <c r="AM62" s="88"/>
      <c r="AN62" s="87"/>
      <c r="AO62" s="87"/>
      <c r="AP62" s="87"/>
      <c r="AQ62" s="86"/>
      <c r="AR62" s="92"/>
      <c r="AS62" s="117"/>
      <c r="AT62" s="118"/>
      <c r="AU62" s="118"/>
      <c r="AV62" s="119"/>
      <c r="AW62" s="91"/>
      <c r="AX62" s="90"/>
      <c r="AY62" s="90"/>
      <c r="AZ62" s="89"/>
      <c r="BA62" s="88"/>
      <c r="BB62" s="87"/>
      <c r="BC62" s="87"/>
      <c r="BD62" s="87"/>
      <c r="BE62" s="86"/>
      <c r="BF62" s="124" t="s">
        <v>188</v>
      </c>
    </row>
    <row r="63" spans="1:58" ht="48.75" customHeight="1" thickBot="1" x14ac:dyDescent="0.3">
      <c r="A63" s="116" t="s">
        <v>189</v>
      </c>
      <c r="B63" s="96"/>
      <c r="C63" s="95"/>
      <c r="D63" s="95"/>
      <c r="E63" s="95"/>
      <c r="F63" s="94"/>
      <c r="G63" s="91"/>
      <c r="H63" s="90"/>
      <c r="I63" s="117"/>
      <c r="J63" s="118"/>
      <c r="K63" s="118"/>
      <c r="L63" s="90"/>
      <c r="M63" s="90"/>
      <c r="N63" s="90"/>
      <c r="O63" s="89"/>
      <c r="P63" s="91"/>
      <c r="Q63" s="90"/>
      <c r="R63" s="90"/>
      <c r="S63" s="90"/>
      <c r="T63" s="89"/>
      <c r="U63" s="91"/>
      <c r="V63" s="90"/>
      <c r="W63" s="90"/>
      <c r="X63" s="89"/>
      <c r="Y63" s="93"/>
      <c r="Z63" s="90"/>
      <c r="AA63" s="90"/>
      <c r="AB63" s="90"/>
      <c r="AC63" s="89"/>
      <c r="AD63" s="91"/>
      <c r="AE63" s="90"/>
      <c r="AF63" s="90"/>
      <c r="AG63" s="90"/>
      <c r="AH63" s="89"/>
      <c r="AI63" s="91"/>
      <c r="AJ63" s="90"/>
      <c r="AK63" s="90"/>
      <c r="AL63" s="89"/>
      <c r="AM63" s="88"/>
      <c r="AN63" s="87"/>
      <c r="AO63" s="87"/>
      <c r="AP63" s="87"/>
      <c r="AQ63" s="86"/>
      <c r="AR63" s="92"/>
      <c r="AS63" s="87"/>
      <c r="AT63" s="87"/>
      <c r="AU63" s="87"/>
      <c r="AV63" s="86"/>
      <c r="AW63" s="91"/>
      <c r="AX63" s="90"/>
      <c r="AY63" s="90"/>
      <c r="AZ63" s="89"/>
      <c r="BA63" s="88"/>
      <c r="BB63" s="87"/>
      <c r="BC63" s="87"/>
      <c r="BD63" s="87"/>
      <c r="BE63" s="86"/>
      <c r="BF63" s="124" t="s">
        <v>211</v>
      </c>
    </row>
    <row r="64" spans="1:58" ht="33" customHeight="1" thickBot="1" x14ac:dyDescent="0.3">
      <c r="A64" s="116" t="s">
        <v>190</v>
      </c>
      <c r="B64" s="118"/>
      <c r="C64" s="119"/>
      <c r="D64" s="95"/>
      <c r="E64" s="95"/>
      <c r="F64" s="94"/>
      <c r="G64" s="118"/>
      <c r="H64" s="119"/>
      <c r="I64" s="90"/>
      <c r="J64" s="89"/>
      <c r="K64" s="118"/>
      <c r="L64" s="119"/>
      <c r="M64" s="90"/>
      <c r="N64" s="90"/>
      <c r="O64" s="89"/>
      <c r="P64" s="118"/>
      <c r="Q64" s="119"/>
      <c r="R64" s="90"/>
      <c r="S64" s="90"/>
      <c r="T64" s="89"/>
      <c r="U64" s="118"/>
      <c r="V64" s="119"/>
      <c r="W64" s="90"/>
      <c r="X64" s="89"/>
      <c r="Y64" s="118"/>
      <c r="Z64" s="119"/>
      <c r="AA64" s="90"/>
      <c r="AB64" s="90"/>
      <c r="AC64" s="89"/>
      <c r="AD64" s="118"/>
      <c r="AE64" s="119"/>
      <c r="AF64" s="90"/>
      <c r="AG64" s="90"/>
      <c r="AH64" s="89"/>
      <c r="AI64" s="118"/>
      <c r="AJ64" s="119"/>
      <c r="AK64" s="90"/>
      <c r="AL64" s="89"/>
      <c r="AM64" s="118"/>
      <c r="AN64" s="119"/>
      <c r="AO64" s="87"/>
      <c r="AP64" s="87"/>
      <c r="AQ64" s="86"/>
      <c r="AR64" s="118"/>
      <c r="AS64" s="119"/>
      <c r="AT64" s="87"/>
      <c r="AU64" s="87"/>
      <c r="AV64" s="86"/>
      <c r="AW64" s="118"/>
      <c r="AX64" s="119"/>
      <c r="AY64" s="90"/>
      <c r="AZ64" s="89"/>
      <c r="BA64" s="118"/>
      <c r="BB64" s="119"/>
      <c r="BC64" s="87"/>
      <c r="BD64" s="87"/>
      <c r="BE64" s="86"/>
      <c r="BF64" s="124" t="s">
        <v>185</v>
      </c>
    </row>
    <row r="65" spans="1:58" ht="44.25" customHeight="1" thickBot="1" x14ac:dyDescent="0.3">
      <c r="A65" s="116" t="s">
        <v>191</v>
      </c>
      <c r="B65" s="118"/>
      <c r="C65" s="119"/>
      <c r="D65" s="95"/>
      <c r="E65" s="95"/>
      <c r="F65" s="94"/>
      <c r="G65" s="118"/>
      <c r="H65" s="119"/>
      <c r="I65" s="90"/>
      <c r="J65" s="89"/>
      <c r="K65" s="118"/>
      <c r="L65" s="119"/>
      <c r="M65" s="90"/>
      <c r="N65" s="90"/>
      <c r="O65" s="89"/>
      <c r="P65" s="118"/>
      <c r="Q65" s="119"/>
      <c r="R65" s="90"/>
      <c r="S65" s="90"/>
      <c r="T65" s="89"/>
      <c r="U65" s="118"/>
      <c r="V65" s="119"/>
      <c r="W65" s="90"/>
      <c r="X65" s="89"/>
      <c r="Y65" s="118"/>
      <c r="Z65" s="119"/>
      <c r="AA65" s="90"/>
      <c r="AB65" s="90"/>
      <c r="AC65" s="89"/>
      <c r="AD65" s="118"/>
      <c r="AE65" s="119"/>
      <c r="AF65" s="90"/>
      <c r="AG65" s="90"/>
      <c r="AH65" s="89"/>
      <c r="AI65" s="118"/>
      <c r="AJ65" s="119"/>
      <c r="AK65" s="90"/>
      <c r="AL65" s="89"/>
      <c r="AM65" s="118"/>
      <c r="AN65" s="119"/>
      <c r="AO65" s="87"/>
      <c r="AP65" s="87"/>
      <c r="AQ65" s="86"/>
      <c r="AR65" s="118"/>
      <c r="AS65" s="119"/>
      <c r="AT65" s="87"/>
      <c r="AU65" s="87"/>
      <c r="AV65" s="86"/>
      <c r="AW65" s="118"/>
      <c r="AX65" s="119"/>
      <c r="AY65" s="90"/>
      <c r="AZ65" s="89"/>
      <c r="BA65" s="118"/>
      <c r="BB65" s="119"/>
      <c r="BC65" s="87"/>
      <c r="BD65" s="87"/>
      <c r="BE65" s="86"/>
      <c r="BF65" s="124" t="s">
        <v>219</v>
      </c>
    </row>
    <row r="66" spans="1:58" ht="61.5" customHeight="1" thickBot="1" x14ac:dyDescent="0.3">
      <c r="A66" s="116" t="s">
        <v>192</v>
      </c>
      <c r="B66" s="118"/>
      <c r="C66" s="119"/>
      <c r="D66" s="95"/>
      <c r="E66" s="95"/>
      <c r="F66" s="94"/>
      <c r="G66" s="91"/>
      <c r="H66" s="90"/>
      <c r="I66" s="90"/>
      <c r="J66" s="89"/>
      <c r="K66" s="93"/>
      <c r="L66" s="90"/>
      <c r="M66" s="90"/>
      <c r="N66" s="90"/>
      <c r="O66" s="89"/>
      <c r="P66" s="91"/>
      <c r="Q66" s="90"/>
      <c r="R66" s="90"/>
      <c r="S66" s="90"/>
      <c r="T66" s="89"/>
      <c r="U66" s="91"/>
      <c r="V66" s="90"/>
      <c r="W66" s="90"/>
      <c r="X66" s="89"/>
      <c r="Y66" s="93"/>
      <c r="Z66" s="90"/>
      <c r="AA66" s="90"/>
      <c r="AB66" s="90"/>
      <c r="AC66" s="89"/>
      <c r="AD66" s="118"/>
      <c r="AE66" s="119"/>
      <c r="AF66" s="90"/>
      <c r="AG66" s="90"/>
      <c r="AH66" s="89"/>
      <c r="AI66" s="91"/>
      <c r="AJ66" s="90"/>
      <c r="AK66" s="90"/>
      <c r="AL66" s="89"/>
      <c r="AM66" s="88"/>
      <c r="AN66" s="87"/>
      <c r="AO66" s="87"/>
      <c r="AP66" s="87"/>
      <c r="AQ66" s="86"/>
      <c r="AR66" s="92"/>
      <c r="AS66" s="87"/>
      <c r="AT66" s="87"/>
      <c r="AU66" s="87"/>
      <c r="AV66" s="86"/>
      <c r="AW66" s="91"/>
      <c r="AX66" s="90"/>
      <c r="AY66" s="90"/>
      <c r="AZ66" s="89"/>
      <c r="BA66" s="88"/>
      <c r="BB66" s="87"/>
      <c r="BC66" s="87"/>
      <c r="BD66" s="87"/>
      <c r="BE66" s="86"/>
      <c r="BF66" s="124" t="s">
        <v>193</v>
      </c>
    </row>
    <row r="67" spans="1:58" ht="59.25" customHeight="1" thickBot="1" x14ac:dyDescent="0.3">
      <c r="A67" s="116" t="s">
        <v>194</v>
      </c>
      <c r="B67" s="96"/>
      <c r="C67" s="95"/>
      <c r="D67" s="95"/>
      <c r="E67" s="118"/>
      <c r="F67" s="118"/>
      <c r="G67" s="118"/>
      <c r="H67" s="90"/>
      <c r="I67" s="90"/>
      <c r="J67" s="89"/>
      <c r="K67" s="93"/>
      <c r="L67" s="90"/>
      <c r="M67" s="90"/>
      <c r="N67" s="90"/>
      <c r="O67" s="89"/>
      <c r="P67" s="91"/>
      <c r="Q67" s="90"/>
      <c r="R67" s="90"/>
      <c r="S67" s="90"/>
      <c r="T67" s="89"/>
      <c r="U67" s="91"/>
      <c r="V67" s="90"/>
      <c r="W67" s="90"/>
      <c r="X67" s="89"/>
      <c r="Y67" s="93"/>
      <c r="Z67" s="90"/>
      <c r="AA67" s="90"/>
      <c r="AB67" s="90"/>
      <c r="AC67" s="89"/>
      <c r="AD67" s="91"/>
      <c r="AE67" s="90"/>
      <c r="AF67" s="90"/>
      <c r="AG67" s="118"/>
      <c r="AH67" s="118"/>
      <c r="AI67" s="118"/>
      <c r="AJ67" s="90"/>
      <c r="AK67" s="90"/>
      <c r="AL67" s="89"/>
      <c r="AM67" s="88"/>
      <c r="AN67" s="87"/>
      <c r="AO67" s="87"/>
      <c r="AP67" s="87"/>
      <c r="AQ67" s="86"/>
      <c r="AR67" s="92"/>
      <c r="AS67" s="87"/>
      <c r="AT67" s="87"/>
      <c r="AU67" s="87"/>
      <c r="AV67" s="86"/>
      <c r="AW67" s="91"/>
      <c r="AX67" s="90"/>
      <c r="AY67" s="90"/>
      <c r="AZ67" s="89"/>
      <c r="BA67" s="88"/>
      <c r="BB67" s="87"/>
      <c r="BC67" s="87"/>
      <c r="BD67" s="87"/>
      <c r="BE67" s="86"/>
      <c r="BF67" s="124" t="s">
        <v>195</v>
      </c>
    </row>
    <row r="68" spans="1:58" ht="31.5" customHeight="1" thickBot="1" x14ac:dyDescent="0.3">
      <c r="A68" s="116" t="s">
        <v>196</v>
      </c>
      <c r="B68" s="118"/>
      <c r="C68" s="119"/>
      <c r="D68" s="95"/>
      <c r="E68" s="95"/>
      <c r="F68" s="94"/>
      <c r="G68" s="118"/>
      <c r="H68" s="119"/>
      <c r="I68" s="90"/>
      <c r="J68" s="89"/>
      <c r="K68" s="118"/>
      <c r="L68" s="119"/>
      <c r="M68" s="90"/>
      <c r="N68" s="90"/>
      <c r="O68" s="89"/>
      <c r="P68" s="118"/>
      <c r="Q68" s="119"/>
      <c r="R68" s="90"/>
      <c r="S68" s="90"/>
      <c r="T68" s="89"/>
      <c r="U68" s="118"/>
      <c r="V68" s="119"/>
      <c r="W68" s="90"/>
      <c r="X68" s="89"/>
      <c r="Y68" s="118"/>
      <c r="Z68" s="119"/>
      <c r="AA68" s="90"/>
      <c r="AB68" s="90"/>
      <c r="AC68" s="89"/>
      <c r="AD68" s="118"/>
      <c r="AE68" s="119"/>
      <c r="AF68" s="90"/>
      <c r="AG68" s="90"/>
      <c r="AH68" s="89"/>
      <c r="AI68" s="118"/>
      <c r="AJ68" s="119"/>
      <c r="AK68" s="90"/>
      <c r="AL68" s="89"/>
      <c r="AM68" s="118"/>
      <c r="AN68" s="119"/>
      <c r="AO68" s="87"/>
      <c r="AP68" s="87"/>
      <c r="AQ68" s="86"/>
      <c r="AR68" s="118"/>
      <c r="AS68" s="119"/>
      <c r="AT68" s="87"/>
      <c r="AU68" s="87"/>
      <c r="AV68" s="86"/>
      <c r="AW68" s="118"/>
      <c r="AX68" s="119"/>
      <c r="AY68" s="90"/>
      <c r="AZ68" s="89"/>
      <c r="BA68" s="118"/>
      <c r="BB68" s="119"/>
      <c r="BC68" s="87"/>
      <c r="BD68" s="87"/>
      <c r="BE68" s="86"/>
      <c r="BF68" s="124" t="s">
        <v>173</v>
      </c>
    </row>
    <row r="69" spans="1:58" ht="69" customHeight="1" thickBot="1" x14ac:dyDescent="0.3">
      <c r="A69" s="116" t="s">
        <v>197</v>
      </c>
      <c r="B69" s="84"/>
      <c r="C69" s="83"/>
      <c r="D69" s="83"/>
      <c r="E69" s="83"/>
      <c r="F69" s="82"/>
      <c r="G69" s="79"/>
      <c r="H69" s="78"/>
      <c r="I69" s="78"/>
      <c r="J69" s="77"/>
      <c r="K69" s="81"/>
      <c r="L69" s="78"/>
      <c r="M69" s="78"/>
      <c r="N69" s="78"/>
      <c r="O69" s="77"/>
      <c r="P69" s="117"/>
      <c r="Q69" s="118"/>
      <c r="R69" s="118"/>
      <c r="S69" s="119"/>
      <c r="T69" s="77"/>
      <c r="U69" s="79"/>
      <c r="V69" s="78"/>
      <c r="W69" s="78"/>
      <c r="X69" s="77"/>
      <c r="Y69" s="81"/>
      <c r="Z69" s="78"/>
      <c r="AA69" s="78"/>
      <c r="AB69" s="78"/>
      <c r="AC69" s="77"/>
      <c r="AD69" s="79"/>
      <c r="AE69" s="78"/>
      <c r="AF69" s="78"/>
      <c r="AG69" s="78"/>
      <c r="AH69" s="77"/>
      <c r="AI69" s="117"/>
      <c r="AJ69" s="118"/>
      <c r="AK69" s="118"/>
      <c r="AL69" s="119"/>
      <c r="AM69" s="76"/>
      <c r="AN69" s="75"/>
      <c r="AO69" s="75"/>
      <c r="AP69" s="75"/>
      <c r="AQ69" s="74"/>
      <c r="AR69" s="80"/>
      <c r="AS69" s="75"/>
      <c r="AT69" s="75"/>
      <c r="AU69" s="75"/>
      <c r="AV69" s="74"/>
      <c r="AW69" s="79"/>
      <c r="AX69" s="78"/>
      <c r="AY69" s="78"/>
      <c r="AZ69" s="77"/>
      <c r="BA69" s="76"/>
      <c r="BB69" s="117"/>
      <c r="BC69" s="118"/>
      <c r="BD69" s="118"/>
      <c r="BE69" s="119"/>
      <c r="BF69" s="124" t="s">
        <v>220</v>
      </c>
    </row>
    <row r="70" spans="1:58" ht="57.75" customHeight="1" thickBot="1" x14ac:dyDescent="0.3">
      <c r="A70" s="116" t="s">
        <v>198</v>
      </c>
      <c r="B70" s="84"/>
      <c r="C70" s="83"/>
      <c r="D70" s="83"/>
      <c r="E70" s="83"/>
      <c r="F70" s="82"/>
      <c r="G70" s="79"/>
      <c r="H70" s="78"/>
      <c r="I70" s="78"/>
      <c r="J70" s="77"/>
      <c r="K70" s="81"/>
      <c r="L70" s="78"/>
      <c r="M70" s="78"/>
      <c r="N70" s="78"/>
      <c r="O70" s="77"/>
      <c r="P70" s="79"/>
      <c r="Q70" s="78"/>
      <c r="R70" s="78"/>
      <c r="S70" s="78"/>
      <c r="T70" s="77"/>
      <c r="U70" s="79"/>
      <c r="V70" s="78"/>
      <c r="W70" s="78"/>
      <c r="X70" s="77"/>
      <c r="Y70" s="131"/>
      <c r="Z70" s="117"/>
      <c r="AA70" s="117"/>
      <c r="AB70" s="118"/>
      <c r="AC70" s="117"/>
      <c r="AD70" s="117"/>
      <c r="AE70" s="78"/>
      <c r="AF70" s="78"/>
      <c r="AG70" s="78"/>
      <c r="AH70" s="77"/>
      <c r="AI70" s="79"/>
      <c r="AJ70" s="78"/>
      <c r="AK70" s="78"/>
      <c r="AL70" s="77"/>
      <c r="AM70" s="76"/>
      <c r="AN70" s="75"/>
      <c r="AO70" s="75"/>
      <c r="AP70" s="75"/>
      <c r="AQ70" s="74"/>
      <c r="AR70" s="80"/>
      <c r="AS70" s="75"/>
      <c r="AT70" s="75"/>
      <c r="AU70" s="75"/>
      <c r="AV70" s="74"/>
      <c r="AW70" s="79"/>
      <c r="AX70" s="78"/>
      <c r="AY70" s="78"/>
      <c r="AZ70" s="77"/>
      <c r="BA70" s="76"/>
      <c r="BB70" s="75"/>
      <c r="BC70" s="75"/>
      <c r="BD70" s="75"/>
      <c r="BE70" s="74"/>
      <c r="BF70" s="124" t="s">
        <v>221</v>
      </c>
    </row>
    <row r="71" spans="1:58" ht="63" customHeight="1" thickBot="1" x14ac:dyDescent="0.3">
      <c r="A71" s="116" t="s">
        <v>281</v>
      </c>
      <c r="B71" s="132"/>
      <c r="C71" s="133"/>
      <c r="D71" s="133"/>
      <c r="E71" s="133"/>
      <c r="F71" s="134"/>
      <c r="G71" s="135"/>
      <c r="H71" s="136"/>
      <c r="I71" s="136"/>
      <c r="J71" s="137"/>
      <c r="K71" s="138"/>
      <c r="L71" s="136"/>
      <c r="M71" s="136"/>
      <c r="N71" s="136"/>
      <c r="O71" s="137"/>
      <c r="P71" s="135"/>
      <c r="Q71" s="136"/>
      <c r="R71" s="136"/>
      <c r="S71" s="136"/>
      <c r="T71" s="137"/>
      <c r="U71" s="135"/>
      <c r="V71" s="136"/>
      <c r="W71" s="136"/>
      <c r="X71" s="137"/>
      <c r="Y71" s="138"/>
      <c r="Z71" s="136"/>
      <c r="AA71" s="136"/>
      <c r="AB71" s="136"/>
      <c r="AC71" s="137"/>
      <c r="AD71" s="135"/>
      <c r="AE71" s="136"/>
      <c r="AF71" s="136"/>
      <c r="AG71" s="136"/>
      <c r="AH71" s="137"/>
      <c r="AI71" s="135"/>
      <c r="AJ71" s="136"/>
      <c r="AK71" s="136"/>
      <c r="AL71" s="137"/>
      <c r="AM71" s="139"/>
      <c r="AN71" s="133"/>
      <c r="AO71" s="133"/>
      <c r="AP71" s="133"/>
      <c r="AQ71" s="140"/>
      <c r="AR71" s="132"/>
      <c r="AS71" s="133"/>
      <c r="AT71" s="133"/>
      <c r="AU71" s="133"/>
      <c r="AV71" s="140"/>
      <c r="AW71" s="135"/>
      <c r="AX71" s="136"/>
      <c r="AY71" s="136"/>
      <c r="AZ71" s="137"/>
      <c r="BA71" s="139"/>
      <c r="BB71" s="133"/>
      <c r="BC71" s="133"/>
      <c r="BD71" s="133"/>
      <c r="BE71" s="140"/>
      <c r="BF71" s="124" t="s">
        <v>222</v>
      </c>
    </row>
    <row r="72" spans="1:58" ht="24" customHeight="1" thickBot="1" x14ac:dyDescent="0.3">
      <c r="A72" s="116" t="s">
        <v>199</v>
      </c>
      <c r="B72" s="84"/>
      <c r="C72" s="83"/>
      <c r="D72" s="83"/>
      <c r="E72" s="83"/>
      <c r="F72" s="82"/>
      <c r="G72" s="79"/>
      <c r="H72" s="78"/>
      <c r="I72" s="78"/>
      <c r="J72" s="77"/>
      <c r="K72" s="117"/>
      <c r="L72" s="118"/>
      <c r="M72" s="78"/>
      <c r="N72" s="78"/>
      <c r="O72" s="77"/>
      <c r="P72" s="79"/>
      <c r="Q72" s="78"/>
      <c r="R72" s="78"/>
      <c r="S72" s="78"/>
      <c r="T72" s="77"/>
      <c r="U72" s="79"/>
      <c r="V72" s="78"/>
      <c r="W72" s="78"/>
      <c r="X72" s="77"/>
      <c r="Y72" s="81"/>
      <c r="Z72" s="78"/>
      <c r="AA72" s="78"/>
      <c r="AB72" s="78"/>
      <c r="AC72" s="77"/>
      <c r="AD72" s="79"/>
      <c r="AE72" s="78"/>
      <c r="AF72" s="78"/>
      <c r="AG72" s="78"/>
      <c r="AH72" s="77"/>
      <c r="AI72" s="79"/>
      <c r="AJ72" s="78"/>
      <c r="AK72" s="78"/>
      <c r="AL72" s="77"/>
      <c r="AM72" s="76"/>
      <c r="AN72" s="75"/>
      <c r="AO72" s="75"/>
      <c r="AP72" s="75"/>
      <c r="AQ72" s="74"/>
      <c r="AR72" s="80"/>
      <c r="AS72" s="75"/>
      <c r="AT72" s="75"/>
      <c r="AU72" s="75"/>
      <c r="AV72" s="74"/>
      <c r="AW72" s="79"/>
      <c r="AX72" s="78"/>
      <c r="AY72" s="78"/>
      <c r="AZ72" s="77"/>
      <c r="BA72" s="76"/>
      <c r="BB72" s="75"/>
      <c r="BC72" s="75"/>
      <c r="BD72" s="75"/>
      <c r="BE72" s="74"/>
      <c r="BF72" s="124" t="s">
        <v>171</v>
      </c>
    </row>
    <row r="73" spans="1:58" ht="60" customHeight="1" thickBot="1" x14ac:dyDescent="0.3">
      <c r="A73" s="116" t="s">
        <v>225</v>
      </c>
      <c r="B73" s="117"/>
      <c r="C73" s="118"/>
      <c r="D73" s="83"/>
      <c r="E73" s="83"/>
      <c r="F73" s="82"/>
      <c r="G73" s="117"/>
      <c r="H73" s="118"/>
      <c r="I73" s="78"/>
      <c r="J73" s="77"/>
      <c r="K73" s="117"/>
      <c r="L73" s="118"/>
      <c r="M73" s="78"/>
      <c r="N73" s="78"/>
      <c r="O73" s="77"/>
      <c r="P73" s="117"/>
      <c r="Q73" s="118"/>
      <c r="R73" s="78"/>
      <c r="S73" s="78"/>
      <c r="T73" s="77"/>
      <c r="U73" s="117"/>
      <c r="V73" s="118"/>
      <c r="W73" s="78"/>
      <c r="X73" s="77"/>
      <c r="Y73" s="117"/>
      <c r="Z73" s="118"/>
      <c r="AA73" s="78"/>
      <c r="AB73" s="78"/>
      <c r="AC73" s="143"/>
      <c r="AD73" s="117"/>
      <c r="AE73" s="118"/>
      <c r="AF73" s="78"/>
      <c r="AG73" s="78"/>
      <c r="AH73" s="77"/>
      <c r="AI73" s="117"/>
      <c r="AJ73" s="118"/>
      <c r="AK73" s="78"/>
      <c r="AL73" s="77"/>
      <c r="AM73" s="117"/>
      <c r="AN73" s="118"/>
      <c r="AO73" s="75"/>
      <c r="AP73" s="75"/>
      <c r="AQ73" s="74"/>
      <c r="AR73" s="117"/>
      <c r="AS73" s="118"/>
      <c r="AT73" s="75"/>
      <c r="AU73" s="75"/>
      <c r="AV73" s="74"/>
      <c r="AW73" s="117"/>
      <c r="AX73" s="118"/>
      <c r="AY73" s="78"/>
      <c r="AZ73" s="77"/>
      <c r="BA73" s="117"/>
      <c r="BB73" s="118"/>
      <c r="BC73" s="75"/>
      <c r="BD73" s="144"/>
      <c r="BE73" s="144"/>
      <c r="BF73" s="124" t="s">
        <v>224</v>
      </c>
    </row>
    <row r="74" spans="1:58" ht="29.25" customHeight="1" thickBot="1" x14ac:dyDescent="0.3">
      <c r="A74" s="116" t="s">
        <v>223</v>
      </c>
      <c r="B74" s="84"/>
      <c r="C74" s="83"/>
      <c r="D74" s="83"/>
      <c r="E74" s="83"/>
      <c r="F74" s="82"/>
      <c r="G74" s="79"/>
      <c r="H74" s="78"/>
      <c r="I74" s="78"/>
      <c r="J74" s="77"/>
      <c r="K74" s="81"/>
      <c r="L74" s="78"/>
      <c r="M74" s="78"/>
      <c r="N74" s="78"/>
      <c r="O74" s="77"/>
      <c r="P74" s="79"/>
      <c r="Q74" s="78"/>
      <c r="R74" s="78"/>
      <c r="S74" s="78"/>
      <c r="T74" s="77"/>
      <c r="U74" s="79"/>
      <c r="V74" s="78"/>
      <c r="W74" s="78"/>
      <c r="X74" s="77"/>
      <c r="Y74" s="81"/>
      <c r="Z74" s="78"/>
      <c r="AA74" s="78"/>
      <c r="AB74" s="78"/>
      <c r="AC74" s="117"/>
      <c r="AD74" s="118"/>
      <c r="AE74" s="78"/>
      <c r="AF74" s="78"/>
      <c r="AG74" s="78"/>
      <c r="AH74" s="77"/>
      <c r="AI74" s="79"/>
      <c r="AJ74" s="78"/>
      <c r="AK74" s="78"/>
      <c r="AL74" s="77"/>
      <c r="AM74" s="76"/>
      <c r="AN74" s="75"/>
      <c r="AO74" s="75"/>
      <c r="AP74" s="75"/>
      <c r="AQ74" s="74"/>
      <c r="AR74" s="80"/>
      <c r="AS74" s="75"/>
      <c r="AT74" s="75"/>
      <c r="AU74" s="75"/>
      <c r="AV74" s="74"/>
      <c r="AW74" s="79"/>
      <c r="AX74" s="78"/>
      <c r="AY74" s="78"/>
      <c r="AZ74" s="77"/>
      <c r="BA74" s="76"/>
      <c r="BB74" s="75"/>
      <c r="BC74" s="75"/>
      <c r="BD74" s="117"/>
      <c r="BE74" s="118"/>
      <c r="BF74" s="124" t="s">
        <v>200</v>
      </c>
    </row>
    <row r="75" spans="1:58" ht="18" customHeight="1" thickBot="1" x14ac:dyDescent="0.3">
      <c r="A75" s="85"/>
      <c r="B75" s="96"/>
      <c r="C75" s="95"/>
      <c r="D75" s="95"/>
      <c r="E75" s="95"/>
      <c r="F75" s="94"/>
      <c r="G75" s="91"/>
      <c r="H75" s="90"/>
      <c r="I75" s="90"/>
      <c r="J75" s="89"/>
      <c r="K75" s="93"/>
      <c r="L75" s="90"/>
      <c r="M75" s="90"/>
      <c r="N75" s="90"/>
      <c r="O75" s="89"/>
      <c r="P75" s="91"/>
      <c r="Q75" s="90"/>
      <c r="R75" s="90"/>
      <c r="S75" s="90"/>
      <c r="T75" s="89"/>
      <c r="U75" s="91"/>
      <c r="V75" s="90"/>
      <c r="W75" s="90"/>
      <c r="X75" s="89"/>
      <c r="Y75" s="93"/>
      <c r="Z75" s="90"/>
      <c r="AA75" s="90"/>
      <c r="AB75" s="90"/>
      <c r="AC75" s="89"/>
      <c r="AD75" s="91"/>
      <c r="AE75" s="90"/>
      <c r="AF75" s="90"/>
      <c r="AG75" s="90"/>
      <c r="AH75" s="89"/>
      <c r="AI75" s="91"/>
      <c r="AJ75" s="90"/>
      <c r="AK75" s="90"/>
      <c r="AL75" s="89"/>
      <c r="AM75" s="88"/>
      <c r="AN75" s="87"/>
      <c r="AO75" s="87"/>
      <c r="AP75" s="87"/>
      <c r="AQ75" s="86"/>
      <c r="AR75" s="92"/>
      <c r="AS75" s="87"/>
      <c r="AT75" s="87"/>
      <c r="AU75" s="87"/>
      <c r="AV75" s="86"/>
      <c r="AW75" s="91"/>
      <c r="AX75" s="90"/>
      <c r="AY75" s="90"/>
      <c r="AZ75" s="89"/>
      <c r="BA75" s="88"/>
      <c r="BB75" s="87"/>
      <c r="BC75" s="87"/>
      <c r="BD75" s="87"/>
      <c r="BE75" s="86"/>
      <c r="BF75" s="85"/>
    </row>
    <row r="76" spans="1:58" ht="18" customHeight="1" thickBot="1" x14ac:dyDescent="0.3">
      <c r="A76" s="73" t="s">
        <v>143</v>
      </c>
      <c r="B76" s="304" t="s">
        <v>201</v>
      </c>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6"/>
    </row>
    <row r="77" spans="1:58" ht="18" customHeight="1" x14ac:dyDescent="0.25">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row>
    <row r="83" spans="2:52" ht="18" customHeight="1" x14ac:dyDescent="0.25">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71"/>
      <c r="AY83" s="71"/>
      <c r="AZ83" s="71"/>
    </row>
  </sheetData>
  <mergeCells count="30">
    <mergeCell ref="AI9:AL9"/>
    <mergeCell ref="G9:J9"/>
    <mergeCell ref="K9:O9"/>
    <mergeCell ref="A11:BF11"/>
    <mergeCell ref="A28:BF28"/>
    <mergeCell ref="A19:BF19"/>
    <mergeCell ref="A24:BF24"/>
    <mergeCell ref="B83:AW83"/>
    <mergeCell ref="A59:BF59"/>
    <mergeCell ref="A9:A10"/>
    <mergeCell ref="AM9:AQ9"/>
    <mergeCell ref="AR9:AV9"/>
    <mergeCell ref="AW9:AZ9"/>
    <mergeCell ref="BA9:BE9"/>
    <mergeCell ref="A48:BF48"/>
    <mergeCell ref="B9:F9"/>
    <mergeCell ref="BF9:BF10"/>
    <mergeCell ref="P9:T9"/>
    <mergeCell ref="U9:X9"/>
    <mergeCell ref="Y9:AC9"/>
    <mergeCell ref="AD9:AH9"/>
    <mergeCell ref="A30:BF30"/>
    <mergeCell ref="B76:BF76"/>
    <mergeCell ref="AM8:BF8"/>
    <mergeCell ref="A8:AL8"/>
    <mergeCell ref="A7:BF7"/>
    <mergeCell ref="A6:BF6"/>
    <mergeCell ref="A2:A4"/>
    <mergeCell ref="A5:BF5"/>
    <mergeCell ref="B2:BF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0089-F2DF-446A-A5E2-1B0548578771}">
  <dimension ref="A1"/>
  <sheetViews>
    <sheetView workbookViewId="0">
      <selection activeCell="G7" sqref="G7"/>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D825-0A82-4E20-BE7D-79AC5F479DC4}">
  <dimension ref="D3:G10"/>
  <sheetViews>
    <sheetView topLeftCell="A5" workbookViewId="0">
      <selection activeCell="D9" sqref="D9"/>
    </sheetView>
  </sheetViews>
  <sheetFormatPr baseColWidth="10" defaultRowHeight="15" x14ac:dyDescent="0.25"/>
  <cols>
    <col min="4" max="4" width="46.140625" customWidth="1"/>
    <col min="5" max="5" width="33.5703125" customWidth="1"/>
    <col min="6" max="6" width="18.85546875" customWidth="1"/>
    <col min="7" max="7" width="24.140625" customWidth="1"/>
  </cols>
  <sheetData>
    <row r="3" spans="4:7" ht="15.75" thickBot="1" x14ac:dyDescent="0.3"/>
    <row r="4" spans="4:7" ht="15.75" thickBot="1" x14ac:dyDescent="0.3">
      <c r="D4" s="308" t="s">
        <v>252</v>
      </c>
      <c r="E4" s="309"/>
      <c r="F4" s="309"/>
      <c r="G4" s="310"/>
    </row>
    <row r="5" spans="4:7" ht="15.75" thickBot="1" x14ac:dyDescent="0.3">
      <c r="D5" s="159" t="s">
        <v>233</v>
      </c>
      <c r="E5" s="157" t="s">
        <v>234</v>
      </c>
      <c r="F5" s="160" t="s">
        <v>247</v>
      </c>
      <c r="G5" s="157" t="s">
        <v>166</v>
      </c>
    </row>
    <row r="6" spans="4:7" ht="30" x14ac:dyDescent="0.25">
      <c r="D6" s="180" t="s">
        <v>245</v>
      </c>
      <c r="E6" s="163" t="s">
        <v>250</v>
      </c>
      <c r="F6" s="162"/>
      <c r="G6" s="161"/>
    </row>
    <row r="7" spans="4:7" ht="45.75" thickBot="1" x14ac:dyDescent="0.3">
      <c r="D7" s="164" t="s">
        <v>235</v>
      </c>
      <c r="E7" s="165" t="s">
        <v>237</v>
      </c>
      <c r="F7" s="166"/>
      <c r="G7" s="165" t="s">
        <v>246</v>
      </c>
    </row>
    <row r="8" spans="4:7" ht="30.75" thickBot="1" x14ac:dyDescent="0.3">
      <c r="D8" s="167" t="s">
        <v>236</v>
      </c>
      <c r="E8" s="168" t="s">
        <v>238</v>
      </c>
      <c r="F8" s="169"/>
      <c r="G8" s="170"/>
    </row>
    <row r="9" spans="4:7" ht="30.75" thickBot="1" x14ac:dyDescent="0.3">
      <c r="D9" s="171" t="s">
        <v>239</v>
      </c>
      <c r="E9" s="172" t="s">
        <v>240</v>
      </c>
      <c r="F9" s="166"/>
      <c r="G9" s="173"/>
    </row>
    <row r="10" spans="4:7" x14ac:dyDescent="0.25">
      <c r="D10" s="311" t="s">
        <v>253</v>
      </c>
      <c r="E10" s="311"/>
      <c r="F10" s="311"/>
      <c r="G10" s="311"/>
    </row>
  </sheetData>
  <mergeCells count="2">
    <mergeCell ref="D4:G4"/>
    <mergeCell ref="D10:G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D7E7E-0B05-41BE-A5E1-29B7C4385143}"/>
</file>

<file path=customXml/itemProps2.xml><?xml version="1.0" encoding="utf-8"?>
<ds:datastoreItem xmlns:ds="http://schemas.openxmlformats.org/officeDocument/2006/customXml" ds:itemID="{69F6C6D7-C1F5-48EA-989B-4BA1F6C36487}"/>
</file>

<file path=customXml/itemProps3.xml><?xml version="1.0" encoding="utf-8"?>
<ds:datastoreItem xmlns:ds="http://schemas.openxmlformats.org/officeDocument/2006/customXml" ds:itemID="{CE0C8CB4-D888-4F35-BCBE-C6D729ED48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Parámetros</vt:lpstr>
      <vt:lpstr>Orientaciones Grales.</vt:lpstr>
      <vt:lpstr>Priorización</vt:lpstr>
      <vt:lpstr> Plan anual auditoria</vt:lpstr>
      <vt:lpstr>Hoja1</vt:lpstr>
      <vt:lpstr>Auditorias Especiales</vt:lpstr>
      <vt:lpstr>Ciclo_Rotación_Calif</vt:lpstr>
      <vt:lpstr>Ciclo_Rotación_Def</vt:lpstr>
      <vt:lpstr>Impacto_en_el_presupuesto__Criterios</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A</dc:creator>
  <cp:lastModifiedBy>María Helena Ordoñez Burbano</cp:lastModifiedBy>
  <dcterms:created xsi:type="dcterms:W3CDTF">2021-03-11T15:14:27Z</dcterms:created>
  <dcterms:modified xsi:type="dcterms:W3CDTF">2022-06-30T01:10:22Z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