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Ex1.xml" ContentType="application/vnd.ms-office.chartex+xml"/>
  <Override PartName="/xl/charts/style11.xml" ContentType="application/vnd.ms-office.chartstyle+xml"/>
  <Override PartName="/xl/charts/colors11.xml" ContentType="application/vnd.ms-office.chartcolorstyle+xml"/>
  <Override PartName="/xl/charts/chart11.xml" ContentType="application/vnd.openxmlformats-officedocument.drawingml.chart+xml"/>
  <Override PartName="/xl/charts/style12.xml" ContentType="application/vnd.ms-office.chartstyle+xml"/>
  <Override PartName="/xl/charts/colors12.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ramireza\Downloads\"/>
    </mc:Choice>
  </mc:AlternateContent>
  <xr:revisionPtr revIDLastSave="0" documentId="8_{2E761A0F-75B4-4428-8494-ABE2EEBB43B6}" xr6:coauthVersionLast="47" xr6:coauthVersionMax="47" xr10:uidLastSave="{00000000-0000-0000-0000-000000000000}"/>
  <bookViews>
    <workbookView xWindow="-120" yWindow="-120" windowWidth="20730" windowHeight="11040" tabRatio="838" firstSheet="2" activeTab="11" xr2:uid="{8D7CECED-D4C2-421F-91EE-13BAC0F07891}"/>
  </bookViews>
  <sheets>
    <sheet name="Hoja2" sheetId="2" state="hidden" r:id="rId1"/>
    <sheet name="MEN" sheetId="4" r:id="rId2"/>
    <sheet name="ICFES" sheetId="14" r:id="rId3"/>
    <sheet name="FODESEP" sheetId="15" r:id="rId4"/>
    <sheet name="UNIESPINAL" sheetId="16" r:id="rId5"/>
    <sheet name="IUSAI" sheetId="17" r:id="rId6"/>
    <sheet name="INFOTEP SAN JUAN" sheetId="18" r:id="rId7"/>
    <sheet name="ETITC" sheetId="19" r:id="rId8"/>
    <sheet name="INTENALCO" sheetId="20" r:id="rId9"/>
    <sheet name="UAPA" sheetId="21" r:id="rId10"/>
    <sheet name="CONSOLIDADO" sheetId="22" r:id="rId11"/>
    <sheet name="CONVENCIONES" sheetId="23" r:id="rId12"/>
  </sheets>
  <definedNames>
    <definedName name="_xlnm._FilterDatabase" localSheetId="7" hidden="1">ETITC!$A$76:$R$76</definedName>
    <definedName name="_xlnm._FilterDatabase" localSheetId="3" hidden="1">FODESEP!$A$76:$R$76</definedName>
    <definedName name="_xlnm._FilterDatabase" localSheetId="2" hidden="1">ICFES!$A$76:$R$76</definedName>
    <definedName name="_xlnm._FilterDatabase" localSheetId="6" hidden="1">'INFOTEP SAN JUAN'!$A$76:$R$76</definedName>
    <definedName name="_xlnm._FilterDatabase" localSheetId="8" hidden="1">INTENALCO!$A$76:$R$76</definedName>
    <definedName name="_xlnm._FilterDatabase" localSheetId="5" hidden="1">IUSAI!$A$76:$R$76</definedName>
    <definedName name="_xlnm._FilterDatabase" localSheetId="1" hidden="1">MEN!$A$76:$R$76</definedName>
    <definedName name="_xlnm._FilterDatabase" localSheetId="9" hidden="1">UAPA!$A$76:$R$76</definedName>
    <definedName name="_xlnm._FilterDatabase" localSheetId="4" hidden="1">UNIESPINAL!$A$76:$R$76</definedName>
    <definedName name="_xlchart.v2.0" hidden="1">CONVENCIONES!$B$3:$B$6</definedName>
    <definedName name="_xlchart.v2.1" hidden="1">CONVENCIONES!$L$3:$L$6</definedName>
    <definedName name="eje">#REF!</definedName>
    <definedName name="indicad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23" l="1"/>
  <c r="P82" i="21"/>
  <c r="P77" i="21"/>
  <c r="P82" i="20"/>
  <c r="P77" i="20"/>
  <c r="P82" i="19"/>
  <c r="P77" i="19"/>
  <c r="P82" i="18"/>
  <c r="P77" i="18"/>
  <c r="P82" i="17"/>
  <c r="P77" i="17"/>
  <c r="P77" i="16"/>
  <c r="P82" i="15"/>
  <c r="P77" i="15"/>
  <c r="P77" i="4"/>
  <c r="P77" i="14"/>
  <c r="R74" i="21"/>
  <c r="R74" i="20"/>
  <c r="R74" i="19"/>
  <c r="R74" i="18"/>
  <c r="R74" i="17"/>
  <c r="R74" i="16"/>
  <c r="R74" i="15"/>
  <c r="R74" i="14"/>
  <c r="O80" i="21"/>
  <c r="P80" i="21" s="1"/>
  <c r="Q80" i="21" s="1"/>
  <c r="C38" i="20"/>
  <c r="B71" i="20"/>
  <c r="B78" i="18" l="1"/>
  <c r="O82" i="21"/>
  <c r="F82" i="21"/>
  <c r="B82" i="21"/>
  <c r="O81" i="21"/>
  <c r="F81" i="21"/>
  <c r="F80" i="21"/>
  <c r="O79" i="21"/>
  <c r="F79" i="21"/>
  <c r="O78" i="21"/>
  <c r="P78" i="21" s="1"/>
  <c r="Q78" i="21" s="1"/>
  <c r="F78" i="21"/>
  <c r="B78" i="21"/>
  <c r="O77" i="21"/>
  <c r="F77" i="21"/>
  <c r="B77" i="21"/>
  <c r="O73" i="21"/>
  <c r="F73" i="21"/>
  <c r="O72" i="21"/>
  <c r="F72" i="21"/>
  <c r="O71" i="21"/>
  <c r="F71" i="21"/>
  <c r="B71" i="21"/>
  <c r="O70" i="21"/>
  <c r="P70" i="21" s="1"/>
  <c r="Q70" i="21" s="1"/>
  <c r="F70" i="21"/>
  <c r="B70" i="21"/>
  <c r="O69" i="21"/>
  <c r="P69" i="21" s="1"/>
  <c r="F69" i="21"/>
  <c r="B69" i="21"/>
  <c r="O65" i="21"/>
  <c r="F65" i="21"/>
  <c r="O64" i="21"/>
  <c r="F64" i="21"/>
  <c r="O63" i="21"/>
  <c r="F63" i="21"/>
  <c r="B63" i="21"/>
  <c r="O62" i="21"/>
  <c r="F62" i="21"/>
  <c r="O61" i="21"/>
  <c r="F61" i="21"/>
  <c r="O60" i="21"/>
  <c r="F60" i="21"/>
  <c r="B60" i="21"/>
  <c r="O59" i="21"/>
  <c r="F59" i="21"/>
  <c r="O58" i="21"/>
  <c r="F58" i="21"/>
  <c r="O57" i="21"/>
  <c r="F57" i="21"/>
  <c r="B57" i="21"/>
  <c r="O56" i="21"/>
  <c r="P56" i="21" s="1"/>
  <c r="F56" i="21"/>
  <c r="B56" i="21"/>
  <c r="O52" i="21"/>
  <c r="F52" i="21"/>
  <c r="O51" i="21"/>
  <c r="F51" i="21"/>
  <c r="O50" i="21"/>
  <c r="F50" i="21"/>
  <c r="B50" i="21"/>
  <c r="O49" i="21"/>
  <c r="F49" i="21"/>
  <c r="B49" i="21"/>
  <c r="O48" i="21"/>
  <c r="F48" i="21"/>
  <c r="B48" i="21"/>
  <c r="O47" i="21"/>
  <c r="F47" i="21"/>
  <c r="B47" i="21"/>
  <c r="B45" i="21"/>
  <c r="AH42" i="21"/>
  <c r="R41" i="21"/>
  <c r="Q41" i="21"/>
  <c r="C41" i="21"/>
  <c r="R40" i="21"/>
  <c r="Q40" i="21"/>
  <c r="C40" i="21"/>
  <c r="R39" i="21"/>
  <c r="Q39" i="21"/>
  <c r="C39" i="21"/>
  <c r="R38" i="21"/>
  <c r="Q38" i="21"/>
  <c r="C38" i="21"/>
  <c r="R37" i="21"/>
  <c r="Q37" i="21"/>
  <c r="C37" i="21"/>
  <c r="R36" i="21"/>
  <c r="Q36" i="21"/>
  <c r="C36" i="21"/>
  <c r="R35" i="21"/>
  <c r="Q35" i="21"/>
  <c r="C35" i="21"/>
  <c r="R34" i="21"/>
  <c r="Q34" i="21"/>
  <c r="C34" i="21"/>
  <c r="R33" i="21"/>
  <c r="Q33" i="21"/>
  <c r="C33" i="21"/>
  <c r="R32" i="21"/>
  <c r="Q32" i="21"/>
  <c r="C32" i="21"/>
  <c r="R31" i="21"/>
  <c r="Q31" i="21"/>
  <c r="C31" i="21"/>
  <c r="R30" i="21"/>
  <c r="Q30" i="21"/>
  <c r="C30" i="21"/>
  <c r="R29" i="21"/>
  <c r="Q29" i="21"/>
  <c r="C29" i="21"/>
  <c r="R28" i="21"/>
  <c r="Q28" i="21"/>
  <c r="C28" i="21"/>
  <c r="B28" i="21"/>
  <c r="S23" i="21"/>
  <c r="S22" i="21"/>
  <c r="S21" i="21"/>
  <c r="S20" i="21"/>
  <c r="S19" i="21"/>
  <c r="S18" i="21"/>
  <c r="S17" i="21"/>
  <c r="S16" i="21"/>
  <c r="S15" i="21"/>
  <c r="S14" i="21"/>
  <c r="S13" i="21"/>
  <c r="S12" i="21"/>
  <c r="S11" i="21"/>
  <c r="S10" i="21"/>
  <c r="O82" i="20"/>
  <c r="F82" i="20"/>
  <c r="B82" i="20"/>
  <c r="O81" i="20"/>
  <c r="F81" i="20"/>
  <c r="O80" i="20"/>
  <c r="F80" i="20"/>
  <c r="O79" i="20"/>
  <c r="F79" i="20"/>
  <c r="O78" i="20"/>
  <c r="F78" i="20"/>
  <c r="B78" i="20"/>
  <c r="O77" i="20"/>
  <c r="F77" i="20"/>
  <c r="B77" i="20"/>
  <c r="O73" i="20"/>
  <c r="F73" i="20"/>
  <c r="O72" i="20"/>
  <c r="F72" i="20"/>
  <c r="O71" i="20"/>
  <c r="F71" i="20"/>
  <c r="O70" i="20"/>
  <c r="P70" i="20" s="1"/>
  <c r="Q70" i="20" s="1"/>
  <c r="F70" i="20"/>
  <c r="B70" i="20"/>
  <c r="O69" i="20"/>
  <c r="P69" i="20" s="1"/>
  <c r="Q69" i="20" s="1"/>
  <c r="F69" i="20"/>
  <c r="B69" i="20"/>
  <c r="O65" i="20"/>
  <c r="F65" i="20"/>
  <c r="O64" i="20"/>
  <c r="F64" i="20"/>
  <c r="O63" i="20"/>
  <c r="F63" i="20"/>
  <c r="B63" i="20"/>
  <c r="O62" i="20"/>
  <c r="F62" i="20"/>
  <c r="O61" i="20"/>
  <c r="F61" i="20"/>
  <c r="O60" i="20"/>
  <c r="F60" i="20"/>
  <c r="B60" i="20"/>
  <c r="O59" i="20"/>
  <c r="F59" i="20"/>
  <c r="O58" i="20"/>
  <c r="F58" i="20"/>
  <c r="O57" i="20"/>
  <c r="F57" i="20"/>
  <c r="B57" i="20"/>
  <c r="O56" i="20"/>
  <c r="F56" i="20"/>
  <c r="B56" i="20"/>
  <c r="O52" i="20"/>
  <c r="F52" i="20"/>
  <c r="O51" i="20"/>
  <c r="F51" i="20"/>
  <c r="O50" i="20"/>
  <c r="F50" i="20"/>
  <c r="B50" i="20"/>
  <c r="O49" i="20"/>
  <c r="F49" i="20"/>
  <c r="B49" i="20"/>
  <c r="O48" i="20"/>
  <c r="F48" i="20"/>
  <c r="B48" i="20"/>
  <c r="O47" i="20"/>
  <c r="F47" i="20"/>
  <c r="B47" i="20"/>
  <c r="B45" i="20"/>
  <c r="AH42" i="20"/>
  <c r="R41" i="20"/>
  <c r="Q41" i="20"/>
  <c r="C41" i="20"/>
  <c r="R40" i="20"/>
  <c r="Q40" i="20"/>
  <c r="C40" i="20"/>
  <c r="R39" i="20"/>
  <c r="Q39" i="20"/>
  <c r="C39" i="20"/>
  <c r="R38" i="20"/>
  <c r="Q38" i="20"/>
  <c r="R37" i="20"/>
  <c r="Q37" i="20"/>
  <c r="C37" i="20"/>
  <c r="R36" i="20"/>
  <c r="Q36" i="20"/>
  <c r="C36" i="20"/>
  <c r="R35" i="20"/>
  <c r="Q35" i="20"/>
  <c r="C35" i="20"/>
  <c r="R34" i="20"/>
  <c r="Q34" i="20"/>
  <c r="C34" i="20"/>
  <c r="R33" i="20"/>
  <c r="Q33" i="20"/>
  <c r="C33" i="20"/>
  <c r="R32" i="20"/>
  <c r="Q32" i="20"/>
  <c r="C32" i="20"/>
  <c r="R31" i="20"/>
  <c r="Q31" i="20"/>
  <c r="C31" i="20"/>
  <c r="R30" i="20"/>
  <c r="Q30" i="20"/>
  <c r="C30" i="20"/>
  <c r="R29" i="20"/>
  <c r="Q29" i="20"/>
  <c r="C29" i="20"/>
  <c r="R28" i="20"/>
  <c r="Q28" i="20"/>
  <c r="C28" i="20"/>
  <c r="B28" i="20"/>
  <c r="S23" i="20"/>
  <c r="S22" i="20"/>
  <c r="S21" i="20"/>
  <c r="S20" i="20"/>
  <c r="S19" i="20"/>
  <c r="S18" i="20"/>
  <c r="S17" i="20"/>
  <c r="S16" i="20"/>
  <c r="S15" i="20"/>
  <c r="S14" i="20"/>
  <c r="S13" i="20"/>
  <c r="S12" i="20"/>
  <c r="S11" i="20"/>
  <c r="S10" i="20"/>
  <c r="O82" i="19"/>
  <c r="F82" i="19"/>
  <c r="B82" i="19"/>
  <c r="O81" i="19"/>
  <c r="F81" i="19"/>
  <c r="O80" i="19"/>
  <c r="F80" i="19"/>
  <c r="O79" i="19"/>
  <c r="F79" i="19"/>
  <c r="O78" i="19"/>
  <c r="F78" i="19"/>
  <c r="B78" i="19"/>
  <c r="O77" i="19"/>
  <c r="F77" i="19"/>
  <c r="B77" i="19"/>
  <c r="O73" i="19"/>
  <c r="F73" i="19"/>
  <c r="O72" i="19"/>
  <c r="F72" i="19"/>
  <c r="O71" i="19"/>
  <c r="F71" i="19"/>
  <c r="B71" i="19"/>
  <c r="O70" i="19"/>
  <c r="P70" i="19" s="1"/>
  <c r="F70" i="19"/>
  <c r="B70" i="19"/>
  <c r="O69" i="19"/>
  <c r="P69" i="19" s="1"/>
  <c r="Q69" i="19" s="1"/>
  <c r="F69" i="19"/>
  <c r="B69" i="19"/>
  <c r="O65" i="19"/>
  <c r="F65" i="19"/>
  <c r="O64" i="19"/>
  <c r="F64" i="19"/>
  <c r="O63" i="19"/>
  <c r="F63" i="19"/>
  <c r="B63" i="19"/>
  <c r="O62" i="19"/>
  <c r="F62" i="19"/>
  <c r="O61" i="19"/>
  <c r="F61" i="19"/>
  <c r="O60" i="19"/>
  <c r="F60" i="19"/>
  <c r="B60" i="19"/>
  <c r="O59" i="19"/>
  <c r="F59" i="19"/>
  <c r="O58" i="19"/>
  <c r="F58" i="19"/>
  <c r="O57" i="19"/>
  <c r="F57" i="19"/>
  <c r="B57" i="19"/>
  <c r="O56" i="19"/>
  <c r="F56" i="19"/>
  <c r="B56" i="19"/>
  <c r="O52" i="19"/>
  <c r="F52" i="19"/>
  <c r="O51" i="19"/>
  <c r="F51" i="19"/>
  <c r="O50" i="19"/>
  <c r="F50" i="19"/>
  <c r="B50" i="19"/>
  <c r="O49" i="19"/>
  <c r="P49" i="19" s="1"/>
  <c r="F49" i="19"/>
  <c r="B49" i="19"/>
  <c r="O48" i="19"/>
  <c r="P48" i="19" s="1"/>
  <c r="Q48" i="19" s="1"/>
  <c r="F48" i="19"/>
  <c r="B48" i="19"/>
  <c r="O47" i="19"/>
  <c r="P47" i="19" s="1"/>
  <c r="Q47" i="19" s="1"/>
  <c r="F47" i="19"/>
  <c r="B47" i="19"/>
  <c r="B45" i="19"/>
  <c r="AH42" i="19"/>
  <c r="R41" i="19"/>
  <c r="Q41" i="19"/>
  <c r="C41" i="19"/>
  <c r="R40" i="19"/>
  <c r="Q40" i="19"/>
  <c r="C40" i="19"/>
  <c r="R39" i="19"/>
  <c r="Q39" i="19"/>
  <c r="C39" i="19"/>
  <c r="R38" i="19"/>
  <c r="Q38" i="19"/>
  <c r="C38" i="19"/>
  <c r="R37" i="19"/>
  <c r="Q37" i="19"/>
  <c r="C37" i="19"/>
  <c r="R36" i="19"/>
  <c r="Q36" i="19"/>
  <c r="C36" i="19"/>
  <c r="R35" i="19"/>
  <c r="Q35" i="19"/>
  <c r="C35" i="19"/>
  <c r="R34" i="19"/>
  <c r="Q34" i="19"/>
  <c r="C34" i="19"/>
  <c r="R33" i="19"/>
  <c r="Q33" i="19"/>
  <c r="C33" i="19"/>
  <c r="R32" i="19"/>
  <c r="Q32" i="19"/>
  <c r="C32" i="19"/>
  <c r="R31" i="19"/>
  <c r="Q31" i="19"/>
  <c r="C31" i="19"/>
  <c r="R30" i="19"/>
  <c r="Q30" i="19"/>
  <c r="C30" i="19"/>
  <c r="R29" i="19"/>
  <c r="Q29" i="19"/>
  <c r="C29" i="19"/>
  <c r="R28" i="19"/>
  <c r="Q28" i="19"/>
  <c r="C28" i="19"/>
  <c r="B28" i="19"/>
  <c r="S23" i="19"/>
  <c r="S22" i="19"/>
  <c r="S21" i="19"/>
  <c r="S20" i="19"/>
  <c r="S19" i="19"/>
  <c r="S18" i="19"/>
  <c r="S17" i="19"/>
  <c r="S16" i="19"/>
  <c r="S15" i="19"/>
  <c r="S14" i="19"/>
  <c r="S13" i="19"/>
  <c r="S12" i="19"/>
  <c r="S11" i="19"/>
  <c r="S10" i="19"/>
  <c r="O82" i="18"/>
  <c r="F82" i="18"/>
  <c r="B82" i="18"/>
  <c r="O81" i="18"/>
  <c r="F81" i="18"/>
  <c r="O80" i="18"/>
  <c r="F80" i="18"/>
  <c r="O79" i="18"/>
  <c r="F79" i="18"/>
  <c r="O78" i="18"/>
  <c r="F78" i="18"/>
  <c r="O77" i="18"/>
  <c r="F77" i="18"/>
  <c r="B77" i="18"/>
  <c r="O73" i="18"/>
  <c r="F73" i="18"/>
  <c r="O72" i="18"/>
  <c r="F72" i="18"/>
  <c r="O71" i="18"/>
  <c r="F71" i="18"/>
  <c r="B71" i="18"/>
  <c r="O70" i="18"/>
  <c r="P70" i="18" s="1"/>
  <c r="Q70" i="18" s="1"/>
  <c r="F70" i="18"/>
  <c r="B70" i="18"/>
  <c r="O69" i="18"/>
  <c r="P69" i="18" s="1"/>
  <c r="Q69" i="18" s="1"/>
  <c r="F69" i="18"/>
  <c r="B69" i="18"/>
  <c r="O65" i="18"/>
  <c r="F65" i="18"/>
  <c r="O64" i="18"/>
  <c r="F64" i="18"/>
  <c r="O63" i="18"/>
  <c r="F63" i="18"/>
  <c r="B63" i="18"/>
  <c r="O62" i="18"/>
  <c r="F62" i="18"/>
  <c r="O61" i="18"/>
  <c r="F61" i="18"/>
  <c r="O60" i="18"/>
  <c r="F60" i="18"/>
  <c r="B60" i="18"/>
  <c r="O59" i="18"/>
  <c r="F59" i="18"/>
  <c r="O58" i="18"/>
  <c r="F58" i="18"/>
  <c r="O57" i="18"/>
  <c r="F57" i="18"/>
  <c r="B57" i="18"/>
  <c r="O56" i="18"/>
  <c r="F56" i="18"/>
  <c r="B56" i="18"/>
  <c r="O52" i="18"/>
  <c r="F52" i="18"/>
  <c r="O51" i="18"/>
  <c r="F51" i="18"/>
  <c r="O50" i="18"/>
  <c r="F50" i="18"/>
  <c r="B50" i="18"/>
  <c r="O49" i="18"/>
  <c r="P49" i="18" s="1"/>
  <c r="F49" i="18"/>
  <c r="B49" i="18"/>
  <c r="O48" i="18"/>
  <c r="P48" i="18" s="1"/>
  <c r="F48" i="18"/>
  <c r="B48" i="18"/>
  <c r="O47" i="18"/>
  <c r="P47" i="18" s="1"/>
  <c r="Q47" i="18" s="1"/>
  <c r="F47" i="18"/>
  <c r="B47" i="18"/>
  <c r="B45" i="18"/>
  <c r="AH42" i="18"/>
  <c r="R41" i="18"/>
  <c r="Q41" i="18"/>
  <c r="C41" i="18"/>
  <c r="R40" i="18"/>
  <c r="Q40" i="18"/>
  <c r="C40" i="18"/>
  <c r="R39" i="18"/>
  <c r="Q39" i="18"/>
  <c r="C39" i="18"/>
  <c r="R38" i="18"/>
  <c r="Q38" i="18"/>
  <c r="C38" i="18"/>
  <c r="R37" i="18"/>
  <c r="Q37" i="18"/>
  <c r="C37" i="18"/>
  <c r="R36" i="18"/>
  <c r="Q36" i="18"/>
  <c r="C36" i="18"/>
  <c r="R35" i="18"/>
  <c r="Q35" i="18"/>
  <c r="C35" i="18"/>
  <c r="R34" i="18"/>
  <c r="Q34" i="18"/>
  <c r="C34" i="18"/>
  <c r="R33" i="18"/>
  <c r="Q33" i="18"/>
  <c r="C33" i="18"/>
  <c r="R32" i="18"/>
  <c r="Q32" i="18"/>
  <c r="C32" i="18"/>
  <c r="R31" i="18"/>
  <c r="Q31" i="18"/>
  <c r="C31" i="18"/>
  <c r="R30" i="18"/>
  <c r="Q30" i="18"/>
  <c r="C30" i="18"/>
  <c r="R29" i="18"/>
  <c r="Q29" i="18"/>
  <c r="C29" i="18"/>
  <c r="R28" i="18"/>
  <c r="Q28" i="18"/>
  <c r="C28" i="18"/>
  <c r="B28" i="18"/>
  <c r="S23" i="18"/>
  <c r="S22" i="18"/>
  <c r="S21" i="18"/>
  <c r="S20" i="18"/>
  <c r="S19" i="18"/>
  <c r="S18" i="18"/>
  <c r="S17" i="18"/>
  <c r="S16" i="18"/>
  <c r="S15" i="18"/>
  <c r="S14" i="18"/>
  <c r="S13" i="18"/>
  <c r="S12" i="18"/>
  <c r="S11" i="18"/>
  <c r="S10" i="18"/>
  <c r="O82" i="17"/>
  <c r="F82" i="17"/>
  <c r="B82" i="17"/>
  <c r="O81" i="17"/>
  <c r="F81" i="17"/>
  <c r="O80" i="17"/>
  <c r="F80" i="17"/>
  <c r="O79" i="17"/>
  <c r="F79" i="17"/>
  <c r="O78" i="17"/>
  <c r="P78" i="17" s="1"/>
  <c r="Q78" i="17" s="1"/>
  <c r="F78" i="17"/>
  <c r="B78" i="17"/>
  <c r="O77" i="17"/>
  <c r="Q77" i="17" s="1"/>
  <c r="F77" i="17"/>
  <c r="B77" i="17"/>
  <c r="O73" i="17"/>
  <c r="F73" i="17"/>
  <c r="O72" i="17"/>
  <c r="F72" i="17"/>
  <c r="O71" i="17"/>
  <c r="F71" i="17"/>
  <c r="B71" i="17"/>
  <c r="O70" i="17"/>
  <c r="P70" i="17" s="1"/>
  <c r="F70" i="17"/>
  <c r="B70" i="17"/>
  <c r="O69" i="17"/>
  <c r="P69" i="17" s="1"/>
  <c r="Q69" i="17" s="1"/>
  <c r="F69" i="17"/>
  <c r="B69" i="17"/>
  <c r="O65" i="17"/>
  <c r="F65" i="17"/>
  <c r="O64" i="17"/>
  <c r="F64" i="17"/>
  <c r="O63" i="17"/>
  <c r="F63" i="17"/>
  <c r="B63" i="17"/>
  <c r="O62" i="17"/>
  <c r="F62" i="17"/>
  <c r="O61" i="17"/>
  <c r="F61" i="17"/>
  <c r="O60" i="17"/>
  <c r="F60" i="17"/>
  <c r="B60" i="17"/>
  <c r="O59" i="17"/>
  <c r="F59" i="17"/>
  <c r="O58" i="17"/>
  <c r="F58" i="17"/>
  <c r="O57" i="17"/>
  <c r="F57" i="17"/>
  <c r="B57" i="17"/>
  <c r="O56" i="17"/>
  <c r="P56" i="17" s="1"/>
  <c r="Q56" i="17" s="1"/>
  <c r="F56" i="17"/>
  <c r="B56" i="17"/>
  <c r="O52" i="17"/>
  <c r="F52" i="17"/>
  <c r="O51" i="17"/>
  <c r="F51" i="17"/>
  <c r="O50" i="17"/>
  <c r="F50" i="17"/>
  <c r="B50" i="17"/>
  <c r="O49" i="17"/>
  <c r="P49" i="17" s="1"/>
  <c r="F49" i="17"/>
  <c r="B49" i="17"/>
  <c r="O48" i="17"/>
  <c r="P48" i="17" s="1"/>
  <c r="Q48" i="17" s="1"/>
  <c r="F48" i="17"/>
  <c r="B48" i="17"/>
  <c r="O47" i="17"/>
  <c r="P47" i="17" s="1"/>
  <c r="Q47" i="17" s="1"/>
  <c r="F47" i="17"/>
  <c r="B47" i="17"/>
  <c r="B45" i="17"/>
  <c r="AH42" i="17"/>
  <c r="R41" i="17"/>
  <c r="Q41" i="17"/>
  <c r="C41" i="17"/>
  <c r="R40" i="17"/>
  <c r="Q40" i="17"/>
  <c r="C40" i="17"/>
  <c r="R39" i="17"/>
  <c r="Q39" i="17"/>
  <c r="C39" i="17"/>
  <c r="R38" i="17"/>
  <c r="Q38" i="17"/>
  <c r="C38" i="17"/>
  <c r="R37" i="17"/>
  <c r="Q37" i="17"/>
  <c r="C37" i="17"/>
  <c r="R36" i="17"/>
  <c r="Q36" i="17"/>
  <c r="C36" i="17"/>
  <c r="R35" i="17"/>
  <c r="Q35" i="17"/>
  <c r="C35" i="17"/>
  <c r="R34" i="17"/>
  <c r="Q34" i="17"/>
  <c r="C34" i="17"/>
  <c r="R33" i="17"/>
  <c r="Q33" i="17"/>
  <c r="C33" i="17"/>
  <c r="R32" i="17"/>
  <c r="Q32" i="17"/>
  <c r="C32" i="17"/>
  <c r="R31" i="17"/>
  <c r="Q31" i="17"/>
  <c r="C31" i="17"/>
  <c r="R30" i="17"/>
  <c r="Q30" i="17"/>
  <c r="C30" i="17"/>
  <c r="R29" i="17"/>
  <c r="Q29" i="17"/>
  <c r="C29" i="17"/>
  <c r="R28" i="17"/>
  <c r="Q28" i="17"/>
  <c r="C28" i="17"/>
  <c r="B28" i="17"/>
  <c r="S23" i="17"/>
  <c r="S22" i="17"/>
  <c r="S21" i="17"/>
  <c r="S20" i="17"/>
  <c r="S19" i="17"/>
  <c r="S18" i="17"/>
  <c r="S17" i="17"/>
  <c r="S16" i="17"/>
  <c r="S15" i="17"/>
  <c r="S14" i="17"/>
  <c r="S13" i="17"/>
  <c r="S12" i="17"/>
  <c r="S11" i="17"/>
  <c r="S10" i="17"/>
  <c r="O82" i="16"/>
  <c r="P82" i="16" s="1"/>
  <c r="F82" i="16"/>
  <c r="B82" i="16"/>
  <c r="O81" i="16"/>
  <c r="F81" i="16"/>
  <c r="O80" i="16"/>
  <c r="F80" i="16"/>
  <c r="O79" i="16"/>
  <c r="F79" i="16"/>
  <c r="O78" i="16"/>
  <c r="P78" i="16" s="1"/>
  <c r="Q78" i="16" s="1"/>
  <c r="F78" i="16"/>
  <c r="B78" i="16"/>
  <c r="O77" i="16"/>
  <c r="Q77" i="16" s="1"/>
  <c r="F77" i="16"/>
  <c r="B77" i="16"/>
  <c r="O73" i="16"/>
  <c r="F73" i="16"/>
  <c r="O72" i="16"/>
  <c r="F72" i="16"/>
  <c r="O71" i="16"/>
  <c r="F71" i="16"/>
  <c r="B71" i="16"/>
  <c r="O70" i="16"/>
  <c r="P70" i="16" s="1"/>
  <c r="F70" i="16"/>
  <c r="B70" i="16"/>
  <c r="O69" i="16"/>
  <c r="P69" i="16" s="1"/>
  <c r="F69" i="16"/>
  <c r="B69" i="16"/>
  <c r="O65" i="16"/>
  <c r="F65" i="16"/>
  <c r="O64" i="16"/>
  <c r="F64" i="16"/>
  <c r="O63" i="16"/>
  <c r="F63" i="16"/>
  <c r="B63" i="16"/>
  <c r="O62" i="16"/>
  <c r="F62" i="16"/>
  <c r="O61" i="16"/>
  <c r="F61" i="16"/>
  <c r="O60" i="16"/>
  <c r="F60" i="16"/>
  <c r="B60" i="16"/>
  <c r="O59" i="16"/>
  <c r="F59" i="16"/>
  <c r="O58" i="16"/>
  <c r="F58" i="16"/>
  <c r="O57" i="16"/>
  <c r="F57" i="16"/>
  <c r="B57" i="16"/>
  <c r="O56" i="16"/>
  <c r="P56" i="16" s="1"/>
  <c r="F56" i="16"/>
  <c r="B56" i="16"/>
  <c r="O52" i="16"/>
  <c r="F52" i="16"/>
  <c r="O51" i="16"/>
  <c r="F51" i="16"/>
  <c r="O50" i="16"/>
  <c r="F50" i="16"/>
  <c r="B50" i="16"/>
  <c r="O49" i="16"/>
  <c r="F49" i="16"/>
  <c r="B49" i="16"/>
  <c r="O48" i="16"/>
  <c r="F48" i="16"/>
  <c r="B48" i="16"/>
  <c r="O47" i="16"/>
  <c r="F47" i="16"/>
  <c r="B47" i="16"/>
  <c r="B45" i="16"/>
  <c r="AH42" i="16"/>
  <c r="R41" i="16"/>
  <c r="Q41" i="16"/>
  <c r="C41" i="16"/>
  <c r="R40" i="16"/>
  <c r="Q40" i="16"/>
  <c r="C40" i="16"/>
  <c r="R39" i="16"/>
  <c r="Q39" i="16"/>
  <c r="C39" i="16"/>
  <c r="R38" i="16"/>
  <c r="Q38" i="16"/>
  <c r="C38" i="16"/>
  <c r="R37" i="16"/>
  <c r="Q37" i="16"/>
  <c r="C37" i="16"/>
  <c r="R36" i="16"/>
  <c r="Q36" i="16"/>
  <c r="C36" i="16"/>
  <c r="R35" i="16"/>
  <c r="Q35" i="16"/>
  <c r="C35" i="16"/>
  <c r="R34" i="16"/>
  <c r="Q34" i="16"/>
  <c r="C34" i="16"/>
  <c r="R33" i="16"/>
  <c r="Q33" i="16"/>
  <c r="C33" i="16"/>
  <c r="R32" i="16"/>
  <c r="Q32" i="16"/>
  <c r="C32" i="16"/>
  <c r="R31" i="16"/>
  <c r="Q31" i="16"/>
  <c r="C31" i="16"/>
  <c r="R30" i="16"/>
  <c r="Q30" i="16"/>
  <c r="C30" i="16"/>
  <c r="R29" i="16"/>
  <c r="Q29" i="16"/>
  <c r="C29" i="16"/>
  <c r="R28" i="16"/>
  <c r="Q28" i="16"/>
  <c r="C28" i="16"/>
  <c r="B28" i="16"/>
  <c r="S23" i="16"/>
  <c r="S22" i="16"/>
  <c r="S21" i="16"/>
  <c r="S20" i="16"/>
  <c r="S19" i="16"/>
  <c r="S18" i="16"/>
  <c r="S17" i="16"/>
  <c r="S16" i="16"/>
  <c r="S15" i="16"/>
  <c r="S14" i="16"/>
  <c r="S13" i="16"/>
  <c r="S12" i="16"/>
  <c r="S11" i="16"/>
  <c r="S10" i="16"/>
  <c r="O82" i="15"/>
  <c r="F82" i="15"/>
  <c r="B82" i="15"/>
  <c r="O81" i="15"/>
  <c r="F81" i="15"/>
  <c r="O80" i="15"/>
  <c r="F80" i="15"/>
  <c r="O79" i="15"/>
  <c r="F79" i="15"/>
  <c r="O78" i="15"/>
  <c r="F78" i="15"/>
  <c r="B78" i="15"/>
  <c r="O77" i="15"/>
  <c r="F77" i="15"/>
  <c r="B77" i="15"/>
  <c r="O73" i="15"/>
  <c r="F73" i="15"/>
  <c r="O72" i="15"/>
  <c r="F72" i="15"/>
  <c r="O71" i="15"/>
  <c r="F71" i="15"/>
  <c r="B71" i="15"/>
  <c r="O70" i="15"/>
  <c r="P70" i="15" s="1"/>
  <c r="F70" i="15"/>
  <c r="B70" i="15"/>
  <c r="O69" i="15"/>
  <c r="P69" i="15" s="1"/>
  <c r="Q69" i="15" s="1"/>
  <c r="F69" i="15"/>
  <c r="B69" i="15"/>
  <c r="O65" i="15"/>
  <c r="F65" i="15"/>
  <c r="O64" i="15"/>
  <c r="F64" i="15"/>
  <c r="O63" i="15"/>
  <c r="F63" i="15"/>
  <c r="B63" i="15"/>
  <c r="O62" i="15"/>
  <c r="F62" i="15"/>
  <c r="O61" i="15"/>
  <c r="F61" i="15"/>
  <c r="O60" i="15"/>
  <c r="F60" i="15"/>
  <c r="B60" i="15"/>
  <c r="O59" i="15"/>
  <c r="F59" i="15"/>
  <c r="O58" i="15"/>
  <c r="F58" i="15"/>
  <c r="O57" i="15"/>
  <c r="F57" i="15"/>
  <c r="B57" i="15"/>
  <c r="O56" i="15"/>
  <c r="P56" i="15" s="1"/>
  <c r="F56" i="15"/>
  <c r="B56" i="15"/>
  <c r="O52" i="15"/>
  <c r="F52" i="15"/>
  <c r="O51" i="15"/>
  <c r="F51" i="15"/>
  <c r="O50" i="15"/>
  <c r="F50" i="15"/>
  <c r="B50" i="15"/>
  <c r="O49" i="15"/>
  <c r="F49" i="15"/>
  <c r="B49" i="15"/>
  <c r="O48" i="15"/>
  <c r="F48" i="15"/>
  <c r="B48" i="15"/>
  <c r="O47" i="15"/>
  <c r="F47" i="15"/>
  <c r="B47" i="15"/>
  <c r="B45" i="15"/>
  <c r="AH42" i="15"/>
  <c r="R41" i="15"/>
  <c r="Q41" i="15"/>
  <c r="C41" i="15"/>
  <c r="R40" i="15"/>
  <c r="Q40" i="15"/>
  <c r="C40" i="15"/>
  <c r="R39" i="15"/>
  <c r="Q39" i="15"/>
  <c r="C39" i="15"/>
  <c r="R38" i="15"/>
  <c r="Q38" i="15"/>
  <c r="C38" i="15"/>
  <c r="R37" i="15"/>
  <c r="Q37" i="15"/>
  <c r="C37" i="15"/>
  <c r="R36" i="15"/>
  <c r="Q36" i="15"/>
  <c r="C36" i="15"/>
  <c r="R35" i="15"/>
  <c r="Q35" i="15"/>
  <c r="C35" i="15"/>
  <c r="R34" i="15"/>
  <c r="Q34" i="15"/>
  <c r="C34" i="15"/>
  <c r="R33" i="15"/>
  <c r="Q33" i="15"/>
  <c r="C33" i="15"/>
  <c r="R32" i="15"/>
  <c r="Q32" i="15"/>
  <c r="C32" i="15"/>
  <c r="R31" i="15"/>
  <c r="Q31" i="15"/>
  <c r="C31" i="15"/>
  <c r="R30" i="15"/>
  <c r="Q30" i="15"/>
  <c r="C30" i="15"/>
  <c r="R29" i="15"/>
  <c r="Q29" i="15"/>
  <c r="C29" i="15"/>
  <c r="R28" i="15"/>
  <c r="Q28" i="15"/>
  <c r="C28" i="15"/>
  <c r="B28" i="15"/>
  <c r="S23" i="15"/>
  <c r="S22" i="15"/>
  <c r="S21" i="15"/>
  <c r="S20" i="15"/>
  <c r="S19" i="15"/>
  <c r="S18" i="15"/>
  <c r="S17" i="15"/>
  <c r="S16" i="15"/>
  <c r="S15" i="15"/>
  <c r="S14" i="15"/>
  <c r="S13" i="15"/>
  <c r="S12" i="15"/>
  <c r="S11" i="15"/>
  <c r="S10" i="15"/>
  <c r="O82" i="14"/>
  <c r="P82" i="14" s="1"/>
  <c r="F82" i="14"/>
  <c r="B82" i="14"/>
  <c r="O81" i="14"/>
  <c r="F81" i="14"/>
  <c r="O80" i="14"/>
  <c r="F80" i="14"/>
  <c r="O79" i="14"/>
  <c r="F79" i="14"/>
  <c r="O78" i="14"/>
  <c r="P78" i="14" s="1"/>
  <c r="F78" i="14"/>
  <c r="B78" i="14"/>
  <c r="O77" i="14"/>
  <c r="Q77" i="14" s="1"/>
  <c r="F77" i="14"/>
  <c r="B77" i="14"/>
  <c r="O73" i="14"/>
  <c r="F73" i="14"/>
  <c r="O72" i="14"/>
  <c r="F72" i="14"/>
  <c r="O71" i="14"/>
  <c r="F71" i="14"/>
  <c r="B71" i="14"/>
  <c r="O70" i="14"/>
  <c r="P70" i="14" s="1"/>
  <c r="F70" i="14"/>
  <c r="B70" i="14"/>
  <c r="O69" i="14"/>
  <c r="P69" i="14" s="1"/>
  <c r="Q69" i="14" s="1"/>
  <c r="F69" i="14"/>
  <c r="B69" i="14"/>
  <c r="O65" i="14"/>
  <c r="F65" i="14"/>
  <c r="O64" i="14"/>
  <c r="F64" i="14"/>
  <c r="O63" i="14"/>
  <c r="F63" i="14"/>
  <c r="B63" i="14"/>
  <c r="O62" i="14"/>
  <c r="F62" i="14"/>
  <c r="O61" i="14"/>
  <c r="F61" i="14"/>
  <c r="O60" i="14"/>
  <c r="F60" i="14"/>
  <c r="B60" i="14"/>
  <c r="O59" i="14"/>
  <c r="F59" i="14"/>
  <c r="O58" i="14"/>
  <c r="F58" i="14"/>
  <c r="O57" i="14"/>
  <c r="P57" i="14" s="1"/>
  <c r="F57" i="14"/>
  <c r="B57" i="14"/>
  <c r="O56" i="14"/>
  <c r="P56" i="14" s="1"/>
  <c r="Q56" i="14" s="1"/>
  <c r="F56" i="14"/>
  <c r="B56" i="14"/>
  <c r="O52" i="14"/>
  <c r="F52" i="14"/>
  <c r="O51" i="14"/>
  <c r="F51" i="14"/>
  <c r="O50" i="14"/>
  <c r="F50" i="14"/>
  <c r="B50" i="14"/>
  <c r="O49" i="14"/>
  <c r="P49" i="14" s="1"/>
  <c r="Q49" i="14" s="1"/>
  <c r="F49" i="14"/>
  <c r="B49" i="14"/>
  <c r="O48" i="14"/>
  <c r="P48" i="14" s="1"/>
  <c r="F48" i="14"/>
  <c r="B48" i="14"/>
  <c r="O47" i="14"/>
  <c r="P47" i="14" s="1"/>
  <c r="F47" i="14"/>
  <c r="B47" i="14"/>
  <c r="B45" i="14"/>
  <c r="AH42" i="14"/>
  <c r="R41" i="14"/>
  <c r="Q41" i="14"/>
  <c r="C41" i="14"/>
  <c r="R40" i="14"/>
  <c r="Q40" i="14"/>
  <c r="C40" i="14"/>
  <c r="R39" i="14"/>
  <c r="Q39" i="14"/>
  <c r="C39" i="14"/>
  <c r="R38" i="14"/>
  <c r="Q38" i="14"/>
  <c r="C38" i="14"/>
  <c r="R37" i="14"/>
  <c r="Q37" i="14"/>
  <c r="C37" i="14"/>
  <c r="R36" i="14"/>
  <c r="Q36" i="14"/>
  <c r="C36" i="14"/>
  <c r="R35" i="14"/>
  <c r="Q35" i="14"/>
  <c r="C35" i="14"/>
  <c r="R34" i="14"/>
  <c r="Q34" i="14"/>
  <c r="C34" i="14"/>
  <c r="R33" i="14"/>
  <c r="Q33" i="14"/>
  <c r="C33" i="14"/>
  <c r="R32" i="14"/>
  <c r="Q32" i="14"/>
  <c r="C32" i="14"/>
  <c r="R31" i="14"/>
  <c r="Q31" i="14"/>
  <c r="C31" i="14"/>
  <c r="R30" i="14"/>
  <c r="Q30" i="14"/>
  <c r="C30" i="14"/>
  <c r="R29" i="14"/>
  <c r="Q29" i="14"/>
  <c r="C29" i="14"/>
  <c r="R28" i="14"/>
  <c r="Q28" i="14"/>
  <c r="C28" i="14"/>
  <c r="B28" i="14"/>
  <c r="S23" i="14"/>
  <c r="S22" i="14"/>
  <c r="S21" i="14"/>
  <c r="S20" i="14"/>
  <c r="S19" i="14"/>
  <c r="S18" i="14"/>
  <c r="S17" i="14"/>
  <c r="S16" i="14"/>
  <c r="S15" i="14"/>
  <c r="S14" i="14"/>
  <c r="S13" i="14"/>
  <c r="S12" i="14"/>
  <c r="S11" i="14"/>
  <c r="S10" i="14"/>
  <c r="C30" i="4"/>
  <c r="Q28" i="4"/>
  <c r="Q29" i="4"/>
  <c r="Q30" i="4"/>
  <c r="Q31" i="4"/>
  <c r="Q32" i="4"/>
  <c r="Q33" i="4"/>
  <c r="Q34" i="4"/>
  <c r="Q35" i="4"/>
  <c r="Q36" i="4"/>
  <c r="Q37" i="4"/>
  <c r="Q38" i="4"/>
  <c r="Q39" i="4"/>
  <c r="Q40" i="4"/>
  <c r="Q41" i="4"/>
  <c r="B82" i="4"/>
  <c r="F82" i="4"/>
  <c r="F81" i="4"/>
  <c r="F80" i="4"/>
  <c r="F79" i="4"/>
  <c r="F78" i="4"/>
  <c r="F77" i="4"/>
  <c r="B78" i="4"/>
  <c r="B77" i="4"/>
  <c r="C41" i="4"/>
  <c r="C40" i="4"/>
  <c r="C39" i="4"/>
  <c r="F73" i="4"/>
  <c r="F72" i="4"/>
  <c r="F71" i="4"/>
  <c r="F70" i="4"/>
  <c r="F69" i="4"/>
  <c r="Q82" i="21" l="1"/>
  <c r="P65" i="18"/>
  <c r="Q65" i="18" s="1"/>
  <c r="D65" i="18" s="1"/>
  <c r="P64" i="18"/>
  <c r="Q64" i="18" s="1"/>
  <c r="D64" i="18" s="1"/>
  <c r="P63" i="18"/>
  <c r="Q63" i="18" s="1"/>
  <c r="P62" i="18"/>
  <c r="Q62" i="18" s="1"/>
  <c r="D62" i="18" s="1"/>
  <c r="P61" i="18"/>
  <c r="Q61" i="18" s="1"/>
  <c r="D61" i="18" s="1"/>
  <c r="P60" i="18"/>
  <c r="Q60" i="18" s="1"/>
  <c r="P59" i="18"/>
  <c r="Q59" i="18" s="1"/>
  <c r="D59" i="18" s="1"/>
  <c r="P58" i="18"/>
  <c r="Q58" i="18" s="1"/>
  <c r="D58" i="18" s="1"/>
  <c r="P57" i="18"/>
  <c r="Q57" i="18" s="1"/>
  <c r="P52" i="18"/>
  <c r="Q52" i="18" s="1"/>
  <c r="D52" i="18" s="1"/>
  <c r="P51" i="18"/>
  <c r="Q51" i="18" s="1"/>
  <c r="D51" i="18" s="1"/>
  <c r="P50" i="18"/>
  <c r="Q50" i="18" s="1"/>
  <c r="Q82" i="17"/>
  <c r="P81" i="17"/>
  <c r="Q81" i="17" s="1"/>
  <c r="D81" i="17" s="1"/>
  <c r="P80" i="17"/>
  <c r="Q80" i="17" s="1"/>
  <c r="D80" i="17" s="1"/>
  <c r="P79" i="17"/>
  <c r="Q79" i="17" s="1"/>
  <c r="D79" i="17" s="1"/>
  <c r="P73" i="17"/>
  <c r="Q73" i="17" s="1"/>
  <c r="D73" i="17" s="1"/>
  <c r="P72" i="17"/>
  <c r="Q72" i="17" s="1"/>
  <c r="D72" i="17" s="1"/>
  <c r="P71" i="17"/>
  <c r="Q71" i="17" s="1"/>
  <c r="P65" i="17"/>
  <c r="Q65" i="17" s="1"/>
  <c r="D65" i="17" s="1"/>
  <c r="P64" i="17"/>
  <c r="Q64" i="17" s="1"/>
  <c r="D64" i="17" s="1"/>
  <c r="P63" i="17"/>
  <c r="Q63" i="17" s="1"/>
  <c r="P62" i="17"/>
  <c r="Q62" i="17" s="1"/>
  <c r="D62" i="17" s="1"/>
  <c r="P61" i="17"/>
  <c r="Q61" i="17" s="1"/>
  <c r="D61" i="17" s="1"/>
  <c r="P60" i="17"/>
  <c r="Q60" i="17" s="1"/>
  <c r="P59" i="17"/>
  <c r="Q59" i="17" s="1"/>
  <c r="D59" i="17" s="1"/>
  <c r="P58" i="17"/>
  <c r="Q58" i="17" s="1"/>
  <c r="D58" i="17" s="1"/>
  <c r="P57" i="17"/>
  <c r="Q57" i="17" s="1"/>
  <c r="P52" i="17"/>
  <c r="Q52" i="17" s="1"/>
  <c r="D52" i="17" s="1"/>
  <c r="P51" i="17"/>
  <c r="Q51" i="17" s="1"/>
  <c r="D51" i="17" s="1"/>
  <c r="P50" i="17"/>
  <c r="Q50" i="17" s="1"/>
  <c r="Q82" i="16"/>
  <c r="P81" i="16"/>
  <c r="Q81" i="16" s="1"/>
  <c r="D81" i="16" s="1"/>
  <c r="P80" i="16"/>
  <c r="Q80" i="16" s="1"/>
  <c r="D80" i="16" s="1"/>
  <c r="P79" i="16"/>
  <c r="Q79" i="16" s="1"/>
  <c r="D79" i="16" s="1"/>
  <c r="P73" i="16"/>
  <c r="Q73" i="16" s="1"/>
  <c r="D73" i="16" s="1"/>
  <c r="P72" i="16"/>
  <c r="Q72" i="16" s="1"/>
  <c r="D72" i="16" s="1"/>
  <c r="P71" i="16"/>
  <c r="Q71" i="16" s="1"/>
  <c r="P65" i="16"/>
  <c r="Q65" i="16" s="1"/>
  <c r="D65" i="16" s="1"/>
  <c r="P64" i="16"/>
  <c r="Q64" i="16" s="1"/>
  <c r="D64" i="16" s="1"/>
  <c r="P63" i="16"/>
  <c r="Q63" i="16" s="1"/>
  <c r="P62" i="16"/>
  <c r="Q62" i="16" s="1"/>
  <c r="D62" i="16" s="1"/>
  <c r="P61" i="16"/>
  <c r="Q61" i="16" s="1"/>
  <c r="D61" i="16" s="1"/>
  <c r="P60" i="16"/>
  <c r="Q60" i="16" s="1"/>
  <c r="P59" i="16"/>
  <c r="Q59" i="16" s="1"/>
  <c r="D59" i="16" s="1"/>
  <c r="P58" i="16"/>
  <c r="Q58" i="16" s="1"/>
  <c r="D58" i="16" s="1"/>
  <c r="P57" i="16"/>
  <c r="Q57" i="16" s="1"/>
  <c r="P52" i="16"/>
  <c r="Q52" i="16" s="1"/>
  <c r="D52" i="16" s="1"/>
  <c r="P51" i="16"/>
  <c r="Q51" i="16" s="1"/>
  <c r="D51" i="16" s="1"/>
  <c r="P50" i="16"/>
  <c r="Q50" i="16" s="1"/>
  <c r="Q82" i="15"/>
  <c r="P81" i="15"/>
  <c r="Q81" i="15" s="1"/>
  <c r="D81" i="15" s="1"/>
  <c r="P80" i="15"/>
  <c r="Q80" i="15" s="1"/>
  <c r="D80" i="15" s="1"/>
  <c r="P79" i="15"/>
  <c r="Q79" i="15" s="1"/>
  <c r="D79" i="15" s="1"/>
  <c r="P78" i="15"/>
  <c r="Q78" i="15" s="1"/>
  <c r="P73" i="15"/>
  <c r="Q73" i="15" s="1"/>
  <c r="D73" i="15" s="1"/>
  <c r="P72" i="15"/>
  <c r="Q72" i="15" s="1"/>
  <c r="D72" i="15" s="1"/>
  <c r="P71" i="15"/>
  <c r="Q71" i="15" s="1"/>
  <c r="P65" i="15"/>
  <c r="Q65" i="15" s="1"/>
  <c r="D65" i="15" s="1"/>
  <c r="P64" i="15"/>
  <c r="Q64" i="15" s="1"/>
  <c r="D64" i="15" s="1"/>
  <c r="P63" i="15"/>
  <c r="Q63" i="15" s="1"/>
  <c r="P62" i="15"/>
  <c r="Q62" i="15" s="1"/>
  <c r="D62" i="15" s="1"/>
  <c r="P61" i="15"/>
  <c r="Q61" i="15" s="1"/>
  <c r="D61" i="15" s="1"/>
  <c r="P60" i="15"/>
  <c r="Q60" i="15" s="1"/>
  <c r="P59" i="15"/>
  <c r="Q59" i="15" s="1"/>
  <c r="D59" i="15" s="1"/>
  <c r="P58" i="15"/>
  <c r="Q58" i="15" s="1"/>
  <c r="D58" i="15" s="1"/>
  <c r="P57" i="15"/>
  <c r="Q57" i="15" s="1"/>
  <c r="P52" i="15"/>
  <c r="Q52" i="15" s="1"/>
  <c r="D52" i="15" s="1"/>
  <c r="P51" i="15"/>
  <c r="Q51" i="15" s="1"/>
  <c r="D51" i="15" s="1"/>
  <c r="P50" i="15"/>
  <c r="Q50" i="15" s="1"/>
  <c r="P49" i="15"/>
  <c r="Q49" i="15" s="1"/>
  <c r="P48" i="15"/>
  <c r="Q48" i="15" s="1"/>
  <c r="P47" i="15"/>
  <c r="Q47" i="15" s="1"/>
  <c r="Q82" i="14"/>
  <c r="P81" i="14"/>
  <c r="Q81" i="14" s="1"/>
  <c r="D81" i="14" s="1"/>
  <c r="P80" i="14"/>
  <c r="Q80" i="14" s="1"/>
  <c r="D80" i="14" s="1"/>
  <c r="P79" i="14"/>
  <c r="Q79" i="14" s="1"/>
  <c r="D79" i="14" s="1"/>
  <c r="P73" i="14"/>
  <c r="Q73" i="14" s="1"/>
  <c r="D73" i="14" s="1"/>
  <c r="P72" i="14"/>
  <c r="Q72" i="14" s="1"/>
  <c r="D72" i="14" s="1"/>
  <c r="P71" i="14"/>
  <c r="Q71" i="14" s="1"/>
  <c r="P65" i="14"/>
  <c r="Q65" i="14" s="1"/>
  <c r="D65" i="14" s="1"/>
  <c r="P64" i="14"/>
  <c r="Q64" i="14" s="1"/>
  <c r="D64" i="14" s="1"/>
  <c r="P63" i="14"/>
  <c r="Q63" i="14" s="1"/>
  <c r="P62" i="14"/>
  <c r="Q62" i="14" s="1"/>
  <c r="D62" i="14" s="1"/>
  <c r="P61" i="14"/>
  <c r="Q61" i="14" s="1"/>
  <c r="D61" i="14" s="1"/>
  <c r="P60" i="14"/>
  <c r="Q60" i="14" s="1"/>
  <c r="P59" i="14"/>
  <c r="Q59" i="14" s="1"/>
  <c r="D59" i="14" s="1"/>
  <c r="P58" i="14"/>
  <c r="Q58" i="14" s="1"/>
  <c r="D58" i="14" s="1"/>
  <c r="P52" i="14"/>
  <c r="Q52" i="14" s="1"/>
  <c r="D52" i="14" s="1"/>
  <c r="P51" i="14"/>
  <c r="Q51" i="14" s="1"/>
  <c r="D51" i="14" s="1"/>
  <c r="P50" i="14"/>
  <c r="Q50" i="14" s="1"/>
  <c r="P60" i="19"/>
  <c r="Q60" i="19" s="1"/>
  <c r="P51" i="19"/>
  <c r="Q51" i="19" s="1"/>
  <c r="D51" i="19" s="1"/>
  <c r="P50" i="19"/>
  <c r="Q50" i="19" s="1"/>
  <c r="Q82" i="18"/>
  <c r="P73" i="18"/>
  <c r="Q73" i="18" s="1"/>
  <c r="D73" i="18" s="1"/>
  <c r="P52" i="19"/>
  <c r="Q52" i="19" s="1"/>
  <c r="D52" i="19" s="1"/>
  <c r="P80" i="18"/>
  <c r="Q80" i="18" s="1"/>
  <c r="D80" i="18" s="1"/>
  <c r="P71" i="18"/>
  <c r="Q71" i="18" s="1"/>
  <c r="P79" i="21"/>
  <c r="Q79" i="21" s="1"/>
  <c r="D79" i="21" s="1"/>
  <c r="P71" i="21"/>
  <c r="Q71" i="21" s="1"/>
  <c r="P65" i="21"/>
  <c r="Q65" i="21" s="1"/>
  <c r="D65" i="21" s="1"/>
  <c r="P64" i="21"/>
  <c r="Q64" i="21" s="1"/>
  <c r="D64" i="21" s="1"/>
  <c r="P58" i="21"/>
  <c r="Q58" i="21" s="1"/>
  <c r="D58" i="21" s="1"/>
  <c r="P51" i="21"/>
  <c r="Q51" i="21" s="1"/>
  <c r="D51" i="21" s="1"/>
  <c r="Q82" i="20"/>
  <c r="P81" i="20"/>
  <c r="Q81" i="20" s="1"/>
  <c r="D81" i="20" s="1"/>
  <c r="P71" i="20"/>
  <c r="Q71" i="20" s="1"/>
  <c r="P52" i="20"/>
  <c r="Q52" i="20" s="1"/>
  <c r="D52" i="20" s="1"/>
  <c r="P51" i="20"/>
  <c r="Q51" i="20" s="1"/>
  <c r="D51" i="20" s="1"/>
  <c r="P79" i="18"/>
  <c r="Q79" i="18" s="1"/>
  <c r="D79" i="18" s="1"/>
  <c r="P72" i="18"/>
  <c r="Q72" i="18" s="1"/>
  <c r="D72" i="18" s="1"/>
  <c r="P73" i="21"/>
  <c r="Q73" i="21" s="1"/>
  <c r="D73" i="21" s="1"/>
  <c r="P72" i="21"/>
  <c r="Q72" i="21" s="1"/>
  <c r="D72" i="21" s="1"/>
  <c r="P63" i="21"/>
  <c r="Q63" i="21" s="1"/>
  <c r="P62" i="21"/>
  <c r="Q62" i="21" s="1"/>
  <c r="D62" i="21" s="1"/>
  <c r="P61" i="21"/>
  <c r="Q61" i="21" s="1"/>
  <c r="D61" i="21" s="1"/>
  <c r="P60" i="21"/>
  <c r="Q60" i="21" s="1"/>
  <c r="P59" i="21"/>
  <c r="Q59" i="21" s="1"/>
  <c r="D59" i="21" s="1"/>
  <c r="P57" i="21"/>
  <c r="Q57" i="21" s="1"/>
  <c r="P52" i="21"/>
  <c r="Q52" i="21" s="1"/>
  <c r="D52" i="21" s="1"/>
  <c r="P50" i="21"/>
  <c r="Q50" i="21" s="1"/>
  <c r="P73" i="20"/>
  <c r="Q73" i="20" s="1"/>
  <c r="D73" i="20" s="1"/>
  <c r="P65" i="20"/>
  <c r="Q65" i="20" s="1"/>
  <c r="D65" i="20" s="1"/>
  <c r="P63" i="20"/>
  <c r="Q63" i="20" s="1"/>
  <c r="P61" i="20"/>
  <c r="Q61" i="20" s="1"/>
  <c r="D61" i="20" s="1"/>
  <c r="P60" i="20"/>
  <c r="Q60" i="20" s="1"/>
  <c r="P59" i="20"/>
  <c r="Q59" i="20" s="1"/>
  <c r="D59" i="20" s="1"/>
  <c r="P58" i="20"/>
  <c r="Q58" i="20" s="1"/>
  <c r="D58" i="20" s="1"/>
  <c r="P57" i="20"/>
  <c r="Q57" i="20" s="1"/>
  <c r="Q82" i="19"/>
  <c r="P81" i="19"/>
  <c r="Q81" i="19" s="1"/>
  <c r="D81" i="19" s="1"/>
  <c r="P80" i="19"/>
  <c r="Q80" i="19" s="1"/>
  <c r="D80" i="19" s="1"/>
  <c r="P65" i="19"/>
  <c r="Q65" i="19" s="1"/>
  <c r="D65" i="19" s="1"/>
  <c r="P63" i="19"/>
  <c r="Q63" i="19" s="1"/>
  <c r="P59" i="19"/>
  <c r="Q59" i="19" s="1"/>
  <c r="D59" i="19" s="1"/>
  <c r="P81" i="18"/>
  <c r="Q81" i="18" s="1"/>
  <c r="D81" i="18" s="1"/>
  <c r="P81" i="21"/>
  <c r="Q81" i="21" s="1"/>
  <c r="D81" i="21" s="1"/>
  <c r="P79" i="19"/>
  <c r="Q79" i="19" s="1"/>
  <c r="D79" i="19" s="1"/>
  <c r="P71" i="19"/>
  <c r="Q71" i="19" s="1"/>
  <c r="P62" i="19"/>
  <c r="Q62" i="19" s="1"/>
  <c r="D62" i="19" s="1"/>
  <c r="P58" i="19"/>
  <c r="Q58" i="19" s="1"/>
  <c r="D58" i="19" s="1"/>
  <c r="P57" i="19"/>
  <c r="Q57" i="19" s="1"/>
  <c r="D80" i="21"/>
  <c r="P80" i="20"/>
  <c r="Q80" i="20" s="1"/>
  <c r="D80" i="20" s="1"/>
  <c r="P79" i="20"/>
  <c r="Q79" i="20" s="1"/>
  <c r="D79" i="20" s="1"/>
  <c r="P72" i="20"/>
  <c r="Q72" i="20" s="1"/>
  <c r="D72" i="20" s="1"/>
  <c r="P64" i="20"/>
  <c r="Q64" i="20" s="1"/>
  <c r="D64" i="20" s="1"/>
  <c r="P62" i="20"/>
  <c r="Q62" i="20" s="1"/>
  <c r="D62" i="20" s="1"/>
  <c r="P50" i="20"/>
  <c r="Q50" i="20" s="1"/>
  <c r="P73" i="19"/>
  <c r="Q73" i="19" s="1"/>
  <c r="D73" i="19" s="1"/>
  <c r="P72" i="19"/>
  <c r="Q72" i="19" s="1"/>
  <c r="D72" i="19" s="1"/>
  <c r="P64" i="19"/>
  <c r="Q64" i="19" s="1"/>
  <c r="D64" i="19" s="1"/>
  <c r="P61" i="19"/>
  <c r="Q61" i="19" s="1"/>
  <c r="D61" i="19" s="1"/>
  <c r="Q70" i="19"/>
  <c r="P56" i="20"/>
  <c r="Q56" i="20" s="1"/>
  <c r="P56" i="19"/>
  <c r="Q56" i="19" s="1"/>
  <c r="P56" i="18"/>
  <c r="Q56" i="18" s="1"/>
  <c r="Q56" i="15"/>
  <c r="P78" i="20"/>
  <c r="Q78" i="20" s="1"/>
  <c r="P78" i="19"/>
  <c r="Q78" i="19" s="1"/>
  <c r="P78" i="18"/>
  <c r="Q78" i="18" s="1"/>
  <c r="Q77" i="20"/>
  <c r="Q77" i="19"/>
  <c r="Q77" i="18"/>
  <c r="Q77" i="15"/>
  <c r="Q49" i="18"/>
  <c r="Q48" i="18"/>
  <c r="Q77" i="21"/>
  <c r="Q69" i="21"/>
  <c r="Q56" i="21"/>
  <c r="D56" i="21" s="1"/>
  <c r="Q70" i="17"/>
  <c r="Q70" i="15"/>
  <c r="Q78" i="14"/>
  <c r="Q70" i="16"/>
  <c r="Q69" i="16"/>
  <c r="Q56" i="16"/>
  <c r="Q70" i="14"/>
  <c r="Q57" i="14"/>
  <c r="Q49" i="19"/>
  <c r="Q49" i="17"/>
  <c r="Q48" i="14"/>
  <c r="Q47" i="14"/>
  <c r="P47" i="16"/>
  <c r="Q47" i="16" s="1"/>
  <c r="P48" i="16"/>
  <c r="Q48" i="16" s="1"/>
  <c r="P49" i="16"/>
  <c r="Q49" i="16" s="1"/>
  <c r="P48" i="20"/>
  <c r="Q48" i="20" s="1"/>
  <c r="P49" i="20"/>
  <c r="Q49" i="20" s="1"/>
  <c r="P47" i="20"/>
  <c r="Q47" i="20" s="1"/>
  <c r="P48" i="21"/>
  <c r="Q48" i="21" s="1"/>
  <c r="P49" i="21"/>
  <c r="Q49" i="21" s="1"/>
  <c r="P47" i="21"/>
  <c r="Q47" i="21" s="1"/>
  <c r="R78" i="21"/>
  <c r="D78" i="21"/>
  <c r="D70" i="21"/>
  <c r="R70" i="21"/>
  <c r="R70" i="20"/>
  <c r="D70" i="20"/>
  <c r="D69" i="20"/>
  <c r="R69" i="20"/>
  <c r="R69" i="19"/>
  <c r="D69" i="19"/>
  <c r="R48" i="19"/>
  <c r="D48" i="19"/>
  <c r="R47" i="19"/>
  <c r="U3" i="22" s="1"/>
  <c r="D47" i="19"/>
  <c r="D70" i="18"/>
  <c r="R70" i="18"/>
  <c r="R69" i="18"/>
  <c r="D69" i="18"/>
  <c r="D47" i="18"/>
  <c r="R47" i="18"/>
  <c r="T3" i="22" s="1"/>
  <c r="R78" i="17"/>
  <c r="D78" i="17"/>
  <c r="R77" i="17"/>
  <c r="D77" i="17"/>
  <c r="D69" i="17"/>
  <c r="R69" i="17"/>
  <c r="D56" i="17"/>
  <c r="R56" i="17"/>
  <c r="S7" i="22" s="1"/>
  <c r="R48" i="17"/>
  <c r="D48" i="17"/>
  <c r="R47" i="17"/>
  <c r="S3" i="22" s="1"/>
  <c r="D47" i="17"/>
  <c r="R78" i="16"/>
  <c r="D78" i="16"/>
  <c r="R77" i="16"/>
  <c r="D77" i="16"/>
  <c r="R69" i="15"/>
  <c r="D69" i="15"/>
  <c r="R77" i="14"/>
  <c r="P14" i="22" s="1"/>
  <c r="D77" i="14"/>
  <c r="R69" i="14"/>
  <c r="D69" i="14"/>
  <c r="R56" i="14"/>
  <c r="P7" i="22" s="1"/>
  <c r="D56" i="14"/>
  <c r="D49" i="14"/>
  <c r="R49" i="14"/>
  <c r="F65" i="4"/>
  <c r="F64" i="4"/>
  <c r="F63" i="4"/>
  <c r="F62" i="4"/>
  <c r="F61" i="4"/>
  <c r="F60" i="4"/>
  <c r="F59" i="4"/>
  <c r="F58" i="4"/>
  <c r="F57" i="4"/>
  <c r="F56" i="4"/>
  <c r="F52" i="4"/>
  <c r="F51" i="4"/>
  <c r="F50" i="4"/>
  <c r="F49" i="4"/>
  <c r="F48" i="4"/>
  <c r="C31" i="4"/>
  <c r="C32" i="4"/>
  <c r="C33" i="4"/>
  <c r="C34" i="4"/>
  <c r="C35" i="4"/>
  <c r="C36" i="4"/>
  <c r="C37" i="4"/>
  <c r="C38" i="4"/>
  <c r="C29" i="4"/>
  <c r="C28" i="4"/>
  <c r="S14" i="22" l="1"/>
  <c r="R83" i="17"/>
  <c r="R14" i="22"/>
  <c r="R82" i="21"/>
  <c r="D82" i="21"/>
  <c r="R77" i="21"/>
  <c r="R63" i="21"/>
  <c r="D63" i="21"/>
  <c r="D63" i="18"/>
  <c r="R63" i="18"/>
  <c r="R60" i="18"/>
  <c r="D60" i="18"/>
  <c r="R57" i="18"/>
  <c r="D57" i="18"/>
  <c r="D50" i="18"/>
  <c r="R50" i="18"/>
  <c r="R82" i="17"/>
  <c r="D82" i="17"/>
  <c r="R71" i="17"/>
  <c r="D71" i="17"/>
  <c r="R57" i="16"/>
  <c r="D57" i="16"/>
  <c r="R50" i="16"/>
  <c r="D50" i="16"/>
  <c r="R82" i="15"/>
  <c r="D82" i="15"/>
  <c r="R78" i="15"/>
  <c r="D78" i="15"/>
  <c r="D71" i="15"/>
  <c r="R71" i="15"/>
  <c r="R57" i="15"/>
  <c r="D57" i="15"/>
  <c r="R56" i="15"/>
  <c r="Q7" i="22" s="1"/>
  <c r="D56" i="15"/>
  <c r="D50" i="15"/>
  <c r="R50" i="15"/>
  <c r="R49" i="15"/>
  <c r="D49" i="15"/>
  <c r="D48" i="15"/>
  <c r="R48" i="15"/>
  <c r="D47" i="15"/>
  <c r="R47" i="15"/>
  <c r="Q3" i="22" s="1"/>
  <c r="R82" i="14"/>
  <c r="D82" i="14"/>
  <c r="D77" i="21"/>
  <c r="R71" i="21"/>
  <c r="D71" i="21"/>
  <c r="R60" i="21"/>
  <c r="D60" i="21"/>
  <c r="D57" i="21"/>
  <c r="R57" i="21"/>
  <c r="D50" i="21"/>
  <c r="R50" i="21"/>
  <c r="R49" i="21"/>
  <c r="D49" i="21"/>
  <c r="R48" i="21"/>
  <c r="D48" i="21"/>
  <c r="D47" i="21"/>
  <c r="R47" i="21"/>
  <c r="W3" i="22" s="1"/>
  <c r="R82" i="20"/>
  <c r="D82" i="20"/>
  <c r="R78" i="20"/>
  <c r="D78" i="20"/>
  <c r="R77" i="20"/>
  <c r="D77" i="20"/>
  <c r="R71" i="20"/>
  <c r="D71" i="20"/>
  <c r="R63" i="20"/>
  <c r="D63" i="20"/>
  <c r="R60" i="20"/>
  <c r="D60" i="20"/>
  <c r="D57" i="20"/>
  <c r="R57" i="20"/>
  <c r="R50" i="20"/>
  <c r="D50" i="20"/>
  <c r="R49" i="20"/>
  <c r="D49" i="20"/>
  <c r="D48" i="20"/>
  <c r="R48" i="20"/>
  <c r="R47" i="20"/>
  <c r="V3" i="22" s="1"/>
  <c r="D47" i="20"/>
  <c r="R82" i="19"/>
  <c r="D82" i="19"/>
  <c r="R78" i="19"/>
  <c r="D78" i="19"/>
  <c r="R77" i="19"/>
  <c r="D77" i="19"/>
  <c r="R71" i="16"/>
  <c r="R63" i="16"/>
  <c r="D60" i="16"/>
  <c r="R49" i="16"/>
  <c r="R47" i="16"/>
  <c r="R3" i="22" s="1"/>
  <c r="D77" i="15"/>
  <c r="R60" i="15"/>
  <c r="R71" i="14"/>
  <c r="R60" i="14"/>
  <c r="D50" i="14"/>
  <c r="R71" i="19"/>
  <c r="D71" i="19"/>
  <c r="R63" i="19"/>
  <c r="D63" i="19"/>
  <c r="R60" i="19"/>
  <c r="D60" i="19"/>
  <c r="D57" i="19"/>
  <c r="R57" i="19"/>
  <c r="R50" i="19"/>
  <c r="D50" i="19"/>
  <c r="D49" i="19"/>
  <c r="R49" i="19"/>
  <c r="R82" i="18"/>
  <c r="D82" i="18"/>
  <c r="R78" i="18"/>
  <c r="D78" i="18"/>
  <c r="R77" i="18"/>
  <c r="D77" i="18"/>
  <c r="R71" i="18"/>
  <c r="D71" i="18"/>
  <c r="R49" i="18"/>
  <c r="D49" i="18"/>
  <c r="D48" i="18"/>
  <c r="R48" i="18"/>
  <c r="R50" i="17"/>
  <c r="D82" i="16"/>
  <c r="D63" i="16"/>
  <c r="D49" i="16"/>
  <c r="D48" i="16"/>
  <c r="D47" i="16"/>
  <c r="R63" i="15"/>
  <c r="D71" i="14"/>
  <c r="R63" i="14"/>
  <c r="D63" i="14"/>
  <c r="R63" i="17"/>
  <c r="D63" i="17"/>
  <c r="R60" i="17"/>
  <c r="D60" i="17"/>
  <c r="D57" i="17"/>
  <c r="R57" i="17"/>
  <c r="D50" i="17"/>
  <c r="R82" i="16"/>
  <c r="D71" i="16"/>
  <c r="R60" i="16"/>
  <c r="R48" i="16"/>
  <c r="R77" i="15"/>
  <c r="D63" i="15"/>
  <c r="D60" i="15"/>
  <c r="D60" i="14"/>
  <c r="R50" i="14"/>
  <c r="E48" i="19"/>
  <c r="U4" i="22"/>
  <c r="E48" i="17"/>
  <c r="S4" i="22"/>
  <c r="E70" i="20"/>
  <c r="V12" i="22"/>
  <c r="E69" i="20"/>
  <c r="V11" i="22"/>
  <c r="D70" i="19"/>
  <c r="R70" i="19"/>
  <c r="E69" i="19"/>
  <c r="U11" i="22"/>
  <c r="E70" i="18"/>
  <c r="T12" i="22"/>
  <c r="E69" i="18"/>
  <c r="T11" i="22"/>
  <c r="R70" i="16"/>
  <c r="D70" i="16"/>
  <c r="R56" i="21"/>
  <c r="W7" i="22" s="1"/>
  <c r="R56" i="20"/>
  <c r="V7" i="22" s="1"/>
  <c r="D56" i="20"/>
  <c r="R56" i="19"/>
  <c r="U7" i="22" s="1"/>
  <c r="D56" i="19"/>
  <c r="D56" i="18"/>
  <c r="R56" i="18"/>
  <c r="T7" i="22" s="1"/>
  <c r="E70" i="21"/>
  <c r="W12" i="22"/>
  <c r="D69" i="21"/>
  <c r="R69" i="21"/>
  <c r="R70" i="17"/>
  <c r="D70" i="17"/>
  <c r="E69" i="17"/>
  <c r="S11" i="22"/>
  <c r="D70" i="15"/>
  <c r="R70" i="15"/>
  <c r="E69" i="15"/>
  <c r="Q11" i="22"/>
  <c r="R78" i="14"/>
  <c r="D78" i="14"/>
  <c r="R69" i="16"/>
  <c r="D69" i="16"/>
  <c r="R56" i="16"/>
  <c r="D56" i="16"/>
  <c r="R70" i="14"/>
  <c r="D70" i="14"/>
  <c r="E69" i="14"/>
  <c r="P11" i="22"/>
  <c r="D57" i="14"/>
  <c r="R57" i="14"/>
  <c r="E49" i="14"/>
  <c r="P5" i="22"/>
  <c r="D49" i="17"/>
  <c r="R49" i="17"/>
  <c r="R48" i="14"/>
  <c r="D48" i="14"/>
  <c r="R47" i="14"/>
  <c r="D47" i="14"/>
  <c r="R79" i="21"/>
  <c r="E78" i="21"/>
  <c r="E47" i="19"/>
  <c r="E47" i="18"/>
  <c r="R79" i="17"/>
  <c r="E78" i="17"/>
  <c r="E77" i="17"/>
  <c r="E56" i="17"/>
  <c r="E47" i="17"/>
  <c r="R79" i="16"/>
  <c r="E78" i="16"/>
  <c r="E77" i="16"/>
  <c r="E77" i="14"/>
  <c r="E56" i="14"/>
  <c r="B71" i="4"/>
  <c r="B70" i="4"/>
  <c r="B69" i="4"/>
  <c r="B63" i="4"/>
  <c r="B60" i="4"/>
  <c r="B57" i="4"/>
  <c r="B56" i="4"/>
  <c r="B50" i="4"/>
  <c r="B49" i="4"/>
  <c r="R28" i="4"/>
  <c r="S22" i="4"/>
  <c r="R40" i="4"/>
  <c r="S23" i="4"/>
  <c r="R41" i="4"/>
  <c r="AH42" i="4"/>
  <c r="O82" i="4"/>
  <c r="P82" i="4" s="1"/>
  <c r="O81" i="4"/>
  <c r="P81" i="4" s="1"/>
  <c r="Q81" i="4" s="1"/>
  <c r="D81" i="4" s="1"/>
  <c r="O80" i="4"/>
  <c r="P80" i="4" s="1"/>
  <c r="Q80" i="4" s="1"/>
  <c r="D80" i="4" s="1"/>
  <c r="O79" i="4"/>
  <c r="O78" i="4"/>
  <c r="O77" i="4"/>
  <c r="O73" i="4"/>
  <c r="P73" i="4" s="1"/>
  <c r="O72" i="4"/>
  <c r="O71" i="4"/>
  <c r="P71" i="4" s="1"/>
  <c r="O70" i="4"/>
  <c r="P70" i="4" s="1"/>
  <c r="O69" i="4"/>
  <c r="P69" i="4" s="1"/>
  <c r="O65" i="4"/>
  <c r="P65" i="4" s="1"/>
  <c r="O64" i="4"/>
  <c r="O63" i="4"/>
  <c r="O62" i="4"/>
  <c r="O61" i="4"/>
  <c r="O60" i="4"/>
  <c r="P60" i="4" s="1"/>
  <c r="O59" i="4"/>
  <c r="P59" i="4" s="1"/>
  <c r="O58" i="4"/>
  <c r="P58" i="4" s="1"/>
  <c r="O57" i="4"/>
  <c r="P57" i="4" s="1"/>
  <c r="O56" i="4"/>
  <c r="O52" i="4"/>
  <c r="P52" i="4" s="1"/>
  <c r="O51" i="4"/>
  <c r="O50" i="4"/>
  <c r="P50" i="4" s="1"/>
  <c r="O49" i="4"/>
  <c r="P49" i="4" s="1"/>
  <c r="B48" i="4"/>
  <c r="O48" i="4"/>
  <c r="P48" i="4" s="1"/>
  <c r="O47" i="4"/>
  <c r="P47" i="4" s="1"/>
  <c r="F47" i="4"/>
  <c r="B47" i="4"/>
  <c r="B45" i="4"/>
  <c r="B28" i="4"/>
  <c r="R39" i="4"/>
  <c r="S21" i="4"/>
  <c r="R38" i="4"/>
  <c r="S20" i="4"/>
  <c r="R37" i="4"/>
  <c r="S19" i="4"/>
  <c r="R36" i="4"/>
  <c r="S18" i="4"/>
  <c r="R35" i="4"/>
  <c r="S17" i="4"/>
  <c r="R34" i="4"/>
  <c r="S16" i="4"/>
  <c r="R33" i="4"/>
  <c r="S15" i="4"/>
  <c r="R32" i="4"/>
  <c r="S14" i="4"/>
  <c r="R31" i="4"/>
  <c r="S13" i="4"/>
  <c r="R30" i="4"/>
  <c r="S12" i="4"/>
  <c r="R29" i="4"/>
  <c r="S11" i="4"/>
  <c r="S10" i="4"/>
  <c r="W14" i="22" l="1"/>
  <c r="R83" i="21"/>
  <c r="V14" i="22"/>
  <c r="R83" i="20"/>
  <c r="U14" i="22"/>
  <c r="R83" i="19"/>
  <c r="T14" i="22"/>
  <c r="R83" i="18"/>
  <c r="Q14" i="22"/>
  <c r="R83" i="15"/>
  <c r="E82" i="21"/>
  <c r="W16" i="22"/>
  <c r="E82" i="17"/>
  <c r="R12" i="22"/>
  <c r="E70" i="16"/>
  <c r="E56" i="21"/>
  <c r="E56" i="20"/>
  <c r="E56" i="19"/>
  <c r="S16" i="22"/>
  <c r="E82" i="15"/>
  <c r="Q16" i="22"/>
  <c r="E49" i="15"/>
  <c r="Q5" i="22"/>
  <c r="E48" i="15"/>
  <c r="Q4" i="22"/>
  <c r="E82" i="14"/>
  <c r="P16" i="22"/>
  <c r="E77" i="21"/>
  <c r="E71" i="21"/>
  <c r="E63" i="21"/>
  <c r="R64" i="21"/>
  <c r="R61" i="21"/>
  <c r="E60" i="21"/>
  <c r="R58" i="21"/>
  <c r="R51" i="21"/>
  <c r="E47" i="21"/>
  <c r="E78" i="20"/>
  <c r="E71" i="20"/>
  <c r="E63" i="20"/>
  <c r="R61" i="20"/>
  <c r="R58" i="20"/>
  <c r="E71" i="17"/>
  <c r="R58" i="16"/>
  <c r="E50" i="16"/>
  <c r="E71" i="15"/>
  <c r="R72" i="15"/>
  <c r="R72" i="21"/>
  <c r="E57" i="21"/>
  <c r="E50" i="21"/>
  <c r="R79" i="20"/>
  <c r="E77" i="20"/>
  <c r="R72" i="20"/>
  <c r="R64" i="20"/>
  <c r="E60" i="20"/>
  <c r="E57" i="20"/>
  <c r="R79" i="15"/>
  <c r="R58" i="15"/>
  <c r="R64" i="18"/>
  <c r="E63" i="18"/>
  <c r="R61" i="18"/>
  <c r="E60" i="18"/>
  <c r="R58" i="18"/>
  <c r="E57" i="18"/>
  <c r="R51" i="18"/>
  <c r="E50" i="18"/>
  <c r="R72" i="17"/>
  <c r="E57" i="16"/>
  <c r="R51" i="16"/>
  <c r="E78" i="15"/>
  <c r="E57" i="15"/>
  <c r="E56" i="15"/>
  <c r="E50" i="15"/>
  <c r="R51" i="15"/>
  <c r="E47" i="15"/>
  <c r="W5" i="22"/>
  <c r="E49" i="21"/>
  <c r="W4" i="22"/>
  <c r="E48" i="21"/>
  <c r="V16" i="22"/>
  <c r="E82" i="20"/>
  <c r="V5" i="22"/>
  <c r="E49" i="20"/>
  <c r="V4" i="22"/>
  <c r="E48" i="20"/>
  <c r="U16" i="22"/>
  <c r="E82" i="19"/>
  <c r="R5" i="22"/>
  <c r="E49" i="16"/>
  <c r="U5" i="22"/>
  <c r="E49" i="19"/>
  <c r="T16" i="22"/>
  <c r="E82" i="18"/>
  <c r="R16" i="22"/>
  <c r="E82" i="16"/>
  <c r="R4" i="22"/>
  <c r="E48" i="16"/>
  <c r="E49" i="18"/>
  <c r="T5" i="22"/>
  <c r="E48" i="18"/>
  <c r="T4" i="22"/>
  <c r="E50" i="20"/>
  <c r="R51" i="20"/>
  <c r="E47" i="20"/>
  <c r="R79" i="19"/>
  <c r="E78" i="19"/>
  <c r="E77" i="19"/>
  <c r="R72" i="19"/>
  <c r="E71" i="19"/>
  <c r="R64" i="19"/>
  <c r="E63" i="19"/>
  <c r="E60" i="19"/>
  <c r="R61" i="19"/>
  <c r="E57" i="19"/>
  <c r="R58" i="19"/>
  <c r="E50" i="19"/>
  <c r="R51" i="19"/>
  <c r="R79" i="18"/>
  <c r="E78" i="18"/>
  <c r="E77" i="18"/>
  <c r="R72" i="18"/>
  <c r="E71" i="18"/>
  <c r="E63" i="17"/>
  <c r="R64" i="17"/>
  <c r="R61" i="17"/>
  <c r="E60" i="17"/>
  <c r="R58" i="17"/>
  <c r="E57" i="17"/>
  <c r="E50" i="17"/>
  <c r="R51" i="17"/>
  <c r="R72" i="16"/>
  <c r="E71" i="16"/>
  <c r="R64" i="16"/>
  <c r="E63" i="16"/>
  <c r="R61" i="16"/>
  <c r="E60" i="16"/>
  <c r="E47" i="16"/>
  <c r="E77" i="15"/>
  <c r="R64" i="15"/>
  <c r="E63" i="15"/>
  <c r="R61" i="15"/>
  <c r="E60" i="15"/>
  <c r="R72" i="14"/>
  <c r="E71" i="14"/>
  <c r="R64" i="14"/>
  <c r="E63" i="14"/>
  <c r="E60" i="14"/>
  <c r="R61" i="14"/>
  <c r="E50" i="14"/>
  <c r="R51" i="14"/>
  <c r="E49" i="17"/>
  <c r="S5" i="22"/>
  <c r="U12" i="22"/>
  <c r="E70" i="19"/>
  <c r="E56" i="18"/>
  <c r="W11" i="22"/>
  <c r="E69" i="21"/>
  <c r="S12" i="22"/>
  <c r="E70" i="17"/>
  <c r="Q12" i="22"/>
  <c r="E70" i="15"/>
  <c r="R79" i="14"/>
  <c r="E78" i="14"/>
  <c r="R11" i="22"/>
  <c r="E69" i="16"/>
  <c r="R7" i="22"/>
  <c r="E56" i="16"/>
  <c r="P12" i="22"/>
  <c r="E70" i="14"/>
  <c r="R58" i="14"/>
  <c r="E57" i="14"/>
  <c r="E48" i="14"/>
  <c r="P4" i="22"/>
  <c r="E47" i="14"/>
  <c r="P3" i="22"/>
  <c r="R80" i="21"/>
  <c r="E79" i="21"/>
  <c r="R80" i="17"/>
  <c r="E79" i="17"/>
  <c r="R80" i="16"/>
  <c r="E79" i="16"/>
  <c r="P72" i="4"/>
  <c r="Q72" i="4" s="1"/>
  <c r="D72" i="4" s="1"/>
  <c r="Q69" i="4"/>
  <c r="D69" i="4" s="1"/>
  <c r="P56" i="4"/>
  <c r="Q56" i="4" s="1"/>
  <c r="P61" i="4"/>
  <c r="Q61" i="4" s="1"/>
  <c r="D61" i="4" s="1"/>
  <c r="P62" i="4"/>
  <c r="Q62" i="4" s="1"/>
  <c r="D62" i="4" s="1"/>
  <c r="P63" i="4"/>
  <c r="Q63" i="4" s="1"/>
  <c r="P64" i="4"/>
  <c r="Q64" i="4" s="1"/>
  <c r="D64" i="4" s="1"/>
  <c r="P51" i="4"/>
  <c r="Q51" i="4" s="1"/>
  <c r="D51" i="4" s="1"/>
  <c r="P79" i="4"/>
  <c r="Q79" i="4" s="1"/>
  <c r="D79" i="4" s="1"/>
  <c r="P78" i="4"/>
  <c r="Q78" i="4" s="1"/>
  <c r="Q77" i="4"/>
  <c r="Q82" i="4"/>
  <c r="Q71" i="4"/>
  <c r="Q73" i="4"/>
  <c r="D73" i="4" s="1"/>
  <c r="Q70" i="4"/>
  <c r="Q60" i="4"/>
  <c r="Q59" i="4"/>
  <c r="D59" i="4" s="1"/>
  <c r="Q65" i="4"/>
  <c r="D65" i="4" s="1"/>
  <c r="Q58" i="4"/>
  <c r="D58" i="4" s="1"/>
  <c r="Q57" i="4"/>
  <c r="Q52" i="4"/>
  <c r="D52" i="4" s="1"/>
  <c r="Q49" i="4"/>
  <c r="Q50" i="4"/>
  <c r="Q48" i="4"/>
  <c r="Q47" i="4"/>
  <c r="E72" i="21" l="1"/>
  <c r="R73" i="21"/>
  <c r="E73" i="21" s="1"/>
  <c r="E64" i="21"/>
  <c r="R65" i="21"/>
  <c r="E61" i="21"/>
  <c r="R62" i="21"/>
  <c r="E62" i="21" s="1"/>
  <c r="E58" i="21"/>
  <c r="R59" i="21"/>
  <c r="R52" i="21"/>
  <c r="E51" i="21"/>
  <c r="R80" i="20"/>
  <c r="E79" i="20"/>
  <c r="R73" i="20"/>
  <c r="E73" i="20" s="1"/>
  <c r="E72" i="20"/>
  <c r="E64" i="20"/>
  <c r="R65" i="20"/>
  <c r="E65" i="20" s="1"/>
  <c r="R62" i="20"/>
  <c r="E62" i="20" s="1"/>
  <c r="E61" i="20"/>
  <c r="R59" i="20"/>
  <c r="E58" i="20"/>
  <c r="E64" i="18"/>
  <c r="R65" i="18"/>
  <c r="R62" i="18"/>
  <c r="E61" i="18"/>
  <c r="R59" i="18"/>
  <c r="T8" i="22" s="1"/>
  <c r="E58" i="18"/>
  <c r="E58" i="16"/>
  <c r="R59" i="16"/>
  <c r="R8" i="22" s="1"/>
  <c r="R80" i="15"/>
  <c r="E79" i="15"/>
  <c r="R73" i="15"/>
  <c r="E72" i="15"/>
  <c r="R59" i="15"/>
  <c r="Q8" i="22" s="1"/>
  <c r="E58" i="15"/>
  <c r="R52" i="15"/>
  <c r="Q6" i="22" s="1"/>
  <c r="E51" i="15"/>
  <c r="R52" i="20"/>
  <c r="E51" i="20"/>
  <c r="R80" i="19"/>
  <c r="E79" i="19"/>
  <c r="R73" i="19"/>
  <c r="E73" i="19" s="1"/>
  <c r="E72" i="19"/>
  <c r="R65" i="19"/>
  <c r="E65" i="19" s="1"/>
  <c r="E64" i="19"/>
  <c r="E61" i="19"/>
  <c r="R62" i="19"/>
  <c r="E62" i="19" s="1"/>
  <c r="R59" i="19"/>
  <c r="E58" i="19"/>
  <c r="R52" i="19"/>
  <c r="E51" i="19"/>
  <c r="R80" i="18"/>
  <c r="E79" i="18"/>
  <c r="R73" i="18"/>
  <c r="E72" i="18"/>
  <c r="R52" i="18"/>
  <c r="T6" i="22" s="1"/>
  <c r="E51" i="18"/>
  <c r="R73" i="17"/>
  <c r="E72" i="17"/>
  <c r="R65" i="17"/>
  <c r="E65" i="17" s="1"/>
  <c r="E64" i="17"/>
  <c r="R62" i="17"/>
  <c r="E62" i="17" s="1"/>
  <c r="E61" i="17"/>
  <c r="R59" i="17"/>
  <c r="E58" i="17"/>
  <c r="R52" i="17"/>
  <c r="E51" i="17"/>
  <c r="R73" i="16"/>
  <c r="E73" i="16" s="1"/>
  <c r="E72" i="16"/>
  <c r="E64" i="16"/>
  <c r="R65" i="16"/>
  <c r="E65" i="16" s="1"/>
  <c r="E72" i="14"/>
  <c r="R62" i="14"/>
  <c r="E62" i="14" s="1"/>
  <c r="R52" i="14"/>
  <c r="R62" i="16"/>
  <c r="E62" i="16" s="1"/>
  <c r="E61" i="16"/>
  <c r="R52" i="16"/>
  <c r="R6" i="22" s="1"/>
  <c r="E51" i="16"/>
  <c r="E64" i="15"/>
  <c r="E61" i="15"/>
  <c r="R62" i="15"/>
  <c r="E62" i="15" s="1"/>
  <c r="R73" i="14"/>
  <c r="E73" i="14" s="1"/>
  <c r="R65" i="14"/>
  <c r="E65" i="14" s="1"/>
  <c r="E64" i="14"/>
  <c r="E61" i="14"/>
  <c r="R65" i="15"/>
  <c r="E51" i="14"/>
  <c r="R80" i="14"/>
  <c r="E79" i="14"/>
  <c r="R59" i="14"/>
  <c r="P8" i="22" s="1"/>
  <c r="E58" i="14"/>
  <c r="R81" i="21"/>
  <c r="W15" i="22" s="1"/>
  <c r="E80" i="21"/>
  <c r="R81" i="17"/>
  <c r="S15" i="22" s="1"/>
  <c r="E80" i="17"/>
  <c r="R81" i="16"/>
  <c r="E80" i="16"/>
  <c r="D82" i="4"/>
  <c r="R82" i="4"/>
  <c r="O16" i="22" s="1"/>
  <c r="R77" i="4"/>
  <c r="D77" i="4"/>
  <c r="R78" i="4"/>
  <c r="D78" i="4"/>
  <c r="R70" i="4"/>
  <c r="D70" i="4"/>
  <c r="R71" i="4"/>
  <c r="D71" i="4"/>
  <c r="R69" i="4"/>
  <c r="R63" i="4"/>
  <c r="D63" i="4"/>
  <c r="R56" i="4"/>
  <c r="D56" i="4"/>
  <c r="R60" i="4"/>
  <c r="D60" i="4"/>
  <c r="R57" i="4"/>
  <c r="D57" i="4"/>
  <c r="R48" i="4"/>
  <c r="O4" i="22" s="1"/>
  <c r="D48" i="4"/>
  <c r="R47" i="4"/>
  <c r="D47" i="4"/>
  <c r="R50" i="4"/>
  <c r="D50" i="4"/>
  <c r="R49" i="4"/>
  <c r="D49" i="4"/>
  <c r="R15" i="22" l="1"/>
  <c r="R83" i="16"/>
  <c r="O14" i="22"/>
  <c r="V10" i="22"/>
  <c r="E59" i="18"/>
  <c r="E59" i="16"/>
  <c r="R81" i="15"/>
  <c r="Q15" i="22" s="1"/>
  <c r="E80" i="15"/>
  <c r="E59" i="15"/>
  <c r="R53" i="14"/>
  <c r="E52" i="14"/>
  <c r="E59" i="17"/>
  <c r="E59" i="20"/>
  <c r="P6" i="22"/>
  <c r="R53" i="15"/>
  <c r="W13" i="22"/>
  <c r="W8" i="22"/>
  <c r="V13" i="22"/>
  <c r="R53" i="21"/>
  <c r="W9" i="22"/>
  <c r="W6" i="22"/>
  <c r="R66" i="21"/>
  <c r="R81" i="20"/>
  <c r="V15" i="22" s="1"/>
  <c r="V9" i="22"/>
  <c r="V8" i="22"/>
  <c r="E65" i="21"/>
  <c r="W10" i="22"/>
  <c r="E65" i="18"/>
  <c r="T10" i="22"/>
  <c r="E62" i="18"/>
  <c r="T9" i="22"/>
  <c r="E73" i="15"/>
  <c r="Q13" i="22"/>
  <c r="E59" i="21"/>
  <c r="E52" i="21"/>
  <c r="E80" i="20"/>
  <c r="R66" i="20"/>
  <c r="R66" i="18"/>
  <c r="E52" i="15"/>
  <c r="T13" i="22"/>
  <c r="E73" i="17"/>
  <c r="S13" i="22"/>
  <c r="E80" i="19"/>
  <c r="R66" i="19"/>
  <c r="R81" i="18"/>
  <c r="T15" i="22" s="1"/>
  <c r="E52" i="18"/>
  <c r="D4" i="17"/>
  <c r="S23" i="22"/>
  <c r="G5" i="23" s="1"/>
  <c r="E52" i="20"/>
  <c r="R81" i="19"/>
  <c r="U15" i="22" s="1"/>
  <c r="E59" i="19"/>
  <c r="R53" i="19"/>
  <c r="R53" i="20"/>
  <c r="E52" i="19"/>
  <c r="E80" i="18"/>
  <c r="R53" i="18"/>
  <c r="R66" i="17"/>
  <c r="R53" i="17"/>
  <c r="E52" i="17"/>
  <c r="R66" i="16"/>
  <c r="R53" i="16"/>
  <c r="E52" i="16"/>
  <c r="E73" i="18"/>
  <c r="V6" i="22"/>
  <c r="U13" i="22"/>
  <c r="U10" i="22"/>
  <c r="U9" i="22"/>
  <c r="U8" i="22"/>
  <c r="U6" i="22"/>
  <c r="S10" i="22"/>
  <c r="S9" i="22"/>
  <c r="S8" i="22"/>
  <c r="S6" i="22"/>
  <c r="R13" i="22"/>
  <c r="R10" i="22"/>
  <c r="R9" i="22"/>
  <c r="Q9" i="22"/>
  <c r="P13" i="22"/>
  <c r="P10" i="22"/>
  <c r="P9" i="22"/>
  <c r="R66" i="15"/>
  <c r="Q10" i="22"/>
  <c r="E65" i="15"/>
  <c r="R81" i="14"/>
  <c r="R83" i="14" s="1"/>
  <c r="E80" i="14"/>
  <c r="R66" i="14"/>
  <c r="E59" i="14"/>
  <c r="E50" i="4"/>
  <c r="E47" i="4"/>
  <c r="O3" i="22"/>
  <c r="E49" i="4"/>
  <c r="O5" i="22"/>
  <c r="E57" i="4"/>
  <c r="E70" i="4"/>
  <c r="O12" i="22"/>
  <c r="E69" i="4"/>
  <c r="O11" i="22"/>
  <c r="E56" i="4"/>
  <c r="O7" i="22"/>
  <c r="E78" i="4"/>
  <c r="E81" i="21"/>
  <c r="E81" i="17"/>
  <c r="E81" i="16"/>
  <c r="E77" i="4"/>
  <c r="R79" i="4"/>
  <c r="E48" i="4"/>
  <c r="R51" i="4"/>
  <c r="E51" i="4" s="1"/>
  <c r="E82" i="4"/>
  <c r="R72" i="4"/>
  <c r="E71" i="4"/>
  <c r="R61" i="4"/>
  <c r="E60" i="4"/>
  <c r="R58" i="4"/>
  <c r="E63" i="4"/>
  <c r="R64" i="4"/>
  <c r="D2" i="15" l="1"/>
  <c r="Q21" i="22"/>
  <c r="E3" i="23" s="1"/>
  <c r="U23" i="22"/>
  <c r="I5" i="23" s="1"/>
  <c r="D4" i="19"/>
  <c r="D4" i="14"/>
  <c r="P23" i="22"/>
  <c r="D5" i="23" s="1"/>
  <c r="D4" i="16"/>
  <c r="R23" i="22"/>
  <c r="F5" i="23" s="1"/>
  <c r="D2" i="14"/>
  <c r="P21" i="22"/>
  <c r="D3" i="23" s="1"/>
  <c r="E81" i="15"/>
  <c r="D4" i="21"/>
  <c r="W23" i="22"/>
  <c r="K5" i="23" s="1"/>
  <c r="D3" i="20"/>
  <c r="V22" i="22"/>
  <c r="J4" i="23" s="1"/>
  <c r="D3" i="18"/>
  <c r="V23" i="22"/>
  <c r="J5" i="23" s="1"/>
  <c r="D4" i="20"/>
  <c r="Q23" i="22"/>
  <c r="E5" i="23" s="1"/>
  <c r="D4" i="15"/>
  <c r="D2" i="21"/>
  <c r="W21" i="22"/>
  <c r="K3" i="23" s="1"/>
  <c r="D2" i="20"/>
  <c r="V21" i="22"/>
  <c r="J3" i="23" s="1"/>
  <c r="D2" i="19"/>
  <c r="U21" i="22"/>
  <c r="I3" i="23" s="1"/>
  <c r="D2" i="17"/>
  <c r="T22" i="22"/>
  <c r="D3" i="21"/>
  <c r="W22" i="22"/>
  <c r="K4" i="23" s="1"/>
  <c r="E81" i="20"/>
  <c r="S21" i="22"/>
  <c r="G3" i="23" s="1"/>
  <c r="D2" i="16"/>
  <c r="R21" i="22"/>
  <c r="F3" i="23" s="1"/>
  <c r="D3" i="19"/>
  <c r="U22" i="22"/>
  <c r="I4" i="23" s="1"/>
  <c r="D2" i="18"/>
  <c r="T21" i="22"/>
  <c r="H3" i="23" s="1"/>
  <c r="D3" i="17"/>
  <c r="S22" i="22"/>
  <c r="G4" i="23" s="1"/>
  <c r="D3" i="16"/>
  <c r="R22" i="22"/>
  <c r="F4" i="23" s="1"/>
  <c r="E81" i="19"/>
  <c r="E81" i="18"/>
  <c r="T23" i="22"/>
  <c r="H5" i="23" s="1"/>
  <c r="D4" i="18"/>
  <c r="D3" i="15"/>
  <c r="Q22" i="22"/>
  <c r="E4" i="23" s="1"/>
  <c r="P15" i="22"/>
  <c r="D3" i="14"/>
  <c r="P22" i="22"/>
  <c r="D4" i="23" s="1"/>
  <c r="E81" i="14"/>
  <c r="D5" i="21"/>
  <c r="W24" i="22"/>
  <c r="D5" i="17"/>
  <c r="S24" i="22"/>
  <c r="D5" i="16"/>
  <c r="R24" i="22"/>
  <c r="E79" i="4"/>
  <c r="R80" i="4"/>
  <c r="R52" i="4"/>
  <c r="O6" i="22" s="1"/>
  <c r="E72" i="4"/>
  <c r="R73" i="4"/>
  <c r="R74" i="4" s="1"/>
  <c r="E64" i="4"/>
  <c r="R65" i="4"/>
  <c r="E65" i="4" s="1"/>
  <c r="R59" i="4"/>
  <c r="O8" i="22" s="1"/>
  <c r="E58" i="4"/>
  <c r="R62" i="4"/>
  <c r="E62" i="4" s="1"/>
  <c r="E61" i="4"/>
  <c r="Q24" i="22" l="1"/>
  <c r="D5" i="15"/>
  <c r="V24" i="22"/>
  <c r="D5" i="19"/>
  <c r="U24" i="22"/>
  <c r="D5" i="18"/>
  <c r="T24" i="22"/>
  <c r="H6" i="23" s="1"/>
  <c r="D5" i="20"/>
  <c r="P24" i="22"/>
  <c r="D6" i="23" s="1"/>
  <c r="D7" i="23" s="1"/>
  <c r="D5" i="14"/>
  <c r="W25" i="22"/>
  <c r="K6" i="23"/>
  <c r="K7" i="23" s="1"/>
  <c r="S25" i="22"/>
  <c r="G6" i="23"/>
  <c r="G7" i="23" s="1"/>
  <c r="R25" i="22"/>
  <c r="F6" i="23"/>
  <c r="F7" i="23" s="1"/>
  <c r="O13" i="22"/>
  <c r="O10" i="22"/>
  <c r="O9" i="22"/>
  <c r="E52" i="4"/>
  <c r="R53" i="4"/>
  <c r="R81" i="4"/>
  <c r="E80" i="4"/>
  <c r="E59" i="4"/>
  <c r="R66" i="4"/>
  <c r="E73" i="4"/>
  <c r="O15" i="22" l="1"/>
  <c r="R83" i="4"/>
  <c r="E6" i="23"/>
  <c r="E7" i="23" s="1"/>
  <c r="H7" i="23"/>
  <c r="Q25" i="22"/>
  <c r="T25" i="22"/>
  <c r="V25" i="22"/>
  <c r="J6" i="23"/>
  <c r="J7" i="23" s="1"/>
  <c r="U25" i="22"/>
  <c r="I6" i="23"/>
  <c r="I7" i="23" s="1"/>
  <c r="D4" i="4"/>
  <c r="O23" i="22"/>
  <c r="P25" i="22"/>
  <c r="D2" i="4"/>
  <c r="O21" i="22"/>
  <c r="D3" i="4"/>
  <c r="O22" i="22"/>
  <c r="E81" i="4"/>
  <c r="X23" i="22" l="1"/>
  <c r="C5" i="23"/>
  <c r="L5" i="23" s="1"/>
  <c r="X22" i="22"/>
  <c r="C4" i="23"/>
  <c r="L4" i="23" s="1"/>
  <c r="C3" i="23"/>
  <c r="X21" i="22"/>
  <c r="D5" i="4"/>
  <c r="O24" i="22"/>
  <c r="C6" i="23" s="1"/>
  <c r="L6" i="23" s="1"/>
  <c r="L3" i="23" l="1"/>
  <c r="C7" i="23"/>
  <c r="O25" i="22"/>
  <c r="X24" i="22"/>
</calcChain>
</file>

<file path=xl/sharedStrings.xml><?xml version="1.0" encoding="utf-8"?>
<sst xmlns="http://schemas.openxmlformats.org/spreadsheetml/2006/main" count="3789" uniqueCount="465">
  <si>
    <t>Entidades</t>
  </si>
  <si>
    <t>Ejes</t>
  </si>
  <si>
    <t>Trimestres</t>
  </si>
  <si>
    <t>Estados</t>
  </si>
  <si>
    <t>Sí/No</t>
  </si>
  <si>
    <t>Unidad</t>
  </si>
  <si>
    <t>Frecuencia sugerida</t>
  </si>
  <si>
    <t>Tipo</t>
  </si>
  <si>
    <t>Eje</t>
  </si>
  <si>
    <t>Nombre indicador</t>
  </si>
  <si>
    <t>Propósito</t>
  </si>
  <si>
    <t>Fórmula (texto)</t>
  </si>
  <si>
    <t>MEN</t>
  </si>
  <si>
    <t>Cultura organizacional</t>
  </si>
  <si>
    <t>T1</t>
  </si>
  <si>
    <t>Planificada</t>
  </si>
  <si>
    <t>Sí</t>
  </si>
  <si>
    <t>%</t>
  </si>
  <si>
    <t>Mensual</t>
  </si>
  <si>
    <t>Gestión</t>
  </si>
  <si>
    <t>% de servidores que participan en iniciativas colaborativas</t>
  </si>
  <si>
    <t>Resultado</t>
  </si>
  <si>
    <t>Medir el grado de involucramiento colaborativo</t>
  </si>
  <si>
    <t>=(@Servidores participantes /@ Servidores totales)*100</t>
  </si>
  <si>
    <t>ETITC</t>
  </si>
  <si>
    <t>Modelo de voz de la ciudadanía</t>
  </si>
  <si>
    <t>T2</t>
  </si>
  <si>
    <t>En ejecución</t>
  </si>
  <si>
    <t>No</t>
  </si>
  <si>
    <t>Puntaje</t>
  </si>
  <si>
    <t>Trimestral</t>
  </si>
  <si>
    <t>Índice de clima organizacional (1–5)</t>
  </si>
  <si>
    <t>Conocer la percepción del clima interno</t>
  </si>
  <si>
    <t>=@Promedio de calificaciones en encuesta</t>
  </si>
  <si>
    <t>FODESEP</t>
  </si>
  <si>
    <t>Modelos operativos flexibles</t>
  </si>
  <si>
    <t>T3</t>
  </si>
  <si>
    <t>Finalizada</t>
  </si>
  <si>
    <t>Días</t>
  </si>
  <si>
    <t>Semestral</t>
  </si>
  <si>
    <t>Producto</t>
  </si>
  <si>
    <t>% de servidores formados en liderazgo</t>
  </si>
  <si>
    <t>Cuantificar la cobertura de formación en liderazgo</t>
  </si>
  <si>
    <t>=(@Servidores formados /@ Servidores objetivo)*100</t>
  </si>
  <si>
    <t>INFOTEP</t>
  </si>
  <si>
    <t>Gestión del conocimiento</t>
  </si>
  <si>
    <t>T4</t>
  </si>
  <si>
    <t>Cancelada</t>
  </si>
  <si>
    <t>Unidades/servidor</t>
  </si>
  <si>
    <t>Anual</t>
  </si>
  <si>
    <t xml:space="preserve"> % de avance en la evaluación del modelo de cultura organizacional</t>
  </si>
  <si>
    <t>Medir el grado de ejecución de la evaluación programada</t>
  </si>
  <si>
    <t>=(Instrumentos aplicados/Instrumentos programados)*100</t>
  </si>
  <si>
    <t>ICFES</t>
  </si>
  <si>
    <t>Número</t>
  </si>
  <si>
    <t>% de brechas identificadas frente al total esperado</t>
  </si>
  <si>
    <t>Determinar el nivel de análisis realizado sobre las brechas</t>
  </si>
  <si>
    <t>=(Brechas identificadas​/Brechas esperadas)*100</t>
  </si>
  <si>
    <t>ITFIP</t>
  </si>
  <si>
    <t>T1 - Primer Trimestre</t>
  </si>
  <si>
    <t>% de avance en la elaboración del plan de trabajo</t>
  </si>
  <si>
    <t>Medir el progreso en la construcción del plan</t>
  </si>
  <si>
    <t>=(Componentes del plan elaborado/Componentes totales)*100</t>
  </si>
  <si>
    <t>INFOTEP SAN JUAN</t>
  </si>
  <si>
    <t>T2 - Segundo Trimestre</t>
  </si>
  <si>
    <t>% de ejecución del plan de trabajo</t>
  </si>
  <si>
    <t>Medir el cumplimiento de las acciones del plan</t>
  </si>
  <si>
    <t>=(Acciones ejecutadas​/Acciones programadas)*100</t>
  </si>
  <si>
    <t>UAPA</t>
  </si>
  <si>
    <t xml:space="preserve">T3 - Tercer Trimestre </t>
  </si>
  <si>
    <t>% de grupos focales realizados frente a los programados</t>
  </si>
  <si>
    <t>Medir el cumplimiento en la ejecución de los grupos focales</t>
  </si>
  <si>
    <t>=(Grupos focales realizados​/Grupos focales programados)*100</t>
  </si>
  <si>
    <t>INTENALCO</t>
  </si>
  <si>
    <t>T4 - Cuarto Trimestre</t>
  </si>
  <si>
    <t xml:space="preserve"> % de encuestas aplicadas frente a la meta</t>
  </si>
  <si>
    <t>Medir la cobertura de la encuesta de satisfacción</t>
  </si>
  <si>
    <t>=(Encuestas aplicadas​/Encuestas Metas​)*100</t>
  </si>
  <si>
    <t>% de acciones de mejora implementadas frente al plan</t>
  </si>
  <si>
    <t>Medir el avance en la ejecución de mejoras derivadas de la encuesta</t>
  </si>
  <si>
    <t>=(Acciones  Implementadas/Acciones Planificadas)*100</t>
  </si>
  <si>
    <t>% de acciones de mejora monitoreadas frente al total implementado</t>
  </si>
  <si>
    <t>Medir el seguimiento efectivo a las mejoras aplicadas</t>
  </si>
  <si>
    <t>=(Acciones  monitoreadas/Acciones Implementadas)*100</t>
  </si>
  <si>
    <t>% de avance en la aplicación del diagnóstico institucional</t>
  </si>
  <si>
    <t>Medir el cumplimiento en la ejecución del diagnóstico</t>
  </si>
  <si>
    <t>=(Diagnosticos realizados​/Diagnosticos programados)*100</t>
  </si>
  <si>
    <t>Nivel de madurez institucional (puntaje)</t>
  </si>
  <si>
    <t>Medir el nivel de madurez institucional según la herramienta MEN</t>
  </si>
  <si>
    <t>= Puntaje obtenido en la herramienta MEN</t>
  </si>
  <si>
    <t>Plan de trabajo diseñado y aprobado</t>
  </si>
  <si>
    <t>Verificar la entrega del plan de trabajo completo, como insumo para la implementación.</t>
  </si>
  <si>
    <t>=Si el plan está aprobado, entonces 1; en caso contrario 0</t>
  </si>
  <si>
    <t>% de acciones implementadas frente al plan</t>
  </si>
  <si>
    <t>Medir el avance en la ejecución del plan priorizado</t>
  </si>
  <si>
    <t>=(Número de actividades ejecutadas / Número actividades planificadas)*100</t>
  </si>
  <si>
    <t>% de documentos con ficha y taxonomía</t>
  </si>
  <si>
    <t>Valorar organización documental</t>
  </si>
  <si>
    <t>=(@Docs con ficha/@taxonomía /@ Total Docs)*100</t>
  </si>
  <si>
    <t>% de servidores que acceden al repositorio</t>
  </si>
  <si>
    <t>Medir uso de repositorios de conocimiento</t>
  </si>
  <si>
    <t>=(@Servidores con acceso registrado /@ Servidores totales)*100</t>
  </si>
  <si>
    <t>Número de prácticas transferidas</t>
  </si>
  <si>
    <t>Cuantificar la transferencia de saberes</t>
  </si>
  <si>
    <t>=@Conteo de prácticas documentadas y transferidas</t>
  </si>
  <si>
    <t>SEGUIMIENTO AL PLAN SECTORIAL</t>
  </si>
  <si>
    <t>EJE</t>
  </si>
  <si>
    <t>PORCENTAJE AVANCE</t>
  </si>
  <si>
    <t>Entidad</t>
  </si>
  <si>
    <t>Cultura organizacional - Mauricio Silva</t>
  </si>
  <si>
    <t xml:space="preserve">Inicio </t>
  </si>
  <si>
    <t>Modelo de voz de la ciudadanía - Jorge Jaimes</t>
  </si>
  <si>
    <t xml:space="preserve">Fin </t>
  </si>
  <si>
    <t>Modelos operativos flexibles - Maria Olascagua</t>
  </si>
  <si>
    <t>Gestión del conocimiento - Sara Maria y Sandro</t>
  </si>
  <si>
    <t>ACTIVIDADES</t>
  </si>
  <si>
    <t>Descripción</t>
  </si>
  <si>
    <t>Área/Dependencia</t>
  </si>
  <si>
    <t>Responsable</t>
  </si>
  <si>
    <t>Estado</t>
  </si>
  <si>
    <t>Fecha inicio</t>
  </si>
  <si>
    <t>Fecha fin</t>
  </si>
  <si>
    <t>Peso anual</t>
  </si>
  <si>
    <t>T1 %</t>
  </si>
  <si>
    <t>T2 %</t>
  </si>
  <si>
    <t>T3 %</t>
  </si>
  <si>
    <t>T4 %</t>
  </si>
  <si>
    <t>Descripción de Evidencias</t>
  </si>
  <si>
    <t>Verificación</t>
  </si>
  <si>
    <t>Clave</t>
  </si>
  <si>
    <t>Realizar la evaluación integral del modelo de cultura organizacional implementado en la entidad, identificando fortalezas y áreas de mejora mediante instrumentos de medición y análisis participativo.</t>
  </si>
  <si>
    <t xml:space="preserve">Informe de Evaluación del Modelo de cultura organizaciónal </t>
  </si>
  <si>
    <t>MEN|Cultura organizacional 01</t>
  </si>
  <si>
    <t>Analizar los resultados de la evaluación para determinar brechas en prácticas, comportamientos y procesos relacionados con la cultura organizacional, priorizando acciones correctivas.</t>
  </si>
  <si>
    <t>Informe técnico % cierre de brechas, matriz de análisis, validación con líderes.</t>
  </si>
  <si>
    <t>MEN|Cultura organizacional 02</t>
  </si>
  <si>
    <t>Diseñar el plan de trabajo que consolide acciones estratégicas para fortalecer la cultura organizacional, basado en el diagnóstico y brechas identificadas.</t>
  </si>
  <si>
    <t>Plan aprobado, cronograma, recursos asignados.</t>
  </si>
  <si>
    <t>MEN|Cultura organizacional 03</t>
  </si>
  <si>
    <t>Implementar las acciones definidas en el plan de trabajo, asegurando la participación activa del personal y el seguimiento a los resultados esperados.</t>
  </si>
  <si>
    <t>Reportes de avance, indicadores de ejecución.</t>
  </si>
  <si>
    <t>MEN|Cultura organizacional 04</t>
  </si>
  <si>
    <t>Realizar un diagnóstico participativo de los grupos focales para identificar oportunidades de mejora en la experiencia de servicio de la entidad, consolidando hallazgos y recomendaciones.</t>
  </si>
  <si>
    <t>Informe de diagnóstico, actas de sesiones, lista de participantes.</t>
  </si>
  <si>
    <t>MEN|Modelo de voz de la ciudadanía	01</t>
  </si>
  <si>
    <t>Diseñar, aplicar y analizar la encuesta de satisfacción de los servicios ofrecidos por la entidad, garantizando cobertura representativa y trazabilidad de resultados.</t>
  </si>
  <si>
    <t>Base de datos de respuestas, informe de resultados, tablero de indicadores.</t>
  </si>
  <si>
    <t>MEN|Modelo de voz de la ciudadanía	02</t>
  </si>
  <si>
    <t>Ejecutar las acciones de mejora derivadas del análisis de la encuesta de satisfacción, orientadas a optimizar la experiencia ciudadana y la relación con grupos de valor.</t>
  </si>
  <si>
    <t>Plan de mejoras, reportes de ejecución, evidencia de cambios implementados.</t>
  </si>
  <si>
    <t>MEN|Modelo de voz de la ciudadanía	03</t>
  </si>
  <si>
    <t>Monitorear la implementación de las mejoras y lecciones aprendidas, evaluando su impacto en la experiencia ciudadana y ajustando acciones según resultados.</t>
  </si>
  <si>
    <t>Informes de seguimiento, indicadores de impacto, actas de revisión.</t>
  </si>
  <si>
    <t>MEN|Modelo de voz de la ciudadanía	04</t>
  </si>
  <si>
    <t>Realizar un diagnóstico integral del contexto institucional utilizando la herramienta del MEN, con el fin de identificar el nivel de madurez institucional y las áreas prioritarias de mejora.</t>
  </si>
  <si>
    <t>Informe de diagnóstico, resultados de la herramienta MEN, actas de validación.</t>
  </si>
  <si>
    <t>MEN|Modelos operativos flexibles 01</t>
  </si>
  <si>
    <t>Elaborar un plan de trabajo que consolide las acciones estratégicas derivadas del diagnóstico institucional, priorizando actividades para fortalecer la gestión operativa.</t>
  </si>
  <si>
    <t>Documento del plan aprobado, cronograma, asignación de recursos.</t>
  </si>
  <si>
    <t>MEN|Modelos operativos flexibles 02</t>
  </si>
  <si>
    <t>Ejecutar las acciones definidas en el plan de trabajo, asegurando la adaptación de procesos y la mejora continua en la gestión institucional.</t>
  </si>
  <si>
    <t>Reportes de avance, actas de implementación, indicadores de ejecución.</t>
  </si>
  <si>
    <t>MEN|Modelos operativos flexibles 03</t>
  </si>
  <si>
    <t>Elaborar un plan de trabajo que consolide acciones estratégicas para atender las necesidades identificadas en el diagnóstico, asegurando alineación con la política institucional.</t>
  </si>
  <si>
    <t>Un plan de trabajo diseñado</t>
  </si>
  <si>
    <t>MEN|Gestión del conocimiento 01</t>
  </si>
  <si>
    <t>Ejecutar las acciones definidas en el plan de trabajo para fortalecer la gestión del conocimiento, garantizando la participación activa y el uso de herramientas tecnológicas.</t>
  </si>
  <si>
    <t xml:space="preserve">Informe trimestral </t>
  </si>
  <si>
    <t>MEN|Gestión del conocimiento 02</t>
  </si>
  <si>
    <t>Realizar la evaluación del plan de trabajo implementado, midiendo el impacto en la captura, organización y transferencia del conocimiento institucional.</t>
  </si>
  <si>
    <t>Un informe</t>
  </si>
  <si>
    <t>MEN|Gestión del conocimiento 03</t>
  </si>
  <si>
    <t>INDICADORES</t>
  </si>
  <si>
    <t>Actividad</t>
  </si>
  <si>
    <t>Fórmula</t>
  </si>
  <si>
    <t>Frecuencia</t>
  </si>
  <si>
    <t>Línea base (valor)</t>
  </si>
  <si>
    <t>Línea base (año)</t>
  </si>
  <si>
    <t>Meta anual</t>
  </si>
  <si>
    <t>Meta T1</t>
  </si>
  <si>
    <t>Meta T2</t>
  </si>
  <si>
    <t>Meta T3</t>
  </si>
  <si>
    <t>Meta T4</t>
  </si>
  <si>
    <t>Responsable dato</t>
  </si>
  <si>
    <t>Observaciones</t>
  </si>
  <si>
    <t>Unidades</t>
  </si>
  <si>
    <t xml:space="preserve"> plan de trabajo</t>
  </si>
  <si>
    <t>% Avance de la implementación del plan de trabajo</t>
  </si>
  <si>
    <t>Medir el seguimiento efectivo  de las acciones definidas en el plan de trabajo</t>
  </si>
  <si>
    <t>N/A</t>
  </si>
  <si>
    <t>Medir el  impacto en la captura, organización y transferencia del conocimiento institucional.</t>
  </si>
  <si>
    <t>SEGUIMIENTO</t>
  </si>
  <si>
    <t>EJE 1</t>
  </si>
  <si>
    <t>Rubrica evaluaciòn SDO</t>
  </si>
  <si>
    <t>Nombre actividad</t>
  </si>
  <si>
    <t>Trimestre</t>
  </si>
  <si>
    <t>Avance físico %</t>
  </si>
  <si>
    <t>Valor indicador Acumulado</t>
  </si>
  <si>
    <t xml:space="preserve">Meta del trimestre </t>
  </si>
  <si>
    <t>Evidencias (Sí/No)</t>
  </si>
  <si>
    <t>Alineación al objetivo del eje</t>
  </si>
  <si>
    <t>Claridad del alcance y entregables</t>
  </si>
  <si>
    <t>Ficha técnica del indicador completa.</t>
  </si>
  <si>
    <t>Cumplimiento de hitos y cronograma</t>
  </si>
  <si>
    <t>Evidencias pertinentes y suficientes</t>
  </si>
  <si>
    <t>Cumplimiento de meta trimestral del indicador</t>
  </si>
  <si>
    <t>Sostenibilidad y mejora continua</t>
  </si>
  <si>
    <t>Nota rúbrica (0–100)</t>
  </si>
  <si>
    <t xml:space="preserve">Peso anual </t>
  </si>
  <si>
    <t>Nota ponderada</t>
  </si>
  <si>
    <t>TOTAL ACUMULADO</t>
  </si>
  <si>
    <t>SI</t>
  </si>
  <si>
    <t>TOTAL AVANCE</t>
  </si>
  <si>
    <t>EJE 2</t>
  </si>
  <si>
    <t>Valor indicador</t>
  </si>
  <si>
    <t>Peso anual (auto)</t>
  </si>
  <si>
    <t>EJE 3</t>
  </si>
  <si>
    <t>Meta del trimestre (auto)</t>
  </si>
  <si>
    <t>EJE 4</t>
  </si>
  <si>
    <t>Las evidencias presentadas por el MEN demuestran avances importantes en la estructuración de una política institucional de investigación y gestión del conocimiento, así como en la definición de una hoja de ruta orientada al fortalecimiento de capacidades investigativas y al uso de herramientas tecnológicas asociadas al modelo SCIENTI de MinCiencias. Las evidencias son pertinentes y muestran una adecuada alineación estratégica con la Gestión del Conocimiento e Innovación.
No obstante, la evaluación de la actividad requiere verificar la ejecución de acciones definidas en un plan de trabajo, y precisamente no se evidencia el producto habilitante correspondiente a la formulación y adopción de dicho plan. Adicionalmente, no se presentan informes de avance, actas, registros de participación, productos ejecutados ni soportes que permitan determinar cuántas acciones fueron implementadas frente a las planificadas. Por lo tanto, aunque existe una fase sólida de diseño institucional, no es posible acreditar la ejecución efectiva del indicador durante el periodo evaluado.</t>
  </si>
  <si>
    <t>Modelos operativos flexibles - Erwin Ramirez</t>
  </si>
  <si>
    <t>Subdirección de Talento Humano</t>
  </si>
  <si>
    <t>Se aplicó el modelo de cultura organizacional DISC a la Entidad, cuyos resultados se mantienen vigentes, toda vez que su implementación se realizó a finales de junio de 2025. El informe derivado de esta medición incluye la identificación de fortalezas y áreas de mejora, constituyéndose en un insumo clave para la toma de decisiones. Adicionalmente, se contó con la autorización para utilizar tanto la metodología como los resultados en la asistencia técnica realizada el 4 de marzo. Ver Informe de Evaluación del Modelo de cultura organizaciónal.</t>
  </si>
  <si>
    <t>ICFES|Cultura organizacional	01</t>
  </si>
  <si>
    <t>Se identificaron las brechas existentes a partir de la herramienta compartida, la cual fue adaptada y articulada con la metodología DISC, permitiendo un análisis más preciso de los comportamientos organizacionales y la cultura institucional. Este ejercicio facilitó la identificación de oportunidades de mejora alineadas con los resultados obtenidos en la medición de cultura organizacional. Ver Informe brechas culturales</t>
  </si>
  <si>
    <t>ICFES|Cultura organizacional	02</t>
  </si>
  <si>
    <t>Se diseñó el plan de trabajo con base en la herramienta compartida, integrando los resultados del modelo de cultura organizacional y el análisis de las brechas identificadas. Este enfoque permitió definir acciones estratégicas orientadas al fortalecimiento de la cultura institucional y al cierre de las brechas priorizadas. Ver Plan de trabajo</t>
  </si>
  <si>
    <t>ICFES|Cultura organizacional	03</t>
  </si>
  <si>
    <t>Esta actividad se realizará en periodos posteriores.</t>
  </si>
  <si>
    <t>ICFES|Cultura organizacional	04</t>
  </si>
  <si>
    <t>Unidad de Atención al Ciudadano</t>
  </si>
  <si>
    <t>El primer bimestre del año esta actividad no se realizó por falta de personal por temas contractuales. Se realizo reunión en la Unidad de Atención a la Ciudadanía para identificar trámite con mayores solicitudes y perfil de usuarios para establecer la población objetivo para el grupo focal. Ver acta Reunión</t>
  </si>
  <si>
    <t>ICFES|Modelo de voz de la ciudadanía 01</t>
  </si>
  <si>
    <t>Esta actividad se realizará en periodos posteriores</t>
  </si>
  <si>
    <t>ICFES|Modelo de voz de la ciudadanía 02</t>
  </si>
  <si>
    <t>ICFES|Modelo de voz de la ciudadanía 03</t>
  </si>
  <si>
    <t>ICFES|Modelo de voz de la ciudadanía 04</t>
  </si>
  <si>
    <t>Oficina Asesora de Planeación</t>
  </si>
  <si>
    <t>Se diligencia la primera versión del formato de contexto con la metodologia recomendada por el MEN.  Ver Herramienta de contexto diligenciada</t>
  </si>
  <si>
    <t>ICFES|Modelos operativos flexibles 01</t>
  </si>
  <si>
    <t>ICFES|Modelos operativos flexibles 02</t>
  </si>
  <si>
    <t>ICFES|Modelos operativos flexibles 03</t>
  </si>
  <si>
    <t>Oficina de Gestiión de Proyectos de Investigación</t>
  </si>
  <si>
    <t>Se plantea el plan de gestión del conocimiento diligenciado con las dependencias correspondientes. Ver Plan GESCO</t>
  </si>
  <si>
    <t>ICFES|Gestión del conocimiento 01</t>
  </si>
  <si>
    <t>Se realizan los reportes a las actividades correspondientes en el Plan. Ver Plan GESCO con avance</t>
  </si>
  <si>
    <t>ICFES|Gestión del conocimiento 02</t>
  </si>
  <si>
    <t>ICFES|Gestión del conocimiento 03</t>
  </si>
  <si>
    <t xml:space="preserve">Excelente entregable, tener en cuenta las fechas de entrega ya que este item se califica y por ello bajo el indicador </t>
  </si>
  <si>
    <t>Una vez revisado el informe correspondiente al II trimestre y realizado el cruce frente al plan de trabajo de la dimensión de cultura organizacional, se evidencia el desarrollo de las actividades programadas para el periodo, entre ellas la aplicación del Test de Percepción de Integridad, la campaña de endomarketing “Mundial de Valores ICFES”, el Taller de Team Building 1 – Compromiso y la actividad del Día del Servidor Público – “Ponte la camiseta por el país”.
De manera general, se observa un buen nivel de cumplimiento frente a las actividades previstas, así como una adecuada descripción metodológica y soporte mediante registro fotográfico. Resalto el esfuerzo realizado por el equipo de Talento Humano en la estructuración de las actividades, la alineación con los valores institucionales y el fortalecimiento de la cultura organizacional.
No obstante, como recomendación, se sugiere fortalecer el informe incorporando una sección específica de seguimiento a indicadores, en la cual se presente el cálculo correspondiente por cada actividad, de acuerdo con la fórmula definida en el plan de trabajo: actividades ejecutadas sobre actividades propuestas por cien. Esto permitirá evidenciar de manera más clara el porcentaje de cumplimiento del trimestre.
Adicionalmente, se recomienda complementar las evidencias con información cuantitativa, como número de participantes, cobertura de la actividad, listas de asistencia, resultados del Test de Percepción de Integridad y principales conclusiones o aprendizajes derivados de cada ejercicio. Esto contribuirá a fortalecer la trazabilidad del cumplimiento y permitirá contar con mayores insumos para el seguimiento de los próximos trimestres.
En términos generales, el informe presenta un avance positivo y coherente con el plan de trabajo. Los invito a mantener este mismo compromiso para las actividades programadas en los siguientes trimestres, incorporando los ajustes sugeridos para robustecer la medición y el seguimiento de los indicadores.</t>
  </si>
  <si>
    <t>NO</t>
  </si>
  <si>
    <t>Con los soportes remitidos no se evidencian instrumentos, resultados, análisis o informes relacionados con la aplicación de encuestas de satisfacción. Por tanto, no es posible verificar el cumplimiento de la actividad.</t>
  </si>
  <si>
    <t>No se aportan soportes que permitan verificar la formulación o ejecución de acciones de mejora derivadas de una encuesta de satisfacción o del diagnóstico realizado.</t>
  </si>
  <si>
    <t>No se observan informes, indicadores, matrices de seguimiento o evidencias que permitan verificar el monitoreo de acciones implementadas, la medición de impacto o la documentación de lecciones aprendidas.</t>
  </si>
  <si>
    <t>La herramienta fue aplicada; sin embargo, no se generó el informe del análisis del contexto interno y externo, en el cual se describa la metodología empleada, las fuentes de información utilizadas, el proceso de recopilación de datos y el análisis realizado.</t>
  </si>
  <si>
    <t>El ICFES presenta avances significativos en la implementación de estrategias orientadas al fortalecimiento de sus modelos operativos flexibles, evidenciándose progresos en la diversificación de servicios de evaluación, la modernización tecnológica, la gestión documental y la mejora continua institucional. Se recomienda mantener el seguimiento a los indicadores de resultado asociados a cada acción, consolidar la medición cuantitativa de las metas finales (especialmente aquellas relacionadas con porcentajes de crecimiento, documentación de procesos y soluciones tecnológicas implementadas), fortalecer la apropiación institucional de las herramientas desarrolladas y continuar articulando los mecanismos de seguimiento, control y mejora continua para garantizar la sostenibilidad de los avances alcanzados al cierre de la vigencia 2026.</t>
  </si>
  <si>
    <t>Durante el primer trimestre se logró la elaboración y entrega del plan de trabajo correspondiente. Su revisión y fortalecimiento se proyecta realizar en el marco de las Mesas de Gestión del Conocimiento Sectorial, con el fin de asegurar su alineación y pertinencia frente a la política de Gestión del Conocimiento.</t>
  </si>
  <si>
    <t>Durante el primer trimestre, y conforme a lo establecido en el plan, no se registró ejecución de actividades. Esta situación responde a la programación inicial, en la cual no se contemplaron acciones operativas para este periodo.</t>
  </si>
  <si>
    <t>Se recibieron las evidencias correspondientes al segundo trimestre las cuales apunta al plan de trabajo definido para la gestión del conocimiento, se recomienda continuar con el avance las actividades que fortalezcan la gestión del conocimiento institucional</t>
  </si>
  <si>
    <t>FODESEP|Cultura organizacional	01</t>
  </si>
  <si>
    <t>FODESEP|Cultura organizacional	02</t>
  </si>
  <si>
    <t>FODESEP|Cultura organizacional	03</t>
  </si>
  <si>
    <t>FODESEP|Cultura organizacional	04</t>
  </si>
  <si>
    <t>FODESEP|Modelo de voz de la ciudadanía 01</t>
  </si>
  <si>
    <t>FODESEP|Modelo de voz de la ciudadanía 02</t>
  </si>
  <si>
    <t>FODESEP|Modelo de voz de la ciudadanía 03</t>
  </si>
  <si>
    <t>FODESEP|Modelo de voz de la ciudadanía 04</t>
  </si>
  <si>
    <t>FODESEP|Modelos operativos flexibles 01</t>
  </si>
  <si>
    <t>FODESEP|Modelos operativos flexibles 02</t>
  </si>
  <si>
    <t>FODESEP|Modelos operativos flexibles 03</t>
  </si>
  <si>
    <t>FODESEP|Gestión del conocimiento 01</t>
  </si>
  <si>
    <t>FODESEP|Gestión del conocimiento 02</t>
  </si>
  <si>
    <t>FODESEP|Gestión del conocimiento 03</t>
  </si>
  <si>
    <t>UNIESPINAL</t>
  </si>
  <si>
    <t xml:space="preserve">Gestión de Talento Humano </t>
  </si>
  <si>
    <t xml:space="preserve">Rafael Lara Garcia </t>
  </si>
  <si>
    <t xml:space="preserve">Se adjunta en el formulario de la encuesta, hoja de respuesta y consolidado con gráfico como evidencia de la evaluación de evaluación de cultura organizacional. 
</t>
  </si>
  <si>
    <t>ITFIP|Cultura organizacional 01</t>
  </si>
  <si>
    <t xml:space="preserve">Se adjunta matriz de brechas culturales e informe de implementación de herramientas y análisis de brechas culturales. </t>
  </si>
  <si>
    <t>ITFIP|Cultura organizacional 02</t>
  </si>
  <si>
    <t>Se adjunta plan cultural organizacional y avance para el primer trimestre de la vigencia.</t>
  </si>
  <si>
    <t>ITFIP|Cultura organizacional 03</t>
  </si>
  <si>
    <t>ITFIP|Cultura organizacional 04</t>
  </si>
  <si>
    <t>Vicerrectoría Administrativa</t>
  </si>
  <si>
    <t xml:space="preserve">Daniela Saavedra Arias </t>
  </si>
  <si>
    <t xml:space="preserve">Se adjunta diagnostico participativo realizado a través del primer grupo focal, que incluye, informe de diagnóstico, actas de sección y lista de participantes. 
</t>
  </si>
  <si>
    <t>ITFIP|Modelo de voz de la ciudadanía	01</t>
  </si>
  <si>
    <t>ITFIP|Modelo de voz de la ciudadanía	02</t>
  </si>
  <si>
    <t>ITFIP|Modelo de voz de la ciudadanía	03</t>
  </si>
  <si>
    <t>ITFIP|Modelo de voz de la ciudadanía	04</t>
  </si>
  <si>
    <t>Oficina de Planeación</t>
  </si>
  <si>
    <t xml:space="preserve">Erley Ricardo Parra Rojas </t>
  </si>
  <si>
    <t xml:space="preserve">Se adjunta e diagnostico integral del contexto institucional con la DOFA, y teniendo en cuenta las dimensiones del análisis de pestel.
</t>
  </si>
  <si>
    <t>ITFIP|Modelos operativos flexibles 01</t>
  </si>
  <si>
    <t>ITFIP|Modelos operativos flexibles 02</t>
  </si>
  <si>
    <t>ITFIP|Modelos operativos flexibles 03</t>
  </si>
  <si>
    <t xml:space="preserve">Gestión del Talento Humano- Investigación </t>
  </si>
  <si>
    <t xml:space="preserve">Rafael Lara Garcia- Elizabeth Palma </t>
  </si>
  <si>
    <t xml:space="preserve">Se adjunta plan de trabajo de la gestión del conocimiento y la innovación ITFIP 2026, con las acciones estratégicas para atender las necesidades identificadas en el diagnostico. 
</t>
  </si>
  <si>
    <t>ITFIP|Gestión del conocimiento 01</t>
  </si>
  <si>
    <t>ITFIP|Gestión del conocimiento 02</t>
  </si>
  <si>
    <t>ITFIP|Gestión del conocimiento 03</t>
  </si>
  <si>
    <t>Una vez realizado el cruce entre la información del plan de trabajo, los eventos y las estrategias desarrolladas durante el primer y segundo trimestre, junto con el cálculo de los indicadores, se evidencia que la información se encuentra correcta para este segundo trimestre.
Quisiera felicitarlos por el buen trabajo realizado, así como por el nivel de detalle presentado en las evidencias fotográficas, los soportes y las listas de asistencia. Les agradezco mantener este mismo lineamiento en el envío de los entregables y el compromiso demostrado para los siguientes trimestres.
Un reconocimiento especial al equipo de Talento Humano por tan buen trabajo.</t>
  </si>
  <si>
    <t>Se diligenció el instrumento, sin embargo se sugirieron algunas recomendaciones para las actividades a desarrollar</t>
  </si>
  <si>
    <t>La entidad diseñó, aplicó y analizó la encuesta asociada al Modelo de Voz de la Ciudadanía, obteniendo información relacionada con experiencia de servicio, acceso a canales de atención, horarios, percepción institucional y satisfacción de los usuarios. Los resultados fueron analizados y documentados mediante gráficas y conclusiones que permitieron identificar fortalezas y oportunidades de mejora. Asimismo, los hallazgos sirvieron como insumo para la formulación del plan de mejoramiento institucional
Recomendaciones
1. Definir formalmente la ficha técnica del indicador de satisfacción
2. Realizar comparativos periódicos para evaluar tendencias de satisfacción.</t>
  </si>
  <si>
    <t>La entidad evidencia una adecuada formulación de acciones de mejora derivadas del análisis realizado en el Modelo de Voz de la Ciudadanía. Se destacan la definición de estrategias para disminuir tiempos de espera, optimizar la atención durante los periodos de matrícula y mejorar las condiciones físicas del área de atención al ciudadano. Sin embargo, las acciones se encuentran en fase de planificación y programación, por lo que aún no es posible evidenciar resultados concretos de implementación durante el periodo evaluado.
Recomendaciones
1. Iniciar la ejecución de las acciones conforme al cronograma definido.
2. Documentar evidencias periódicas de avance.
3. Incorporar indicadores de cumplimiento de actividades.
4. Generar reportes trimestrales de ejecución.</t>
  </si>
  <si>
    <t>La entidad demuestra una planeación adecuada para el seguimiento de las acciones de mejora mediante la formulación de indicadores, metas trimestrales y mecanismos de control. No obstante, al momento de la evaluación no se evidencian resultados de monitoreo, mediciones de impacto o lecciones aprendidas derivadas de la implementación de las mejoras, debido a que estas aún no han culminado su fase de ejecución. La actividad presenta un avance importante en términos de diseño metodológico, pero aún requiere evidencias de aplicación y evaluación de resultados.
Recomendaciones
Implementar el tablero de seguimiento definido en el plan.
Realizar mediciones trimestrales de los indicadores formulados.
Evaluar el impacto de las mejoras sobre los niveles de satisfacción ciudadana.
Comparar resultados frente a la línea base obtenida en la encuesta.</t>
  </si>
  <si>
    <t>Se valida el documento diagnostico con la asitencia y aprobacion del mismo</t>
  </si>
  <si>
    <t>Se valida la matriz remitida por Uniespinal con el consolidado de las actividades proyectadas para la vigencia</t>
  </si>
  <si>
    <t>Se evidencia un cumplimiento satisfactorio de las acciones definidas en el plan de trabajo, alcanzando un nivel de ejecución del 100% de las actividades programadas para el período evaluado. Las evidencias aportadas demuestran avances concretos en el fortalecimiento institucional mediante la actualización de procedimientos, el fortalecimiento de competencias digitales, la estructuración e implementación de herramientas tecnológicas para la gestión de indicadores, la obtención del registro calificado de un programa de posgrado en modalidad híbrida y la formalización de alianzas estratégicas nacionales e internacionales</t>
  </si>
  <si>
    <t>Se evidencia la elaboración del mapa de conocimiento institucional y la identificación del conocimiento por procesos. Se recomienda implementar formatos para documentar buenas prácticas y lecciones aprendidas, así como realizar jornadas de sistematización de experiencias para fortalecer la gestión del conocimiento.</t>
  </si>
  <si>
    <t xml:space="preserve">La revisión del Informe de Seguimiento y Avance del II Trimestre de Gestión del Conocimiento e Innovación y del Plan de Acción GESCO+I evidencia que UNIESPINAL ha desarrollado de manera efectiva las actividades programadas para el período evaluado, logrando avances verificables en la identificación y preservación del conocimiento institucional, fortalecimiento documental, generación de herramientas metodológicas, consolidación de capacidades de analítica institucional y promoción de una cultura organizacional orientada al aprendizaje y la transferencia del conocimiento. Se destacan particularmente la construcción de mapas de conocimiento institucional, la formulación de instrumentos para documentar buenas prácticas, la articulación con la gestión documental, la implementación de tableros de indicadores y la conformación de comunidades de práctica que fortalecen la sostenibilidad de la estrategia institucional de gestión del conocimiento. </t>
  </si>
  <si>
    <t>INFOTEP SAI|Cultura organizacional 01</t>
  </si>
  <si>
    <t>INFOTEP SAI|Cultura organizacional 02</t>
  </si>
  <si>
    <t>INFOTEP SAI|Cultura organizacional 03</t>
  </si>
  <si>
    <t>INFOTEP SAI|Cultura organizacional 04</t>
  </si>
  <si>
    <t>INFOTEP SAI|Modelo de voz de la ciudadanía	01</t>
  </si>
  <si>
    <t>INFOTEP SAI|Modelo de voz de la ciudadanía	02</t>
  </si>
  <si>
    <t>INFOTEP SAI|Modelo de voz de la ciudadanía	03</t>
  </si>
  <si>
    <t>INFOTEP SAI|Modelo de voz de la ciudadanía	04</t>
  </si>
  <si>
    <t>INFOTEP SAI|Modelos operativos flexibles 01</t>
  </si>
  <si>
    <t>INFOTEP SAI|Modelos operativos flexibles 02</t>
  </si>
  <si>
    <t>INFOTEP SAI|Modelos operativos flexibles 03</t>
  </si>
  <si>
    <t>INFOTEP SAI|Gestión del conocimiento 01</t>
  </si>
  <si>
    <t>INFOTEP SAI|Gestión del conocimiento 02</t>
  </si>
  <si>
    <t>INFOTEP SAI|Gestión del conocimiento 03</t>
  </si>
  <si>
    <t>Una vez revisada la información, es importante que, tras la aplicación de la herramienta, se determinen las brechas de acuerdo con la cultura actual frente a la cultura propuesta, ya que actualmente no se evidencian en su totalidad todas las dimensiones con sus respectivas brechas diligenciadas e identificadas. Esto nos ayudará en la formulación del plan de trabajo, así como en la definición de las actividades que se requieren para su mejoramiento durante la vigencia.
Dentro del plan de trabajo, es necesario robustecer las acciones propuestas, de manera que estas permitan cerrar cada una de las brechas identificadas. Para ello, es importante detallar qué se va a hacer, cómo se va a hacer, para qué se va a realizar y en qué tiempo se ejecutará.
Por otro lado, dentro del documento enviado, hace falta incorporar un análisis detallado de las encuestas realizadas, que brinde claridad sobre la percepción de los colaboradores, la cultura deseada y la manera en que la estrategia y las actividades propuestas contribuirán al logro de esa cultura esperada.
Por favor, revisar nuevamente y complementar la información.</t>
  </si>
  <si>
    <t>Después de la visita por parte del Equipo de la SDO se brindó acompañamiento técnico por lo cual se subsano la actividad</t>
  </si>
  <si>
    <t xml:space="preserve">Desde la dimensión de cultura organizacional, y una vez revisada la documentación compartida, me permito remitir los siguientes comentarios:
Al realizar el cruce entre el plan de trabajo y los entregables, se evidencia que, si bien las actividades desarrolladas guardan relación con las dimensiones establecidas, hace falta documentar con mayor nivel de detalle dichas actividades dentro del plan de trabajo.
En este sentido, se recomienda incluir de manera más específica las actividades realizadas y relacionarlas con el eje o dimensión de cultura organizacional que están midiendo o fortaleciendo.
Adicionalmente, se observan algunos indicadores definidos; sin embargo, sería importante incluir el resultado de dichos indicadores por cada una de las actividades, con el fin de evidenciar si se cumplió o no con la meta planteada. Este cálculo puede incorporarse directamente en el formato del plan de trabajo, adicionando las columnas que consideren necesarias para realizar la medición correspondiente por actividad.
De manera general, el ejercicio se encuentra muy bien estructurado. Felicitaciones por el compromiso y por el cumplimiento de las actividades previstas. Los invito a continuar con este mismo nivel de avance para el tercer trimestre del año, procurando detallar con mayor precisión las actividades que se desarrollen durante dicho periodo.
Como recomendación final, sugiero incluir el cálculo de los indicadores dentro del plan de trabajo, de manera que el seguimiento quede más completo y trazable..
</t>
  </si>
  <si>
    <t>Se evidencia la realización de un diagnóstico participativo mediante grupo focal, identificando hallazgos, causas percibidas y propuestas de mejora asociadas a la experiencia ciudadana. La entidad demuestra trazabilidad entre los hallazgos identificados y las acciones formuladas, fortaleciendo la implementación del Modelo de Voz de la Ciudadanía.</t>
  </si>
  <si>
    <t>La entidad evidencia la aplicación y análisis de una encuesta de satisfacción estructurada, alineada con los objetivos del Modelo de Voz de la Ciudadanía. El informe presentado permite identificar la percepción de los usuarios frente a los servicios digitales institucionales, incorporando metodología, análisis de resultados, conclusiones y recomendaciones. Se destaca la trazabilidad entre la información recopilada y las oportunidades de mejora identificadas, lo que contribuye al fortalecimiento de la experiencia ciudadana y la toma de decisiones institucionales.</t>
  </si>
  <si>
    <t>La entidad evidencia la implementación de diversas acciones orientadas a fortalecer la experiencia ciudadana y mejorar la relación con sus grupos de valor. Se destacan mejoras relacionadas con el acceso a la información, la orientación sobre canales de atención, la divulgación de procesos institucionales y la estandarización de comunicaciones dirigidas a los usuarios. Las acciones ejecutadas muestran coherencia con los hallazgos identificados previamente y contribuyen al fortalecimiento de la transparencia, la accesibilidad y la atención al ciudadano.
Se recomienda: Documentar el nivel de cumplimiento de cada acción mediante matrices de seguimiento.
Asociar las acciones ejecutadas con resultados esperados en términos de experiencia ciudadana.
Establecer mecanismos de evaluación periódica para determinar la efectividad de las mejoras implementadas</t>
  </si>
  <si>
    <t>La entidad demuestra avances en la implementación de acciones de mejora derivadas de los ejercicios de escucha ciudadana; sin embargo, no se evidencia un proceso estructurado de monitoreo que permita evaluar el impacto de dichas acciones sobre la experiencia de los usuarios. Asimismo, no se observan mecanismos formales para documentar lecciones aprendidas, analizar resultados posteriores a la implementación o realizar ajustes basados en evidencia. Lo anterior limita la consolidación del ciclo de mejora continua previsto en el Modelo de Voz de la Ciudadanía.
Se recomienda: Diseñar una matriz de seguimiento que permita monitorear el avance y resultados de cada acción implementada.
Definir indicadores de impacto asociados a la experiencia ciudadana, satisfacción, acceso a la información y uso de los canales institucionales.
Establecer mediciones antes y después de la implementación de las mejoras para evaluar su efectividad.</t>
  </si>
  <si>
    <t>La herramienta fue aplicada; sin embargo, no se elaboró el informe del análisis del contexto interno y externo, en el cual se describa la metodología empleada, las fuentes de información utilizadas, el proceso de recopilación de datos y el análisis realizado. Asimismo, no se presentó la justificación de las respuestas consignadas en la pestaña de contexto externo.</t>
  </si>
  <si>
    <t>Se evidencian avances significativos en la consolidación de modelos operativos flexibles mediante la implementación de acciones orientadas al fortalecimiento del Sistema Interno de Aseguramiento de la Calidad, la estandarización de procesos, el desarrollo de capacidades institucionales, la medición de satisfacción de usuarios y la cultura organizacional. Se recomienda mantener el seguimiento periódico a los indicadores asociados a cada acción, fortalecer la medición cuantitativa de cobertura y cumplimiento de metas, consolidar registros de participación y resultados, y continuar promoviendo estrategias de mejora continua que permitan garantizar la sostenibilidad de los avances alcanzados y el cumplimiento integral de las metas al cierre de la vigencia 2026.</t>
  </si>
  <si>
    <t>INFOTEP SAN JUAN|Cultura organizacional 01</t>
  </si>
  <si>
    <t>INFOTEP SAN JUAN|Cultura organizacional 02</t>
  </si>
  <si>
    <t>INFOTEP SAN JUAN|Cultura organizacional 03</t>
  </si>
  <si>
    <t>INFOTEP SAN JUAN|Cultura organizacional 04</t>
  </si>
  <si>
    <t>INFOTEP SAN JUAN|Modelo de voz de la ciudadanía 01</t>
  </si>
  <si>
    <t>INFOTEP SAN JUAN|Modelo de voz de la ciudadanía 02</t>
  </si>
  <si>
    <t>INFOTEP SAN JUAN|Modelo de voz de la ciudadanía 03</t>
  </si>
  <si>
    <t>INFOTEP SAN JUAN|Modelo de voz de la ciudadanía 04</t>
  </si>
  <si>
    <t>INFOTEP SAN JUAN|Modelos operativos flexibles	 01</t>
  </si>
  <si>
    <t>INFOTEP SAN JUAN|Modelos operativos flexibles	 02</t>
  </si>
  <si>
    <t>INFOTEP SAN JUAN|Modelos operativos flexibles	 03</t>
  </si>
  <si>
    <t>INFOTEP SAN JUAN|Gestión del conocimiento 01</t>
  </si>
  <si>
    <t>INFOTEP SAN JUAN|Gestión del conocimiento 02</t>
  </si>
  <si>
    <t>INFOTEP SAN JUAN|Gestión del conocimiento 03</t>
  </si>
  <si>
    <t>Cordial saludo.
Una vez recibida y revisada la información, me permito compartir mis comentarios frente a la documentación remitida.
En primer lugar, no se evidencian los diagnósticos relacionados con la ejecución de las herramientas brindadas por el Ministerio, particularmente en lo referente a la encuesta de cultura organizacional, la identificación de brechas y, a partir de ello, la formulación del respectivo plan de trabajo.
Es importante aplicar esta herramienta, ya que permite identificar el tipo de cultura organizacional existente actualmente en la entidad, así como la cultura deseada. Con esta información es posible reconocer las brechas, su impacto y el nivel de prioridad de intervención.
Si bien el documento suministrado constituye un avance en materia de clima organizacional, es necesario complementar el ejercicio con la identificación de la cultura organizacional, dado que este componente resulta fundamental para orientar adecuadamente el análisis y la toma de decisiones.
Por otro lado, el plan de trabajo se encuentra bien encaminado; no obstante, es indispensable contar previamente con la identificación de las brechas de cultura, con el fin de fortalecerlo y asegurar que las acciones propuestas respondan de manera más precisa a las necesidades identificadas.
Quedo atento(a) a cualquier inquietud o a la información complementaria que se requiera.</t>
  </si>
  <si>
    <t>De acuerdo con la revisión realizada al Plan de Trabajo de Cultura Organizacional y a los informes remitidos como evidencia de avance, se identificó la ejecución de diferentes actividades relacionadas con recreación, deporte, reconocimiento institucional, bienestar e inclusión.
No obstante, los soportes presentados permiten establecer un cumplimiento parcial, debido a que, en su mayoría, se concentran en descripciones generales y registros fotográficos, sin incluir información suficiente para medir el cumplimiento, la cobertura y la efectividad de las actividades.
En este sentido, agradecemos realizar los siguientes ajustes y complementaciones:
Incluir en cada informe la fecha de ejecución, población convocada, número de participantes, dependencias involucradas y porcentaje de cobertura.
Incorporar los indicadores, las metas programadas y los resultados alcanzados, indicando la fórmula utilizada y el porcentaje de cumplimiento.
Relacionar de manera clara cada actividad con la brecha identificada en el Plan de Trabajo y explicar su contribución al fortalecimiento de la cultura organizacional.
Complementar los informes con conclusiones, aprendizajes, resultados obtenidos y acciones de mejora.
Revisar la coherencia de la actividad “Tómate un café contigo”, dado que en el plan se encuentra relacionada con la participación de los equipos en la toma de decisiones, mientras que el informe presentado corresponde a una actividad dirigida a estudiantes para el manejo del estrés y la ansiedad. Se recomienda ajustar la actividad dentro del plan o remitir la evidencia correspondiente a la población y propósito inicialmente definidos.
Remitir los soportes relacionados con el apoyo financiero para estudios de posgrado, tales como convocatoria, actos administrativos, número de postulados, beneficiarios, tipo de apoyo otorgado y porcentaje de cobertura.
Verificar que los avances se registren en la columna correspondiente al segundo trimestre, considerando que varios de los informes fueron elaborados o consolidados durante junio y julio de 2026.
Fortalecer las evidencias de las actividades recreativas, deportivas, de cumpleaños e inclusión con listados de asistencia, evaluaciones de satisfacción y resultados cuantitativos que permitan verificar su cumplimiento.
Con la información actualmente remitida se evidencia la realización de actividades; sin embargo, aún no es posible validar su cumplimiento total ni determinar su efectividad frente a las metas y brechas del plan.
Agradecemos remitir los ajustes y soportes complementarios, con el fin de consolidar adecuadamente el seguimiento correspondiente al segundo trimestre de 2026.</t>
  </si>
  <si>
    <t xml:space="preserve">No se recibió información por parte de la entidad </t>
  </si>
  <si>
    <t>La entidad presenta un diagnóstico estructurado del trámite de PQRSD, basado en la aplicación de una encuesta a 43 participantes pertenecientes a diferentes grupos de valor, incluyendo estudiantes, funcionarios, contratistas, docentes y ciudadanos. Se evidencia caracterización de usuarios, análisis de accesibilidad, oportunidad, calidad de respuesta, satisfacción y recopilación de sugerencias ciudadanas.
El informe contiene tabulación de resultados, gráficos y conclusiones, lo que permite identificar oportunidades de mejora relacionadas con tiempos de respuesta, divulgación del procedimiento, fortalecimiento de canales de atención y accesibilidad.
Sin embargo, no se observa una ficha técnica completa de la encuesta que permita validar representatividad estadística, universo, margen de error, método de selección de muestra, periodo de aplicación ni porcentaje de cobertura respecto al total de usuarios de la entidad.</t>
  </si>
  <si>
    <t>La entidad elaboró una propuesta formal de mejora derivada de los hallazgos identificados en la encuesta. Se establecieron cinco líneas de acción:
Difusión del procedimiento PQRSD.
Capacitación.
Oportunidad en las respuestas.
Fortalecimiento de canales de atención.
Inclusión y accesibilidad.
Además, se asignaron responsables, plazos e indicadores para cada acción.
Como evidencia de implementación, se aporta el informe de puesta en funcionamiento del chatbot institucional, herramienta orientada a fortalecer la atención ciudadana, disponibilidad de información y acceso a servicios institucionales.
No obstante, la mayoría de las acciones definidas en el plan tienen fechas de ejecución entre agosto y noviembre de 2026, por lo que aún no se evidencia una implementación integral de las mejoras propuestas.</t>
  </si>
  <si>
    <t>Aunque el informe del chatbot menciona actividades de monitoreo y ajustes continuos derivados de la retroalimentación de usuarios, no se presentan indicadores de desempeño, mediciones de satisfacción posteriores, análisis comparativos ni evidencias que permitan demostrar el impacto real de las mejoras implementadas sobre la experiencia ciudadana.
Tampoco se evidencia un mecanismo formal de seguimiento al plan de mejora ni un informe de lecciones aprendidas derivadas de la implementación de las acciones.
Por lo anterior, la actividad se encuentra en una etapa inicial y su nivel de desarrollo es limitado para el segundo trimestre.</t>
  </si>
  <si>
    <t>El documento cumple con los lineamientos establecidos, ya que incluye el diagnóstico realizado, el análisis correspondiente y el plan de acción para el desarrollo de las actividades durante la vigencia.
No obstante, queda pendiente por parte de INFOTEP San Juan el envío de la herramienta utilizada para la elaboración del diagnóstico, toda vez que no se empleó el instrumento remitido previamente. Sin embargo, la entidad realizó el ejercicio de actualización de sus partes interesadas.</t>
  </si>
  <si>
    <t xml:space="preserve">INFOTEP San Juan evidencia avances significativos en la ejecución del plan de trabajo asociado al Modelo Operativo Flexible. Las evidencias aportadas permiten verificar la implementación de acciones orientadas al fortalecimiento institucional, el bienestar y permanencia estudiantil, la cualificación del talento humano, la proyección social y el mejoramiento de la infraestructura. Se destaca especialmente la adecuada estructuración de informes de foros, talleres de orientación psicológica, actividades recreativas y los apoyos económicos para estudios de posgrado. 
No obstante, persisten debilidades relacionadas con la gestión del seguimiento institucional, principalmente por la ausencia de una ficha técnica completa del indicador, la falta de reportes formales para algunos entregables y la inexistencia de evidencias para la totalidad de las actividades contempladas en el plan. Asimismo, varias acciones se soportan mediante registros o fotografías cuando el entregable exigía informes estructurados. </t>
  </si>
  <si>
    <t>Durante el tercer trimestre, y conforme a lo establecido en el plan, no se registró ejecución de actividades. Esta situación responde a la programación inicial, en la cual no se contemplaron acciones operativas para este periodo.</t>
  </si>
  <si>
    <r>
      <t xml:space="preserve">Se evidencia que la propuesta está orientada principalmente al fortalecimiento de las competencias digitales y al uso de herramientas tecnológicas. Sin embargo, para consolidarla como una estrategia de </t>
    </r>
    <r>
      <rPr>
        <b/>
        <sz val="11"/>
        <color theme="1"/>
        <rFont val="Aptos Narrow"/>
        <family val="2"/>
        <scheme val="minor"/>
      </rPr>
      <t>gestión del conocimiento</t>
    </r>
    <r>
      <rPr>
        <sz val="11"/>
        <color theme="1"/>
        <rFont val="Aptos Narrow"/>
        <family val="2"/>
        <scheme val="minor"/>
      </rPr>
      <t>, se recomienda incorporar acciones que promuevan la documentación, el intercambio, la conservación y la transferencia del conocimiento generado por docentes y administrativos, de manera que las experiencias y buenas prácticas se conviertan en un activo institucional que contribuya a la mejora continua y a la sostenibilidad de los procesos.</t>
    </r>
  </si>
  <si>
    <t>ETITC|Cultura organizacional 01</t>
  </si>
  <si>
    <t>ETITC|Cultura organizacional 02</t>
  </si>
  <si>
    <t>ETITC|Cultura organizacional 03</t>
  </si>
  <si>
    <t>ETITC|Cultura organizacional 04</t>
  </si>
  <si>
    <t>ETITC|Modelo de voz de la ciudadanía 01</t>
  </si>
  <si>
    <t>ETITC|Modelo de voz de la ciudadanía 02</t>
  </si>
  <si>
    <t>ETITC|Modelo de voz de la ciudadanía 03</t>
  </si>
  <si>
    <t>ETITC|Modelo de voz de la ciudadanía 04</t>
  </si>
  <si>
    <t>ETITC|Modelos operativos flexibles 01</t>
  </si>
  <si>
    <t>ETITC|Modelos operativos flexibles 02</t>
  </si>
  <si>
    <t>ETITC|Modelos operativos flexibles 03</t>
  </si>
  <si>
    <t>ETITC|Gestión del conocimiento 01</t>
  </si>
  <si>
    <t>ETITC|Gestión del conocimiento 02</t>
  </si>
  <si>
    <t>ETITC|Gestión del conocimiento 03</t>
  </si>
  <si>
    <t xml:space="preserve">Tener en cuenta las observaciones presentadas en el correo electronico en cuanto el analisi </t>
  </si>
  <si>
    <t>Una vez revisada la información, se evidencia que la entidad ha avanzado en la gestión del plan, especialmente en acciones asociadas a comunicación, liderazgo, espacios de diálogo, integridad, aprendizaje organizacional y orientación al servicio. Se destaca positivamente la intención de articular las actividades con las brechas identificadas en el diagnóstico de cultura y con las dimensiones priorizadas en el plan.</t>
  </si>
  <si>
    <t>La entidad evidencia la aplicación y análisis de la encuesta de satisfacción mediante un informe estructurado que presenta metodología, segmentación de grupos de valor, resultados, análisis y oportunidades de mejora. Como aspecto de fortalecimiento, se recomienda incorporar una ficha técnica más robusta que permita evidenciar la representatividad de la muestra, el universo poblacional, el nivel de confianza y el margen de error, con el fin de fortalecer la trazabilidad y confiabilidad de los resultados obtenidos.</t>
  </si>
  <si>
    <t>Se evidencia la formulación de acciones de mejora derivadas del análisis de la encuesta de satisfacción, incluyendo responsables, cronograma y evidencias previstas. No obstante, la información suministrada corresponde principalmente a la etapa de planeación, sin que se observen soportes que permitan verificar la ejecución efectiva de las acciones programadas. Se recomienda fortalecer el seguimiento y documentar los avances alcanzados, incorporando evidencias de cumplimiento y resultados obtenidos.</t>
  </si>
  <si>
    <t>No se evidencian mecanismos, herramientas o informes que permitan verificar el monitoreo de las acciones de mejora implementadas, ni la evaluación de su impacto en la experiencia ciudadana. Tampoco se observan lecciones aprendidas o ajustes derivados del seguimiento realizado. Se recomienda establecer indicadores de seguimiento, mecanismos de evaluación periódica y herramientas de medición de impacto que permitan evidenciar el cierre del ciclo de mejora continua del Modelo de Voz de la Ciudadanía.</t>
  </si>
  <si>
    <t>No se presentó documento asociado al Modelo Operativo Flexible, ni el análisis correspondiente, ni el diligenciamiento de la herramienta. Se remite correo con el instrumento el 8/07/2026, por solicitud de la entidad mediante correo electronico</t>
  </si>
  <si>
    <t>INTENALCO|Cultura organizacional 01</t>
  </si>
  <si>
    <t>INTENALCO|Cultura organizacional 02</t>
  </si>
  <si>
    <t>INTENALCO|Cultura organizacional 03</t>
  </si>
  <si>
    <t>INTENALCO|Cultura organizacional 04</t>
  </si>
  <si>
    <t>INTENALCO|Modelo de voz de la ciudadanía 01</t>
  </si>
  <si>
    <t>INTENALCO|Modelo de voz de la ciudadanía 02</t>
  </si>
  <si>
    <t>INTENALCO|Modelo de voz de la ciudadanía 03</t>
  </si>
  <si>
    <t>INTENALCO|Modelo de voz de la ciudadanía 04</t>
  </si>
  <si>
    <t>INTENALCO|Modelos operativos flexibles 01</t>
  </si>
  <si>
    <t>INTENALCO|Modelos operativos flexibles 02</t>
  </si>
  <si>
    <t>INTENALCO|Modelos operativos flexibles 03</t>
  </si>
  <si>
    <t>INTENALCO|Gestión del conocimiento 01</t>
  </si>
  <si>
    <t>INTENALCO|Gestión del conocimiento 02</t>
  </si>
  <si>
    <t>INTENALCO|Gestión del conocimiento 03</t>
  </si>
  <si>
    <t xml:space="preserve">No presenta avance del mismo </t>
  </si>
  <si>
    <t>No se recibió información por parte de la entidad</t>
  </si>
  <si>
    <r>
      <t xml:space="preserve">La entidad reporta como mecanismo de escucha una "encuesta de servicios en diferentes áreas de la institución"; sin embargo, no se aportan evidencias de su diseño metodológico, instrumento aplicado, tamaño de muestra, cobertura, población objetivo, periodo de aplicación ni resultados consolidados de satisfacción.
Los soportes suministrados corresponden principalmente al análisis estadístico de PQRSDF y no a una encuesta de satisfacción formal.
Existe un ejercicio de caracterización y análisis de las solicitudes ciudadanas por origen, proceso involucrado y tipología, lo cual aporta elementos de escucha institucional y análisis de necesidades ciudadanas.
No se evidencia una ficha técnica del indicador ni una metodología que permita verificar representatividad, confiabilidad y trazabilidad de los resultados obtenidos.
Se observa una intención institucional de incorporar mecanismos de escucha y análisis de información ciudadana, pero la evidencia presentada resulta insuficiente para acreditar plenamente el diseño, aplicación y análisis de una encuesta de satisfacción.
</t>
    </r>
    <r>
      <rPr>
        <b/>
        <sz val="11"/>
        <color theme="1"/>
        <rFont val="Aptos Narrow"/>
        <family val="2"/>
        <scheme val="minor"/>
      </rPr>
      <t>Recomendación</t>
    </r>
    <r>
      <rPr>
        <sz val="11"/>
        <color theme="1"/>
        <rFont val="Aptos Narrow"/>
        <family val="2"/>
        <scheme val="minor"/>
      </rPr>
      <t xml:space="preserve">
Formalizar el proceso de medición de satisfacción mediante encuestas estructuradas, incorporando ficha técnica, metodología de muestreo, indicadores de satisfacción, análisis estadístico de resultados y segmentación por grupos de valor.</t>
    </r>
  </si>
  <si>
    <t>La entidad identifica como acción de mejora la realización de capacitaciones de servicio en diferentes áreas de la institución.
El análisis desarrollado sobre PQRSDF permite identificar procesos críticos, especialmente Gestión Académica, que concentra el mayor volumen de requerimientos ciudadanos, así como temáticas recurrentes relacionadas con reintegros, solicitudes de información, cancelación de semestre y solicitudes de aprendices.
Aunque se formulan recomendaciones y posibles líneas de acción dentro del análisis, no se evidencia un plan de mejoramiento formal que relacione hallazgos, acciones específicas, responsables, cronograma y estado de ejecución.
Tampoco se aportan evidencias documentales que permitan verificar la implementación efectiva de los cambios derivados de los hallazgos identificados.
Se observa una adecuada identificación de oportunidades de mejora, pero la trazabilidad entre hallazgo, acción ejecutada y resultado obtenido es limitada.
Recomendación
Implementar una matriz de mejoramiento derivada de los mecanismos de escucha ciudadana que permita documentar hallazgos, acciones correctivas, responsables, fechas de ejecución y evidencias de implementación.</t>
  </si>
  <si>
    <r>
      <t xml:space="preserve">Se evidencia la realización de análisis estadísticos periódicos de PQRSDF, identificando tendencias, variaciones, grupos de interés predominantes, procesos involucrados y principales causas de interacción ciudadana.
El Plan de Trabajo establece mecanismos de seguimiento trimestral mediante revisión de indicadores, análisis de riesgos, verificación de evidencias y evaluación de metas, lo que demuestra una intención institucional de monitoreo y mejora continua.
Los informes contienen conclusiones y recomendaciones derivadas de los análisis realizados, constituyendo un insumo para la toma de decisiones institucionales.
No obstante, no se presentan indicadores de impacto asociados a las mejoras implementadas ni evidencia de mediciones comparativas que permitan verificar cambios en la percepción ciudadana.
Tampoco se identifican actas de seguimiento, tableros de control o reportes de cierre de acciones que permitan evidenciar el ciclo completo de mejora.
</t>
    </r>
    <r>
      <rPr>
        <b/>
        <sz val="11"/>
        <color theme="1"/>
        <rFont val="Aptos Narrow"/>
        <family val="2"/>
        <scheme val="minor"/>
      </rPr>
      <t>Recomendación</t>
    </r>
    <r>
      <rPr>
        <sz val="11"/>
        <color theme="1"/>
        <rFont val="Aptos Narrow"/>
        <family val="2"/>
        <scheme val="minor"/>
      </rPr>
      <t xml:space="preserve">
Fortalecer el monitoreo mediante indicadores de impacto, tableros de seguimiento, reportes periódicos de cumplimiento y evidencias que demuestren la efectividad de las acciones implementadas sobre la experiencia ciudadana.</t>
    </r>
  </si>
  <si>
    <t>Se valida el documento diagnostico con la formulación de actividades e indicadores</t>
  </si>
  <si>
    <t>Se valida la matriz remitida por Intenalco con el consolidado de las actividades proyectadas para la vigencia, se realizaron observaciones a las actividades concretando aquellas que se alinean con el eje</t>
  </si>
  <si>
    <t xml:space="preserve">INTENALCO demuestra una adecuada alineación con el eje de Modelos Operativos Flexibles, evidenciando avances relevantes en gestión por procesos, transformación digital, gobierno del dato, apertura de datos, seguridad de la información y seguimiento institucional. Sin embargo, al contrastar las acciones de mejoramiento con los productos comprometidos, se evidencia que varios entregables aún no cuentan con soportes suficientes para acreditar su implementación o aprobación formal. En consecuencia, aunque existe una ejecución importante del plan y una contribución positiva a la adaptación de procesos y la mejora continua institucional, la evidencia disponible permite concluir un cumplimiento medio, requiriéndose fortalecer la trazabilidad documental y la presentación de productos finales en los siguientes cortes de seguimiento. </t>
  </si>
  <si>
    <t xml:space="preserve">Las evidencias presentadas para el segundo trimestre no permiten verificar la ejecución de las actividades programadas en el plan de trabajo ni el cumplimiento de los productos, indicadores y metas del eje de Gestión del Conocimiento. Se recomienda fortalecer los soportes que evidencien los avances alcanzados.
</t>
  </si>
  <si>
    <t>Subdirección de Gestión Corporativa</t>
  </si>
  <si>
    <t>Martha Ximena Martínez Vidarte</t>
  </si>
  <si>
    <t>Durante el mes de marzo se realizó la evaluación integral del modelo de cultura organizacional teniendo en cuenta la herramienta socializada por el MEN,  identificando fortalezas y áreas de mejora mediante instrumentos de medición y análisis participativo.
Se adjunta informe de resultados.</t>
  </si>
  <si>
    <t>UAPA|Cultura organizacional	01</t>
  </si>
  <si>
    <t>Se analizaron los resultados de la evaluación determinando las siguientes brechas: Liderazgo: De "jefe controlador" a "Líder mentor".
Confianza: De "Silencio por miedo" a "Seguridad psicológica".
Coherencia: De "Valores en papel" a "Valores en la conducta".
Colaboración: De "Trabajo en silos" a "Sinergia UApA".
Se adjunta informe de resultados y herramienta cultura organizaciona</t>
  </si>
  <si>
    <t>UAPA|Cultura organizacional	02</t>
  </si>
  <si>
    <t>Se estructuró el plan de trabajo en el documento: Herramienta Asistencia Técnica Cultura Organizacional, el cual fue aprobado en la socialización realizada el 31 de marzo al equipo directivo.
Se adjunta la herramienta y el listado de asistencia.</t>
  </si>
  <si>
    <t>UAPA|Cultura organizacional	03</t>
  </si>
  <si>
    <t>Se ejecutó la fase 1 "Oxigenación y Reconocimiento", definida en el plan de trabajo anual para desarrollarse durante el segundo trimestre con la ejecución de las siguientes actividades:  El Safari de la Empatía (Personal Maps), Casino del Reconocimiento (Kudo Cards) y Radio Transmisión en Vivo (Podcast), asegurando la participación activa del personal y el seguimiento a los resultados esperados, lo cual se encuentra plasmado en el respectivo informe, de acuerdo a las evidencias establecidas en el plan de trabajo.</t>
  </si>
  <si>
    <t>UAPA|Cultura organizacional	04</t>
  </si>
  <si>
    <t>Dirección General - Planeación</t>
  </si>
  <si>
    <t>Karina Paola Tapia Pérez</t>
  </si>
  <si>
    <t>El 26 de marzo se llevó a cabo una actividad de grupo focal liderada por la Dirección General – Planeación, con la participación de 10 enlaces líderes/coordinadores de los equipos PAE de las Entidades Territoriales Certificadas (ETC), quienes representan uno de los principales grupos de valor de la UApA.
El ejercicio se desarrolló en modalidad virtual y permitió identificar un diagnóstico de oportunidades clave y aspectos de mejora en el servicio de asistencia técnica integral para la gestión del PAE. Este insumo se constituye en una hoja de ruta para la definición de acciones orientadas a fortalecer el relacionamiento con los líderes/coordinadores de los equipos PAE de las ETC, con el propósito de mejorar los niveles de satisfacción y la percepción frente a este servicio misional de la entidad.
Lo anterior contribuye, de manera especial, a la garantía de los derechos de los niños, niñas, adolescentes y jóvenes, a través del adecuado desarrollo del Programa de Alimentación Escolar (PAE).
Se adjunta informe, presentación y listado de asistencia</t>
  </si>
  <si>
    <t>UAPA|Modelo de voz de la ciudadanía 01</t>
  </si>
  <si>
    <t>Se diseñaron las propuestas de la Encuesta de Percepción y Satisfacción de los Canales de Atención y Servicios a la Ciudadanía y de la Encuesta de Satisfacción para los Espacios de Participación Ciudadana, así como el fomulario forms, con el propósito de facilitar su aplicación por diferentes medios y canales a través de los cuales se desarrollan los espacios de participación.
De igual manera, estos instrumentos, se remitieron a las áreas misionales para su aplicación en los diferentes canales de atención y  espacios de participación. El análisis se adelantará a partir del tercer trimestre de 2026. 
A la fecha, se han aplicado 4 encuestas de Percepción y Satisfacción de los Canales de Atención y Servicios a la Ciudadanía</t>
  </si>
  <si>
    <t>UAPA|Modelo de voz de la ciudadanía 02</t>
  </si>
  <si>
    <t xml:space="preserve">Teniendo en cuenta que las áreas misionales están aplicando las Encuestas de Percepción y Satisfacción de los Canales de Atención y Servicios a la Ciudadanía y la Encuesta de satisfacción para los espacios de participación ciudadana desde el mes de junio, se espera que para el mes julio, a partir de los resultados, ya se puedan evidenciar las acciones de mejora a ejecutar para el fortalecimiento de la experiencia de la ciudadanía y los grupos de valor que interactúan con la entidad. </t>
  </si>
  <si>
    <t>UAPA|Modelo de voz de la ciudadanía 03</t>
  </si>
  <si>
    <t>UAPA|Modelo de voz de la ciudadanía 04</t>
  </si>
  <si>
    <t>Fabián Enrique González Hernández</t>
  </si>
  <si>
    <t>En el marco del ejercicio de evaluación institucional y en cumplimiento de las orientaciones emitidas por el MEN, se aplicó el instrumento para el análisis del contexto interno y externo, con el fin de contar con el diagnóstico correspondiente a la vigencia actual de la Unidad.
Este proceso permitió recopilar, analizar y valorar de manera sistemática la información relevante, garantizando la coherencia con los criterios técnicos y metodológicos definidos, y aportando insumos objetivos para la toma de decisiones y el fortalecimiento de la gestión institucional.
Se adjunta informe ejecutivo respecto a las acciones adelantadas en la vigencia 2025 y herramienta MEN diligenciada</t>
  </si>
  <si>
    <t>UAPA|Modelos operativos flexibles 01</t>
  </si>
  <si>
    <t>Se elaboró y puso en marcha el plan de trabajo orientado a consolidar las acciones estratégicas identificadas a partir del diagnóstico del contexto estratégico institucional, priorizando aquellas iniciativas con mayor impacto en el fortalecimiento de la gestión operativa. Este ejercicio permitió organizar y articular actividades, responsables y tiempos de ejecución, promoviendo el cierre de brechas identificadas, la mejora de los procesos institucionales y el cumplimiento de los objetivos estratégicos definidos para la vigencia.</t>
  </si>
  <si>
    <t>UAPA|Modelos operativos flexibles 02</t>
  </si>
  <si>
    <t>Conforme a la ejecución del plan de trabajo derivado del diagnóstico del contexto estratégico institucional, se han desarrollado acciones orientadas a la adaptación de procesos y al fortalecimiento de la gestión institucional, en concordancia con las prioridades establecidas. Estas actividades han sido objeto de seguimiento permanente mediante la recopilación y organización de las evidencias que soportan su implementación y los avances obtenidos. Asimismo, dado que el plan contempla acciones de carácter gradual y continuo, su ejecución se mantendrá durante el transcurso de la vigencia, promoviendo la mejora continua de los procesos, el fortalecimiento de la capacidad institucional y el cumplimiento de los objetivos estratégicos definidos.</t>
  </si>
  <si>
    <t>UAPA|Modelos operativos flexibles 03</t>
  </si>
  <si>
    <t>Katherine Liliana Hernández Molano</t>
  </si>
  <si>
    <t xml:space="preserve">Se elaboró el plan de trabajo para la vigencia 2026, conforme a las necesidades institucionales y las recomendaciones realizadas en la Mesa Técnica Sectorial llevada a cabo el 17 de diciembre de 2025.
Se adjunta plan de trabajo y correo electrónico del 21/01/2026 para conocimiento del MEN </t>
  </si>
  <si>
    <t>UAPA|Gestión del conocimiento 01</t>
  </si>
  <si>
    <r>
      <rPr>
        <sz val="11"/>
        <color rgb="FF000000"/>
        <rFont val="Aptos Narrow"/>
        <scheme val="minor"/>
      </rPr>
      <t xml:space="preserve">Para el primer trimestre de la vigencia 2026 se programaron (3) actividades, las cuales se ejecutaron en su totalidad, así:
 1. Matriz de autodiagnóstico diligenciada,
2. Diagnóstico de gestión del conocimiento - Identificación y clasificación de documentos clave, 
 3. Generación de espacios de ideación e innovación..
Se adjunta plan de trabajo, informe correspondiente al primer trimestre 2026 y evidencias
</t>
    </r>
    <r>
      <rPr>
        <sz val="11"/>
        <color rgb="FFFF6699"/>
        <rFont val="Aptos Narrow"/>
        <scheme val="minor"/>
      </rPr>
      <t>Para el segundo trimestre de la vigencia 2026 se programaron cinco (5) actividades, las cuales se ejecutaron en su totalidad, así:
1. Revisión y actualización de la documentación del Sistema Integrado de Gestión (SIG) para la implementación de la Política de Gestión del Conocimiento y la Innovación.
2. Diseño e implementación de la herramienta para diagnosticar el nivel de apropiación de la Política de Gestión del Conocimiento y la Innovación.
3. Aplicación de la herramienta para obtener el diagnóstico de apropiación al interior de la Entidad.
4. Inicio del proceso de identificación y documentación de buenas prácticas institucionales.
5. Inicio del proceso de identificación y documentación de lecciones aprendidas.
Se adjuntan el plan de trabajo, informe y las evidencias que soportan el cumplimiento de las actividades programadas.</t>
    </r>
  </si>
  <si>
    <t>UAPA|Gestión del conocimiento 02</t>
  </si>
  <si>
    <t>UAPA|Gestión del conocimiento 03</t>
  </si>
  <si>
    <t>Excelente entregable, especialmente en lo relacionado con el diagnóstico realizado, el análisis de la información, las brechas identificadas y la definición de actividades para cada una de las dimensiones.</t>
  </si>
  <si>
    <t>Una vez revisada la información, se evidencia avance positivo en la ejecución de la Fase 1: Oxigenación y Reconocimiento, orientada a fortalecer la transición de un liderazgo controlador hacia un liderazgo mentor, más cercano, empático y orientado al reconocimiento.
De acuerdo con los soportes remitidos, se reporta la ejecución de las tres actividades previstas para esta fase: El Safari de la Empatía, Casino del Reconocimiento y Radio Transmisión en Vivo / Podcast. En este sentido, se identifica un cumplimiento del 100% para el periodo evaluado y un avance acumulado del 33,3% frente al plan anual, considerando que el plan contempla tres fases y a la fecha se reporta una fase ejecutada.
Se destaca la coherencia metodológica entre la brecha identificada, el objetivo de intervención y las acciones desarrolladas. Así mismo, se valora el enfoque experiencial y pedagógico utilizado para fortalecer el liderazgo, la confianza, el reconocimiento y la seguridad psicológica dentro de la entidad.
No obstante, con el fin de robustecer el seguimiento técnico y facilitar la trazabilidad del avance, se recomienda complementar el informe con los siguientes elementos:
1.	Precisar los datos de participación por actividad: personas convocadas, participantes y porcentaje de cobertura.
2.	Soportar las afirmaciones de impacto con evidencias objetivas, tales como encuestas, mediciones, rúbricas, testimonios sistematizados o resultados de percepción.
3.	Incluir conclusiones de la Fase 1 y recomendaciones para el desarrollo de la Fase 2: Liderazgo de Proximidad.</t>
  </si>
  <si>
    <t>SI bien no se diligenció el instrumento diagnóstico, la entidad realizó un informe con las evidencias sobre el grupo focal realizado. Sin embargo, dentro del informe no se relacionaron fechas de cumplimiento de las acciones de mejora identificadas</t>
  </si>
  <si>
    <t>La entidad evidencia el diseño y puesta en marcha de instrumentos para medir la percepción y satisfacción de la ciudadanía respecto a los canales de atención, servicios institucionales y espacios de participación ciudadana. Se observa una adecuada estructuración metodológica del instrumento y mecanismos para su aplicación; sin embargo, se recomienda fortalecer la documentación de resultados y análisis que permitan evidenciar el comportamiento de los indicadores y las oportunidades de mejora identificadas.
Recomendaciones
Incorporar informe consolidado de resultados.
Documentar tamaño de muestra y cobertura.
Definir indicadores de satisfacción y percepción.
Incluir análisis por grupo de valor.
Implementar análisis comparativos entre mediciones.</t>
  </si>
  <si>
    <t>Aunque la encuesta contempla la identificación de oportunidades de mejora, no se aportan soportes que permitan verificar la formulación o ejecución de acciones derivadas de los resultados obtenidos. En consecuencia, no es posible evidenciar la materialización de mejoras orientadas al fortalecimiento de la experiencia ciudadana.
Recomendaciones
Elaborar plan de mejora derivado de los resultados de la encuesta.
Definir responsables y cronogramas.
Establecer indicadores de cumplimiento.
Documentar evidencias de ejecución.</t>
  </si>
  <si>
    <t>No se evidencian mecanismos de seguimiento, medición de impacto, lecciones aprendidas o ajustes derivados de los ejercicios de percepción y satisfacción ciudadana. Por tanto, no es posible verificar el cierre del ciclo de mejora continua previsto en el Modelo de Voz de la Ciudadanía.
Recomendaciones
Implementar una matriz de seguimiento de acciones.
Definir indicadores de impacto sobre la experiencia ciudadana.
Realizar mediciones periódicas de satisfacción.
Documentar lecciones aprendidas y buenas prácticas.
Incorporar análisis de resultados que permitan ajustar las acciones implementadas.</t>
  </si>
  <si>
    <t>Aunque se utilizó la herramienta, el análisis presenta oportunidades de mejora.</t>
  </si>
  <si>
    <t>La Unidad Administrativa Especial de Alimentación Escolar – UAPA evidencia un avance satisfactorio en la ejecución de las acciones formuladas dentro del componente de Modelos Operativos Flexibles, observándose una adecuada alineación con los objetivos del eje sectorial y con las metas definidas para la vigencia. Las evidencias presentadas permiten verificar la implementación de acciones orientadas al fortalecimiento institucional, la mejora de la gestión basada en datos, la consolidación de mecanismos de gobierno de información, el desarrollo de herramientas analíticas para la toma de decisiones y la estructuración de estrategias de seguridad y privacidad de la información. De igual manera, se evidencian avances significativos en la documentación de procesos, construcción de lineamientos, inventarios de información y generación de instrumentos de seguimiento y control, los cuales fortalecen la capacidad institucional y promueven la mejora continua. Aunque algunas actividades continúan en fase de implementación y consolidación, el nivel de avance reportado es coherente con el cronograma establecido para el periodo evaluado y permite concluir un cumplimiento alto de las acciones programadas, con resultados que favorecen la sostenibilidad y modernización de la gestión institucional.</t>
  </si>
  <si>
    <t xml:space="preserve"> UAPA</t>
  </si>
  <si>
    <t>TRIMESTRE 1</t>
  </si>
  <si>
    <t>TRIMESTRE 2</t>
  </si>
  <si>
    <t>TRIMESTRE 3</t>
  </si>
  <si>
    <t>TRIMESTRE 4</t>
  </si>
  <si>
    <t>Recepción de información</t>
  </si>
  <si>
    <t>Análisis técnico de información</t>
  </si>
  <si>
    <t>Ajustes y validación de revisión</t>
  </si>
  <si>
    <t>Publicación informe sectorial</t>
  </si>
  <si>
    <t>Comité Sectorial T1</t>
  </si>
  <si>
    <t>Comité Sectorial T2</t>
  </si>
  <si>
    <t>Comité Sectorial T3</t>
  </si>
  <si>
    <t>Comité Sectorial T4</t>
  </si>
  <si>
    <t xml:space="preserve">7 y  8 de abril </t>
  </si>
  <si>
    <t> </t>
  </si>
  <si>
    <t>7 y 8 de julio</t>
  </si>
  <si>
    <t>7 y 8 de octubre</t>
  </si>
  <si>
    <t>7 y 8 de enero de 2027</t>
  </si>
  <si>
    <t>Realizar un diagnóstico participativo a través de grupos focales para identificar oportunidades de mejora en la experiencia de servicio de la entidad, consolidando hallazgos y recomendaciones.</t>
  </si>
  <si>
    <t>AVANCE</t>
  </si>
  <si>
    <t>TOTAL</t>
  </si>
  <si>
    <t>Se recibio la descripcion de las actividades y las evidencias correspondientes, demostrando cumplimiento en las actividades programadas</t>
  </si>
  <si>
    <t>IUSAI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</si>
</sst>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Aptos Narrow"/>
      <family val="2"/>
      <scheme val="minor"/>
    </font>
    <font>
      <sz val="11"/>
      <color theme="1"/>
      <name val="Aptos Narrow"/>
      <family val="2"/>
      <scheme val="minor"/>
    </font>
    <font>
      <b/>
      <sz val="11"/>
      <name val="Calibri"/>
      <family val="2"/>
    </font>
    <font>
      <b/>
      <sz val="11"/>
      <color rgb="FFFFFFFF"/>
      <name val="Calibri"/>
      <family val="2"/>
    </font>
    <font>
      <u/>
      <sz val="11"/>
      <color theme="10"/>
      <name val="Aptos Narrow"/>
      <family val="2"/>
      <scheme val="minor"/>
    </font>
    <font>
      <b/>
      <i/>
      <sz val="11"/>
      <color theme="1"/>
      <name val="Aptos Narrow"/>
      <family val="2"/>
      <scheme val="minor"/>
    </font>
    <font>
      <b/>
      <sz val="18"/>
      <color rgb="FFFFFFFF"/>
      <name val="Calibri"/>
      <family val="2"/>
    </font>
    <font>
      <b/>
      <sz val="20"/>
      <color rgb="FFFFFFFF"/>
      <name val="Calibri"/>
      <family val="2"/>
    </font>
    <font>
      <b/>
      <sz val="26"/>
      <color rgb="FFFFFFFF"/>
      <name val="Calibri"/>
      <family val="2"/>
    </font>
    <font>
      <b/>
      <sz val="26"/>
      <color theme="0"/>
      <name val="Calibri"/>
      <family val="2"/>
    </font>
    <font>
      <b/>
      <sz val="16"/>
      <color theme="1"/>
      <name val="Aptos Narrow"/>
      <family val="2"/>
      <scheme val="minor"/>
    </font>
    <font>
      <sz val="12"/>
      <color theme="1"/>
      <name val="Aptos Narrow"/>
      <family val="2"/>
      <scheme val="minor"/>
    </font>
    <font>
      <b/>
      <sz val="16"/>
      <name val="Calibri"/>
      <family val="2"/>
    </font>
    <font>
      <b/>
      <sz val="24"/>
      <color rgb="FFFFFFFF"/>
      <name val="Calibri"/>
      <family val="2"/>
    </font>
    <font>
      <sz val="14"/>
      <color theme="1"/>
      <name val="Aptos Narrow"/>
      <family val="2"/>
      <scheme val="minor"/>
    </font>
    <font>
      <sz val="11"/>
      <color rgb="FF000000"/>
      <name val="Aptos Narrow"/>
      <family val="2"/>
      <charset val="1"/>
    </font>
    <font>
      <sz val="11"/>
      <color rgb="FF000000"/>
      <name val="Aptos Narrow"/>
      <family val="2"/>
    </font>
    <font>
      <sz val="9"/>
      <color rgb="FF000000"/>
      <name val="Lucida Grande"/>
      <charset val="1"/>
    </font>
    <font>
      <sz val="11"/>
      <color theme="0"/>
      <name val="Aptos Narrow"/>
      <family val="2"/>
      <scheme val="minor"/>
    </font>
    <font>
      <b/>
      <sz val="14"/>
      <color rgb="FFFFFFFF"/>
      <name val="Calibri"/>
      <family val="2"/>
    </font>
    <font>
      <b/>
      <sz val="11"/>
      <color rgb="FF000000"/>
      <name val="Aptos Narrow"/>
      <family val="2"/>
    </font>
    <font>
      <b/>
      <sz val="16"/>
      <color rgb="FF000000"/>
      <name val="Aptos Narrow"/>
      <family val="2"/>
    </font>
    <font>
      <b/>
      <sz val="11"/>
      <color rgb="FFFFFFFF"/>
      <name val="Aptos Narrow"/>
      <family val="2"/>
    </font>
    <font>
      <b/>
      <sz val="16"/>
      <color rgb="FFFFFFFF"/>
      <name val="Aptos Narrow"/>
      <family val="2"/>
    </font>
    <font>
      <b/>
      <sz val="11"/>
      <name val="Aptos Narrow"/>
      <family val="2"/>
    </font>
    <font>
      <b/>
      <sz val="16"/>
      <name val="Aptos Narrow"/>
      <family val="2"/>
    </font>
    <font>
      <b/>
      <sz val="14"/>
      <color rgb="FF000000"/>
      <name val="Aptos Narrow"/>
      <family val="2"/>
    </font>
    <font>
      <b/>
      <sz val="11"/>
      <color theme="1"/>
      <name val="Aptos Narrow"/>
      <family val="2"/>
      <scheme val="minor"/>
    </font>
    <font>
      <sz val="11"/>
      <color rgb="FF000000"/>
      <name val="Aptos Narrow"/>
    </font>
    <font>
      <sz val="10"/>
      <color theme="1"/>
      <name val="Aptos Narrow"/>
      <family val="2"/>
      <scheme val="minor"/>
    </font>
    <font>
      <sz val="11"/>
      <color rgb="FFFF6699"/>
      <name val="Aptos Narrow"/>
      <family val="2"/>
      <scheme val="minor"/>
    </font>
    <font>
      <sz val="11"/>
      <color rgb="FF000000"/>
      <name val="Aptos Narrow"/>
      <scheme val="minor"/>
    </font>
    <font>
      <sz val="11"/>
      <color rgb="FFFF6699"/>
      <name val="Aptos Narrow"/>
      <scheme val="minor"/>
    </font>
    <font>
      <b/>
      <sz val="10"/>
      <color rgb="FFFFFFFF"/>
      <name val="Calibri"/>
      <family val="2"/>
    </font>
  </fonts>
  <fills count="99">
    <fill>
      <patternFill patternType="none"/>
    </fill>
    <fill>
      <patternFill patternType="gray125"/>
    </fill>
    <fill>
      <patternFill patternType="solid">
        <fgColor rgb="FF004C97"/>
        <bgColor rgb="FF004C97"/>
      </patternFill>
    </fill>
    <fill>
      <patternFill patternType="solid">
        <fgColor theme="4" tint="0.79998168889431442"/>
        <bgColor theme="4" tint="0.79998168889431442"/>
      </patternFill>
    </fill>
    <fill>
      <patternFill patternType="solid">
        <fgColor theme="4"/>
        <bgColor theme="4"/>
      </patternFill>
    </fill>
    <fill>
      <patternFill patternType="solid">
        <fgColor theme="8" tint="-0.249977111117893"/>
        <bgColor rgb="FF004C97"/>
      </patternFill>
    </fill>
    <fill>
      <patternFill patternType="solid">
        <fgColor theme="6"/>
        <bgColor theme="6"/>
      </patternFill>
    </fill>
    <fill>
      <patternFill patternType="solid">
        <fgColor theme="8" tint="0.59999389629810485"/>
        <bgColor theme="8" tint="0.59999389629810485"/>
      </patternFill>
    </fill>
    <fill>
      <patternFill patternType="solid">
        <fgColor theme="8" tint="0.79998168889431442"/>
        <bgColor theme="8" tint="0.79998168889431442"/>
      </patternFill>
    </fill>
    <fill>
      <patternFill patternType="solid">
        <fgColor theme="8"/>
        <bgColor theme="8"/>
      </patternFill>
    </fill>
    <fill>
      <patternFill patternType="solid">
        <fgColor theme="7" tint="0.39997558519241921"/>
        <bgColor indexed="64"/>
      </patternFill>
    </fill>
    <fill>
      <patternFill patternType="solid">
        <fgColor theme="8" tint="0.79998168889431442"/>
        <bgColor theme="8" tint="0.59999389629810485"/>
      </patternFill>
    </fill>
    <fill>
      <patternFill patternType="solid">
        <fgColor theme="3" tint="0.249977111117893"/>
        <bgColor theme="8"/>
      </patternFill>
    </fill>
    <fill>
      <patternFill patternType="solid">
        <fgColor theme="3" tint="0.249977111117893"/>
        <bgColor rgb="FF004C97"/>
      </patternFill>
    </fill>
    <fill>
      <patternFill patternType="solid">
        <fgColor theme="4" tint="0.59999389629810485"/>
        <bgColor theme="8" tint="0.59999389629810485"/>
      </patternFill>
    </fill>
    <fill>
      <patternFill patternType="solid">
        <fgColor theme="4" tint="0.59999389629810485"/>
        <bgColor theme="8" tint="0.79998168889431442"/>
      </patternFill>
    </fill>
    <fill>
      <patternFill patternType="solid">
        <fgColor theme="3" tint="0.89999084444715716"/>
        <bgColor theme="8" tint="0.59999389629810485"/>
      </patternFill>
    </fill>
    <fill>
      <patternFill patternType="solid">
        <fgColor theme="3" tint="0.89999084444715716"/>
        <bgColor theme="8" tint="0.79998168889431442"/>
      </patternFill>
    </fill>
    <fill>
      <patternFill patternType="solid">
        <fgColor rgb="FFFFFF00"/>
        <bgColor indexed="64"/>
      </patternFill>
    </fill>
    <fill>
      <patternFill patternType="solid">
        <fgColor rgb="FFFFFF00"/>
        <bgColor rgb="FF004C97"/>
      </patternFill>
    </fill>
    <fill>
      <patternFill patternType="solid">
        <fgColor rgb="FFFFFF00"/>
        <bgColor theme="8" tint="0.59999389629810485"/>
      </patternFill>
    </fill>
    <fill>
      <patternFill patternType="solid">
        <fgColor rgb="FFFFFF00"/>
        <bgColor theme="8" tint="0.79998168889431442"/>
      </patternFill>
    </fill>
    <fill>
      <patternFill patternType="solid">
        <fgColor rgb="FFFF0066"/>
        <bgColor theme="8"/>
      </patternFill>
    </fill>
    <fill>
      <patternFill patternType="solid">
        <fgColor rgb="FFFF0066"/>
        <bgColor rgb="FF004C97"/>
      </patternFill>
    </fill>
    <fill>
      <patternFill patternType="solid">
        <fgColor rgb="FFFF6699"/>
        <bgColor theme="8" tint="0.59999389629810485"/>
      </patternFill>
    </fill>
    <fill>
      <patternFill patternType="solid">
        <fgColor rgb="FFFF6699"/>
        <bgColor theme="8" tint="0.79998168889431442"/>
      </patternFill>
    </fill>
    <fill>
      <patternFill patternType="solid">
        <fgColor rgb="FFFF99FF"/>
        <bgColor theme="8" tint="0.59999389629810485"/>
      </patternFill>
    </fill>
    <fill>
      <patternFill patternType="solid">
        <fgColor rgb="FF00B0F0"/>
        <bgColor theme="8"/>
      </patternFill>
    </fill>
    <fill>
      <patternFill patternType="solid">
        <fgColor rgb="FF00B0F0"/>
        <bgColor rgb="FF004C97"/>
      </patternFill>
    </fill>
    <fill>
      <patternFill patternType="solid">
        <fgColor rgb="FF00FFFF"/>
        <bgColor theme="8" tint="0.59999389629810485"/>
      </patternFill>
    </fill>
    <fill>
      <patternFill patternType="solid">
        <fgColor rgb="FF00FFFF"/>
        <bgColor theme="8" tint="0.79998168889431442"/>
      </patternFill>
    </fill>
    <fill>
      <patternFill patternType="solid">
        <fgColor rgb="FF99FFCC"/>
        <bgColor theme="8" tint="0.59999389629810485"/>
      </patternFill>
    </fill>
    <fill>
      <patternFill patternType="solid">
        <fgColor rgb="FF99FFCC"/>
        <bgColor theme="8" tint="0.79998168889431442"/>
      </patternFill>
    </fill>
    <fill>
      <patternFill patternType="solid">
        <fgColor theme="4" tint="-0.49998474074526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4" tint="0.79998168889431442"/>
        <bgColor theme="4" tint="0.59999389629810485"/>
      </patternFill>
    </fill>
    <fill>
      <patternFill patternType="solid">
        <fgColor theme="8" tint="0.59999389629810485"/>
        <bgColor indexed="64"/>
      </patternFill>
    </fill>
    <fill>
      <patternFill patternType="solid">
        <fgColor rgb="FF00FFFF"/>
        <bgColor indexed="64"/>
      </patternFill>
    </fill>
    <fill>
      <patternFill patternType="solid">
        <fgColor rgb="FFFF6699"/>
        <bgColor indexed="64"/>
      </patternFill>
    </fill>
    <fill>
      <patternFill patternType="solid">
        <fgColor theme="4" tint="0.39997558519241921"/>
        <bgColor indexed="64"/>
      </patternFill>
    </fill>
    <fill>
      <patternFill patternType="solid">
        <fgColor rgb="FFFFCCCC"/>
        <bgColor theme="4" tint="0.59999389629810485"/>
      </patternFill>
    </fill>
    <fill>
      <patternFill patternType="solid">
        <fgColor rgb="FFFFCCCC"/>
        <bgColor theme="4" tint="0.79998168889431442"/>
      </patternFill>
    </fill>
    <fill>
      <patternFill patternType="solid">
        <fgColor theme="8" tint="0.59999389629810485"/>
        <bgColor theme="4" tint="0.59999389629810485"/>
      </patternFill>
    </fill>
    <fill>
      <patternFill patternType="solid">
        <fgColor theme="8" tint="0.59999389629810485"/>
        <bgColor theme="4" tint="0.79998168889431442"/>
      </patternFill>
    </fill>
    <fill>
      <patternFill patternType="solid">
        <fgColor rgb="FF00FFFF"/>
        <bgColor theme="4" tint="0.79998168889431442"/>
      </patternFill>
    </fill>
    <fill>
      <patternFill patternType="solid">
        <fgColor rgb="FF00FFFF"/>
        <bgColor theme="4" tint="0.59999389629810485"/>
      </patternFill>
    </fill>
    <fill>
      <patternFill patternType="solid">
        <fgColor theme="0"/>
        <bgColor indexed="64"/>
      </patternFill>
    </fill>
    <fill>
      <patternFill patternType="solid">
        <fgColor rgb="FFFFFF00"/>
        <bgColor theme="4" tint="0.59999389629810485"/>
      </patternFill>
    </fill>
    <fill>
      <patternFill patternType="solid">
        <fgColor rgb="FFFF0066"/>
        <bgColor indexed="64"/>
      </patternFill>
    </fill>
    <fill>
      <patternFill patternType="solid">
        <fgColor theme="8" tint="0.39997558519241921"/>
        <bgColor indexed="64"/>
      </patternFill>
    </fill>
    <fill>
      <patternFill patternType="solid">
        <fgColor theme="5"/>
        <bgColor indexed="64"/>
      </patternFill>
    </fill>
    <fill>
      <patternFill patternType="solid">
        <fgColor rgb="FFFFC000"/>
        <bgColor indexed="64"/>
      </patternFill>
    </fill>
    <fill>
      <patternFill patternType="solid">
        <fgColor rgb="FF00FF00"/>
        <bgColor indexed="64"/>
      </patternFill>
    </fill>
    <fill>
      <patternFill patternType="solid">
        <fgColor theme="9"/>
        <bgColor indexed="64"/>
      </patternFill>
    </fill>
    <fill>
      <patternFill patternType="solid">
        <fgColor rgb="FF0070C0"/>
        <bgColor indexed="64"/>
      </patternFill>
    </fill>
    <fill>
      <patternFill patternType="solid">
        <fgColor rgb="FF156082"/>
        <bgColor rgb="FF156082"/>
      </patternFill>
    </fill>
    <fill>
      <patternFill patternType="solid">
        <fgColor rgb="FF196B24"/>
        <bgColor rgb="FF196B24"/>
      </patternFill>
    </fill>
    <fill>
      <patternFill patternType="solid">
        <fgColor rgb="FF51154A"/>
        <bgColor rgb="FF004C97"/>
      </patternFill>
    </fill>
    <fill>
      <patternFill patternType="solid">
        <fgColor rgb="FF00FF00"/>
        <bgColor rgb="FF004C97"/>
      </patternFill>
    </fill>
    <fill>
      <patternFill patternType="solid">
        <fgColor rgb="FFFF66FF"/>
        <bgColor rgb="FF004C97"/>
      </patternFill>
    </fill>
    <fill>
      <patternFill patternType="solid">
        <fgColor rgb="FF0000FF"/>
        <bgColor rgb="FF004C97"/>
      </patternFill>
    </fill>
    <fill>
      <patternFill patternType="solid">
        <fgColor rgb="FFE49EDD"/>
        <bgColor rgb="FF83CCEB"/>
      </patternFill>
    </fill>
    <fill>
      <patternFill patternType="solid">
        <fgColor rgb="FFE49EDD"/>
        <bgColor rgb="FF000000"/>
      </patternFill>
    </fill>
    <fill>
      <patternFill patternType="solid">
        <fgColor rgb="FFFFFF00"/>
        <bgColor rgb="FF83CCEB"/>
      </patternFill>
    </fill>
    <fill>
      <patternFill patternType="solid">
        <fgColor rgb="FF00FF00"/>
        <bgColor rgb="FF83CCEB"/>
      </patternFill>
    </fill>
    <fill>
      <patternFill patternType="solid">
        <fgColor rgb="FFFF66FF"/>
        <bgColor rgb="FF83CCEB"/>
      </patternFill>
    </fill>
    <fill>
      <patternFill patternType="solid">
        <fgColor rgb="FF0000FF"/>
        <bgColor rgb="FF83CCEB"/>
      </patternFill>
    </fill>
    <fill>
      <patternFill patternType="solid">
        <fgColor rgb="FF00B050"/>
        <bgColor rgb="FF83CCEB"/>
      </patternFill>
    </fill>
    <fill>
      <patternFill patternType="solid">
        <fgColor rgb="FFE49EDD"/>
        <bgColor rgb="FFC0E6F5"/>
      </patternFill>
    </fill>
    <fill>
      <patternFill patternType="solid">
        <fgColor rgb="FFFFFF00"/>
        <bgColor rgb="FFC0E6F5"/>
      </patternFill>
    </fill>
    <fill>
      <patternFill patternType="solid">
        <fgColor rgb="FFFF66FF"/>
        <bgColor rgb="FFC0E6F5"/>
      </patternFill>
    </fill>
    <fill>
      <patternFill patternType="solid">
        <fgColor rgb="FF0000FF"/>
        <bgColor rgb="FFC0E6F5"/>
      </patternFill>
    </fill>
    <fill>
      <patternFill patternType="solid">
        <fgColor rgb="FF00B050"/>
        <bgColor rgb="FFC0E6F5"/>
      </patternFill>
    </fill>
    <fill>
      <patternFill patternType="solid">
        <fgColor rgb="FF00FF00"/>
        <bgColor rgb="FFC0E6F5"/>
      </patternFill>
    </fill>
    <fill>
      <patternFill patternType="solid">
        <fgColor rgb="FFCAEDFB"/>
        <bgColor rgb="FF83CCEB"/>
      </patternFill>
    </fill>
    <fill>
      <patternFill patternType="solid">
        <fgColor rgb="FFCAEDFB"/>
        <bgColor rgb="FF000000"/>
      </patternFill>
    </fill>
    <fill>
      <patternFill patternType="solid">
        <fgColor rgb="FFCAEDFB"/>
        <bgColor rgb="FFC0E6F5"/>
      </patternFill>
    </fill>
    <fill>
      <patternFill patternType="solid">
        <fgColor rgb="FFF7C7AC"/>
        <bgColor rgb="FF000000"/>
      </patternFill>
    </fill>
    <fill>
      <patternFill patternType="solid">
        <fgColor rgb="FFFFFF00"/>
        <bgColor rgb="FF000000"/>
      </patternFill>
    </fill>
    <fill>
      <patternFill patternType="solid">
        <fgColor rgb="FF00FF00"/>
        <bgColor rgb="FF000000"/>
      </patternFill>
    </fill>
    <fill>
      <patternFill patternType="solid">
        <fgColor rgb="FFFF66FF"/>
        <bgColor rgb="FF000000"/>
      </patternFill>
    </fill>
    <fill>
      <patternFill patternType="solid">
        <fgColor rgb="FF0000FF"/>
        <bgColor rgb="FF000000"/>
      </patternFill>
    </fill>
    <fill>
      <patternFill patternType="solid">
        <fgColor rgb="FF00B050"/>
        <bgColor rgb="FF000000"/>
      </patternFill>
    </fill>
    <fill>
      <patternFill patternType="solid">
        <fgColor rgb="FF94DCF8"/>
        <bgColor rgb="FFC0E6F5"/>
      </patternFill>
    </fill>
    <fill>
      <patternFill patternType="solid">
        <fgColor rgb="FF94DCF8"/>
        <bgColor rgb="FF83CCEB"/>
      </patternFill>
    </fill>
    <fill>
      <patternFill patternType="solid">
        <fgColor rgb="FF94DCF8"/>
        <bgColor rgb="FF000000"/>
      </patternFill>
    </fill>
    <fill>
      <patternFill patternType="solid">
        <fgColor rgb="FF002060"/>
        <bgColor indexed="64"/>
      </patternFill>
    </fill>
    <fill>
      <patternFill patternType="solid">
        <fgColor theme="5" tint="0.39997558519241921"/>
        <bgColor indexed="64"/>
      </patternFill>
    </fill>
    <fill>
      <patternFill patternType="solid">
        <fgColor theme="3" tint="0.499984740745262"/>
        <bgColor indexed="64"/>
      </patternFill>
    </fill>
    <fill>
      <patternFill patternType="solid">
        <fgColor rgb="FF00B050"/>
        <bgColor indexed="64"/>
      </patternFill>
    </fill>
    <fill>
      <patternFill patternType="solid">
        <fgColor theme="8" tint="0.39997558519241921"/>
        <bgColor rgb="FF83CCEB"/>
      </patternFill>
    </fill>
    <fill>
      <patternFill patternType="solid">
        <fgColor theme="7" tint="0.79998168889431442"/>
        <bgColor rgb="FF83CCEB"/>
      </patternFill>
    </fill>
    <fill>
      <patternFill patternType="solid">
        <fgColor theme="7" tint="0.79998168889431442"/>
        <bgColor indexed="64"/>
      </patternFill>
    </fill>
    <fill>
      <patternFill patternType="solid">
        <fgColor theme="5" tint="0.79998168889431442"/>
        <bgColor rgb="FF000000"/>
      </patternFill>
    </fill>
    <fill>
      <patternFill patternType="solid">
        <fgColor theme="5" tint="0.79998168889431442"/>
        <bgColor indexed="64"/>
      </patternFill>
    </fill>
    <fill>
      <patternFill patternType="solid">
        <fgColor theme="4" tint="0.59999389629810485"/>
        <bgColor rgb="FF83CCEB"/>
      </patternFill>
    </fill>
  </fills>
  <borders count="46">
    <border>
      <left/>
      <right/>
      <top/>
      <bottom/>
      <diagonal/>
    </border>
    <border>
      <left/>
      <right style="thin">
        <color theme="0"/>
      </right>
      <top/>
      <bottom style="thick">
        <color theme="0"/>
      </bottom>
      <diagonal/>
    </border>
    <border>
      <left style="thin">
        <color theme="0"/>
      </left>
      <right/>
      <top/>
      <bottom style="thick">
        <color theme="0"/>
      </bottom>
      <diagonal/>
    </border>
    <border>
      <left style="thin">
        <color theme="0"/>
      </left>
      <right/>
      <top style="thin">
        <color theme="0"/>
      </top>
      <bottom/>
      <diagonal/>
    </border>
    <border>
      <left/>
      <right/>
      <top/>
      <bottom style="thick">
        <color theme="0"/>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right style="thin">
        <color theme="0"/>
      </right>
      <top style="thick">
        <color theme="0"/>
      </top>
      <bottom/>
      <diagonal/>
    </border>
    <border>
      <left/>
      <right style="thin">
        <color theme="0"/>
      </right>
      <top/>
      <bottom/>
      <diagonal/>
    </border>
    <border>
      <left/>
      <right style="thin">
        <color theme="0"/>
      </right>
      <top/>
      <bottom style="thin">
        <color theme="0"/>
      </bottom>
      <diagonal/>
    </border>
    <border>
      <left style="thin">
        <color theme="0"/>
      </left>
      <right style="thin">
        <color theme="0"/>
      </right>
      <top/>
      <bottom/>
      <diagonal/>
    </border>
    <border>
      <left style="thin">
        <color theme="0"/>
      </left>
      <right style="thin">
        <color theme="0"/>
      </right>
      <top/>
      <bottom style="thick">
        <color theme="0"/>
      </bottom>
      <diagonal/>
    </border>
    <border>
      <left style="thin">
        <color theme="0"/>
      </left>
      <right style="thin">
        <color theme="0"/>
      </right>
      <top style="thick">
        <color theme="0"/>
      </top>
      <bottom/>
      <diagonal/>
    </border>
    <border>
      <left style="thin">
        <color theme="0"/>
      </left>
      <right/>
      <top style="thick">
        <color theme="0"/>
      </top>
      <bottom style="thick">
        <color theme="0"/>
      </bottom>
      <diagonal/>
    </border>
    <border>
      <left style="thin">
        <color theme="0"/>
      </left>
      <right/>
      <top style="thick">
        <color theme="0"/>
      </top>
      <bottom style="thin">
        <color theme="0"/>
      </bottom>
      <diagonal/>
    </border>
    <border>
      <left/>
      <right/>
      <top style="thick">
        <color theme="0"/>
      </top>
      <bottom style="thin">
        <color theme="0"/>
      </bottom>
      <diagonal/>
    </border>
    <border>
      <left/>
      <right style="thin">
        <color theme="0"/>
      </right>
      <top style="thick">
        <color theme="0"/>
      </top>
      <bottom style="thin">
        <color theme="0"/>
      </bottom>
      <diagonal/>
    </border>
    <border>
      <left/>
      <right/>
      <top style="thick">
        <color theme="0"/>
      </top>
      <bottom style="thick">
        <color theme="0"/>
      </bottom>
      <diagonal/>
    </border>
    <border>
      <left/>
      <right style="thin">
        <color theme="0"/>
      </right>
      <top style="thick">
        <color theme="0"/>
      </top>
      <bottom style="thick">
        <color theme="0"/>
      </bottom>
      <diagonal/>
    </border>
    <border>
      <left/>
      <right style="thin">
        <color rgb="FFFFFFFF"/>
      </right>
      <top/>
      <bottom/>
      <diagonal/>
    </border>
    <border>
      <left/>
      <right style="thin">
        <color rgb="FFFFFFFF"/>
      </right>
      <top/>
      <bottom style="thick">
        <color rgb="FFFFFFFF"/>
      </bottom>
      <diagonal/>
    </border>
    <border>
      <left style="thin">
        <color rgb="FFFFFFFF"/>
      </left>
      <right/>
      <top/>
      <bottom/>
      <diagonal/>
    </border>
    <border>
      <left style="thin">
        <color rgb="FFFFFFFF"/>
      </left>
      <right style="thin">
        <color rgb="FFFFFFFF"/>
      </right>
      <top/>
      <bottom/>
      <diagonal/>
    </border>
    <border>
      <left style="thin">
        <color rgb="FFFFFFFF"/>
      </left>
      <right style="thin">
        <color rgb="FFFFFFFF"/>
      </right>
      <top/>
      <bottom style="thick">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style="thin">
        <color rgb="FFFFFFFF"/>
      </left>
      <right/>
      <top style="thick">
        <color rgb="FFFFFFFF"/>
      </top>
      <bottom/>
      <diagonal/>
    </border>
    <border>
      <left style="thin">
        <color rgb="FFFFFFFF"/>
      </left>
      <right style="thin">
        <color rgb="FFFFFFFF"/>
      </right>
      <top style="thick">
        <color rgb="FFFFFFFF"/>
      </top>
      <bottom/>
      <diagonal/>
    </border>
    <border>
      <left/>
      <right/>
      <top style="thin">
        <color rgb="FFFFFFFF"/>
      </top>
      <bottom/>
      <diagonal/>
    </border>
    <border>
      <left style="thin">
        <color rgb="FFFFFFFF"/>
      </left>
      <right/>
      <top style="thin">
        <color rgb="FFFFFFFF"/>
      </top>
      <bottom/>
      <diagonal/>
    </border>
    <border>
      <left/>
      <right/>
      <top style="thick">
        <color rgb="FFFFFFFF"/>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524">
    <xf numFmtId="0" fontId="0" fillId="0" borderId="0" xfId="0"/>
    <xf numFmtId="0" fontId="0" fillId="0" borderId="5" xfId="0" applyBorder="1"/>
    <xf numFmtId="0" fontId="3" fillId="2" borderId="5" xfId="0" applyFont="1" applyFill="1" applyBorder="1" applyAlignment="1">
      <alignment horizontal="center" vertical="center" wrapText="1"/>
    </xf>
    <xf numFmtId="0" fontId="3" fillId="2" borderId="5" xfId="0" applyFont="1" applyFill="1" applyBorder="1"/>
    <xf numFmtId="0" fontId="0" fillId="0" borderId="0" xfId="0" applyAlignment="1">
      <alignment vertical="center"/>
    </xf>
    <xf numFmtId="0" fontId="0" fillId="7" borderId="8" xfId="0" applyFill="1" applyBorder="1" applyAlignment="1">
      <alignment horizontal="center" vertical="center"/>
    </xf>
    <xf numFmtId="0" fontId="0" fillId="7" borderId="10" xfId="0" applyFill="1" applyBorder="1" applyAlignment="1">
      <alignment horizontal="center" vertical="center"/>
    </xf>
    <xf numFmtId="0" fontId="0" fillId="11" borderId="10" xfId="0" applyFill="1" applyBorder="1" applyAlignment="1">
      <alignment horizontal="center" vertical="center"/>
    </xf>
    <xf numFmtId="0" fontId="0" fillId="14" borderId="10" xfId="0" applyFill="1" applyBorder="1" applyAlignment="1">
      <alignment horizontal="center" vertical="center"/>
    </xf>
    <xf numFmtId="0" fontId="0" fillId="26" borderId="10" xfId="0" applyFill="1" applyBorder="1" applyAlignment="1">
      <alignment horizontal="center" vertical="center"/>
    </xf>
    <xf numFmtId="0" fontId="0" fillId="24" borderId="10" xfId="0" applyFill="1" applyBorder="1" applyAlignment="1">
      <alignment horizontal="center" vertical="center"/>
    </xf>
    <xf numFmtId="0" fontId="3" fillId="2" borderId="0" xfId="0" applyFont="1" applyFill="1" applyAlignment="1">
      <alignment horizontal="center" vertical="center" wrapText="1"/>
    </xf>
    <xf numFmtId="0" fontId="0" fillId="34" borderId="0" xfId="0" applyFill="1"/>
    <xf numFmtId="49" fontId="0" fillId="0" borderId="0" xfId="0" applyNumberFormat="1"/>
    <xf numFmtId="49" fontId="4" fillId="0" borderId="0" xfId="2" applyNumberFormat="1"/>
    <xf numFmtId="0" fontId="0" fillId="35" borderId="0" xfId="0" applyFill="1"/>
    <xf numFmtId="0" fontId="0" fillId="36" borderId="0" xfId="0" applyFill="1"/>
    <xf numFmtId="0" fontId="0" fillId="37" borderId="0" xfId="0" applyFill="1"/>
    <xf numFmtId="0" fontId="0" fillId="3" borderId="3" xfId="0" applyFill="1" applyBorder="1" applyAlignment="1">
      <alignment horizontal="center" vertical="center"/>
    </xf>
    <xf numFmtId="0" fontId="0" fillId="3" borderId="3" xfId="0" applyFill="1" applyBorder="1" applyAlignment="1">
      <alignment horizontal="center" vertical="center" wrapText="1"/>
    </xf>
    <xf numFmtId="14" fontId="0" fillId="3" borderId="3" xfId="0" applyNumberFormat="1" applyFill="1" applyBorder="1" applyAlignment="1">
      <alignment horizontal="center" vertical="center"/>
    </xf>
    <xf numFmtId="0" fontId="0" fillId="0" borderId="0" xfId="0" applyAlignment="1">
      <alignment horizontal="center" vertical="center"/>
    </xf>
    <xf numFmtId="0" fontId="0" fillId="11" borderId="8" xfId="0" applyFill="1" applyBorder="1" applyAlignment="1">
      <alignment horizontal="center" vertical="center"/>
    </xf>
    <xf numFmtId="0" fontId="0" fillId="8" borderId="3" xfId="0" applyFill="1" applyBorder="1" applyAlignment="1">
      <alignment horizontal="center" vertical="center"/>
    </xf>
    <xf numFmtId="0" fontId="0" fillId="11" borderId="3" xfId="0" applyFill="1" applyBorder="1" applyAlignment="1">
      <alignment horizontal="center" vertical="center"/>
    </xf>
    <xf numFmtId="0" fontId="0" fillId="14" borderId="8" xfId="0" applyFill="1" applyBorder="1" applyAlignment="1">
      <alignment horizontal="center" vertical="center"/>
    </xf>
    <xf numFmtId="0" fontId="0" fillId="15" borderId="3" xfId="0" applyFill="1" applyBorder="1" applyAlignment="1">
      <alignment horizontal="center" vertical="center"/>
    </xf>
    <xf numFmtId="0" fontId="0" fillId="14" borderId="3" xfId="0" applyFill="1" applyBorder="1" applyAlignment="1">
      <alignment horizontal="center" vertical="center"/>
    </xf>
    <xf numFmtId="0" fontId="0" fillId="16" borderId="8" xfId="0" applyFill="1" applyBorder="1" applyAlignment="1">
      <alignment horizontal="center" vertical="center"/>
    </xf>
    <xf numFmtId="0" fontId="0" fillId="17" borderId="3" xfId="0" applyFill="1" applyBorder="1" applyAlignment="1">
      <alignment horizontal="center" vertical="center"/>
    </xf>
    <xf numFmtId="0" fontId="0" fillId="16" borderId="3" xfId="0" applyFill="1" applyBorder="1" applyAlignment="1">
      <alignment horizontal="center" vertical="center"/>
    </xf>
    <xf numFmtId="0" fontId="0" fillId="24" borderId="8" xfId="0" applyFill="1" applyBorder="1" applyAlignment="1">
      <alignment horizontal="center" vertical="center"/>
    </xf>
    <xf numFmtId="0" fontId="0" fillId="25" borderId="3" xfId="0" applyFill="1" applyBorder="1" applyAlignment="1">
      <alignment horizontal="center" vertical="center"/>
    </xf>
    <xf numFmtId="0" fontId="0" fillId="24" borderId="3" xfId="0" applyFill="1" applyBorder="1" applyAlignment="1">
      <alignment horizontal="center" vertical="center"/>
    </xf>
    <xf numFmtId="0" fontId="0" fillId="26" borderId="8" xfId="0" applyFill="1" applyBorder="1" applyAlignment="1">
      <alignment horizontal="center" vertical="center"/>
    </xf>
    <xf numFmtId="0" fontId="0" fillId="29" borderId="8" xfId="0" applyFill="1" applyBorder="1" applyAlignment="1">
      <alignment horizontal="center" vertical="center"/>
    </xf>
    <xf numFmtId="0" fontId="0" fillId="30" borderId="3" xfId="0" applyFill="1" applyBorder="1" applyAlignment="1">
      <alignment horizontal="center" vertical="center"/>
    </xf>
    <xf numFmtId="0" fontId="0" fillId="31" borderId="8" xfId="0" applyFill="1" applyBorder="1" applyAlignment="1">
      <alignment horizontal="center" vertical="center"/>
    </xf>
    <xf numFmtId="0" fontId="0" fillId="32" borderId="3" xfId="0" applyFill="1" applyBorder="1" applyAlignment="1">
      <alignment horizontal="center" vertical="center"/>
    </xf>
    <xf numFmtId="0" fontId="0" fillId="31" borderId="3" xfId="0" applyFill="1" applyBorder="1" applyAlignment="1">
      <alignment horizontal="center" vertical="center"/>
    </xf>
    <xf numFmtId="0" fontId="0" fillId="10" borderId="0" xfId="0" applyFill="1" applyAlignment="1">
      <alignment horizontal="center" vertical="center"/>
    </xf>
    <xf numFmtId="0" fontId="0" fillId="38" borderId="3" xfId="0" applyFill="1" applyBorder="1" applyAlignment="1">
      <alignment horizontal="center" vertical="center"/>
    </xf>
    <xf numFmtId="0" fontId="0" fillId="38" borderId="3" xfId="0" applyFill="1" applyBorder="1" applyAlignment="1">
      <alignment horizontal="center" vertical="center" wrapText="1"/>
    </xf>
    <xf numFmtId="14" fontId="0" fillId="38" borderId="3" xfId="0" applyNumberFormat="1" applyFill="1" applyBorder="1" applyAlignment="1">
      <alignment horizontal="center" vertical="center"/>
    </xf>
    <xf numFmtId="0" fontId="0" fillId="39" borderId="0" xfId="0" applyFill="1" applyAlignment="1">
      <alignment horizontal="center" vertical="center"/>
    </xf>
    <xf numFmtId="0" fontId="0" fillId="39" borderId="0" xfId="0" applyFill="1" applyAlignment="1">
      <alignment horizontal="center" vertical="center" wrapText="1"/>
    </xf>
    <xf numFmtId="0" fontId="0" fillId="40" borderId="0" xfId="0" applyFill="1" applyAlignment="1">
      <alignment horizontal="center" vertical="center"/>
    </xf>
    <xf numFmtId="0" fontId="0" fillId="40" borderId="0" xfId="0" applyFill="1" applyAlignment="1">
      <alignment horizontal="center" vertical="center" wrapText="1"/>
    </xf>
    <xf numFmtId="0" fontId="0" fillId="41" borderId="0" xfId="0" applyFill="1" applyAlignment="1">
      <alignment horizontal="center" vertical="center"/>
    </xf>
    <xf numFmtId="0" fontId="0" fillId="41" borderId="0" xfId="0" applyFill="1" applyAlignment="1">
      <alignment horizontal="center" vertical="center" wrapText="1"/>
    </xf>
    <xf numFmtId="0" fontId="0" fillId="42" borderId="0" xfId="0" applyFill="1" applyAlignment="1">
      <alignment horizontal="center" vertical="center"/>
    </xf>
    <xf numFmtId="0" fontId="0" fillId="42" borderId="0" xfId="0" applyFill="1" applyAlignment="1">
      <alignment horizontal="center" vertical="center" wrapText="1"/>
    </xf>
    <xf numFmtId="0" fontId="0" fillId="43" borderId="3" xfId="0" applyFill="1" applyBorder="1" applyAlignment="1">
      <alignment horizontal="center" vertical="center"/>
    </xf>
    <xf numFmtId="0" fontId="0" fillId="43" borderId="3" xfId="0" applyFill="1" applyBorder="1" applyAlignment="1">
      <alignment horizontal="center" vertical="center" wrapText="1"/>
    </xf>
    <xf numFmtId="14" fontId="0" fillId="43" borderId="3" xfId="0" applyNumberFormat="1" applyFill="1" applyBorder="1" applyAlignment="1">
      <alignment horizontal="center" vertical="center"/>
    </xf>
    <xf numFmtId="0" fontId="0" fillId="44" borderId="3" xfId="0" applyFill="1" applyBorder="1" applyAlignment="1">
      <alignment horizontal="center" vertical="center"/>
    </xf>
    <xf numFmtId="0" fontId="0" fillId="44" borderId="3" xfId="0" applyFill="1" applyBorder="1" applyAlignment="1">
      <alignment horizontal="center" vertical="center" wrapText="1"/>
    </xf>
    <xf numFmtId="14" fontId="0" fillId="44" borderId="3" xfId="0" applyNumberFormat="1" applyFill="1" applyBorder="1" applyAlignment="1">
      <alignment horizontal="center" vertical="center"/>
    </xf>
    <xf numFmtId="0" fontId="0" fillId="45" borderId="7" xfId="0" applyFill="1" applyBorder="1" applyAlignment="1">
      <alignment horizontal="center" vertical="center"/>
    </xf>
    <xf numFmtId="0" fontId="0" fillId="45" borderId="8" xfId="0" applyFill="1" applyBorder="1" applyAlignment="1">
      <alignment horizontal="center" vertical="center"/>
    </xf>
    <xf numFmtId="14" fontId="0" fillId="45" borderId="8" xfId="0" applyNumberFormat="1" applyFill="1" applyBorder="1" applyAlignment="1">
      <alignment horizontal="center" vertical="center"/>
    </xf>
    <xf numFmtId="0" fontId="0" fillId="45" borderId="8" xfId="1" applyNumberFormat="1" applyFont="1" applyFill="1" applyBorder="1" applyAlignment="1">
      <alignment horizontal="center" vertical="center"/>
    </xf>
    <xf numFmtId="0" fontId="0" fillId="46" borderId="9" xfId="0" applyFill="1" applyBorder="1" applyAlignment="1">
      <alignment horizontal="center" vertical="center"/>
    </xf>
    <xf numFmtId="0" fontId="0" fillId="46" borderId="3" xfId="0" applyFill="1" applyBorder="1" applyAlignment="1">
      <alignment horizontal="center" vertical="center"/>
    </xf>
    <xf numFmtId="0" fontId="0" fillId="46" borderId="3" xfId="0" applyFill="1" applyBorder="1" applyAlignment="1">
      <alignment horizontal="center" vertical="center" wrapText="1"/>
    </xf>
    <xf numFmtId="14" fontId="0" fillId="46" borderId="3" xfId="0" applyNumberFormat="1" applyFill="1" applyBorder="1" applyAlignment="1">
      <alignment horizontal="center" vertical="center"/>
    </xf>
    <xf numFmtId="0" fontId="0" fillId="45" borderId="3" xfId="0" applyFill="1" applyBorder="1" applyAlignment="1">
      <alignment horizontal="center" vertical="center"/>
    </xf>
    <xf numFmtId="0" fontId="0" fillId="45" borderId="3" xfId="0" applyFill="1" applyBorder="1" applyAlignment="1">
      <alignment horizontal="center" vertical="center" wrapText="1"/>
    </xf>
    <xf numFmtId="0" fontId="0" fillId="24" borderId="10" xfId="0" applyFill="1" applyBorder="1" applyAlignment="1">
      <alignment horizontal="justify" vertical="center" wrapText="1"/>
    </xf>
    <xf numFmtId="0" fontId="0" fillId="26" borderId="10" xfId="0" applyFill="1" applyBorder="1" applyAlignment="1">
      <alignment horizontal="justify" vertical="center" wrapText="1"/>
    </xf>
    <xf numFmtId="0" fontId="0" fillId="47" borderId="3" xfId="0" applyFill="1" applyBorder="1" applyAlignment="1">
      <alignment horizontal="center" vertical="center"/>
    </xf>
    <xf numFmtId="0" fontId="0" fillId="47" borderId="3" xfId="0" applyFill="1" applyBorder="1" applyAlignment="1">
      <alignment horizontal="center" vertical="center" wrapText="1"/>
    </xf>
    <xf numFmtId="14" fontId="0" fillId="47" borderId="3" xfId="0" applyNumberFormat="1" applyFill="1" applyBorder="1" applyAlignment="1">
      <alignment horizontal="center" vertical="center"/>
    </xf>
    <xf numFmtId="0" fontId="0" fillId="48" borderId="3" xfId="0" applyFill="1" applyBorder="1" applyAlignment="1">
      <alignment horizontal="center" vertical="center"/>
    </xf>
    <xf numFmtId="0" fontId="0" fillId="48" borderId="3" xfId="0" applyFill="1" applyBorder="1" applyAlignment="1">
      <alignment horizontal="center" vertical="center" wrapText="1"/>
    </xf>
    <xf numFmtId="14" fontId="0" fillId="48" borderId="3" xfId="0" applyNumberFormat="1" applyFill="1" applyBorder="1" applyAlignment="1">
      <alignment horizontal="center" vertical="center"/>
    </xf>
    <xf numFmtId="0" fontId="0" fillId="49" borderId="0" xfId="0" applyFill="1" applyAlignment="1">
      <alignment horizontal="center" vertical="center"/>
    </xf>
    <xf numFmtId="0" fontId="2" fillId="49" borderId="0" xfId="0" applyFont="1" applyFill="1"/>
    <xf numFmtId="14" fontId="0" fillId="49" borderId="0" xfId="0" applyNumberFormat="1" applyFill="1" applyAlignment="1">
      <alignment horizontal="center" vertical="center"/>
    </xf>
    <xf numFmtId="0" fontId="0" fillId="49" borderId="0" xfId="0" applyFill="1"/>
    <xf numFmtId="0" fontId="7" fillId="9" borderId="0" xfId="0" applyFont="1" applyFill="1" applyAlignment="1">
      <alignment horizontal="center" vertical="center" wrapText="1"/>
    </xf>
    <xf numFmtId="0" fontId="7" fillId="5" borderId="6" xfId="0" applyFont="1" applyFill="1" applyBorder="1" applyAlignment="1">
      <alignment horizontal="center" vertical="center" wrapText="1"/>
    </xf>
    <xf numFmtId="0" fontId="6" fillId="12" borderId="0" xfId="0" applyFont="1" applyFill="1" applyAlignment="1">
      <alignment horizontal="center" vertical="center" wrapText="1"/>
    </xf>
    <xf numFmtId="0" fontId="6" fillId="22" borderId="0" xfId="0" applyFont="1" applyFill="1" applyAlignment="1">
      <alignment horizontal="center" vertical="center" wrapText="1"/>
    </xf>
    <xf numFmtId="0" fontId="7" fillId="27" borderId="0" xfId="0" applyFont="1" applyFill="1" applyAlignment="1">
      <alignment horizontal="center" vertical="center" wrapText="1"/>
    </xf>
    <xf numFmtId="0" fontId="7" fillId="28" borderId="6" xfId="0" applyFont="1" applyFill="1" applyBorder="1" applyAlignment="1">
      <alignment horizontal="center" vertical="center" wrapText="1"/>
    </xf>
    <xf numFmtId="0" fontId="0" fillId="49" borderId="0" xfId="0" applyFill="1" applyAlignment="1">
      <alignment horizontal="center"/>
    </xf>
    <xf numFmtId="9" fontId="0" fillId="49" borderId="0" xfId="0" applyNumberFormat="1" applyFill="1" applyAlignment="1">
      <alignment horizontal="center" vertical="center"/>
    </xf>
    <xf numFmtId="9" fontId="0" fillId="49" borderId="0" xfId="1" applyFont="1" applyFill="1" applyAlignment="1">
      <alignment horizontal="center" vertical="center"/>
    </xf>
    <xf numFmtId="49" fontId="0" fillId="41" borderId="0" xfId="0" applyNumberFormat="1" applyFill="1" applyAlignment="1">
      <alignment horizontal="center" vertical="center" wrapText="1"/>
    </xf>
    <xf numFmtId="0" fontId="12" fillId="49" borderId="5" xfId="0" applyFont="1" applyFill="1" applyBorder="1"/>
    <xf numFmtId="0" fontId="11" fillId="0" borderId="0" xfId="0" applyFont="1" applyAlignment="1">
      <alignment horizontal="center" vertical="center"/>
    </xf>
    <xf numFmtId="0" fontId="0" fillId="0" borderId="9" xfId="0" applyBorder="1" applyAlignment="1">
      <alignment horizontal="center"/>
    </xf>
    <xf numFmtId="0" fontId="0" fillId="0" borderId="3" xfId="0" applyBorder="1" applyAlignment="1">
      <alignment horizontal="center" vertical="center"/>
    </xf>
    <xf numFmtId="0" fontId="0" fillId="0" borderId="3" xfId="0" applyBorder="1" applyAlignment="1">
      <alignment horizontal="center" vertical="center" wrapText="1"/>
    </xf>
    <xf numFmtId="14" fontId="0" fillId="0" borderId="3" xfId="0" applyNumberFormat="1" applyBorder="1" applyAlignment="1">
      <alignment horizontal="center" vertical="center"/>
    </xf>
    <xf numFmtId="0" fontId="0" fillId="45" borderId="9" xfId="0" applyFill="1" applyBorder="1" applyAlignment="1">
      <alignment horizontal="center" vertical="center"/>
    </xf>
    <xf numFmtId="0" fontId="0" fillId="38" borderId="9" xfId="0" applyFill="1" applyBorder="1" applyAlignment="1">
      <alignment horizontal="center" vertical="center"/>
    </xf>
    <xf numFmtId="0" fontId="0" fillId="3" borderId="9" xfId="0" applyFill="1" applyBorder="1" applyAlignment="1">
      <alignment horizontal="center" vertical="center"/>
    </xf>
    <xf numFmtId="0" fontId="0" fillId="43" borderId="9" xfId="0" applyFill="1" applyBorder="1" applyAlignment="1">
      <alignment horizontal="center" vertical="center"/>
    </xf>
    <xf numFmtId="0" fontId="0" fillId="44" borderId="9" xfId="0" applyFill="1" applyBorder="1" applyAlignment="1">
      <alignment horizontal="center" vertical="center"/>
    </xf>
    <xf numFmtId="0" fontId="0" fillId="47" borderId="9" xfId="0" applyFill="1" applyBorder="1" applyAlignment="1">
      <alignment horizontal="center" vertical="center"/>
    </xf>
    <xf numFmtId="0" fontId="0" fillId="48" borderId="9" xfId="0" applyFill="1" applyBorder="1" applyAlignment="1">
      <alignment horizontal="center" vertical="center"/>
    </xf>
    <xf numFmtId="0" fontId="0" fillId="29" borderId="10" xfId="0" applyFill="1" applyBorder="1" applyAlignment="1">
      <alignment vertical="center"/>
    </xf>
    <xf numFmtId="0" fontId="0" fillId="29" borderId="10" xfId="0" applyFill="1" applyBorder="1" applyAlignment="1">
      <alignment vertical="center" wrapText="1"/>
    </xf>
    <xf numFmtId="0" fontId="0" fillId="14" borderId="10" xfId="0" applyFill="1" applyBorder="1" applyAlignment="1">
      <alignment horizontal="justify" vertical="center" wrapText="1"/>
    </xf>
    <xf numFmtId="0" fontId="0" fillId="7" borderId="10" xfId="0" applyFill="1" applyBorder="1" applyAlignment="1">
      <alignment horizontal="justify" vertical="center" wrapText="1"/>
    </xf>
    <xf numFmtId="0" fontId="0" fillId="11" borderId="10" xfId="0" applyFill="1" applyBorder="1" applyAlignment="1">
      <alignment horizontal="justify" vertical="center" wrapText="1"/>
    </xf>
    <xf numFmtId="0" fontId="0" fillId="39" borderId="0" xfId="0" applyFill="1" applyAlignment="1">
      <alignment horizontal="justify" vertical="center" wrapText="1"/>
    </xf>
    <xf numFmtId="0" fontId="0" fillId="42" borderId="0" xfId="0" applyFill="1" applyAlignment="1">
      <alignment horizontal="justify" vertical="center" wrapText="1"/>
    </xf>
    <xf numFmtId="0" fontId="0" fillId="41" borderId="0" xfId="0" applyFill="1" applyAlignment="1">
      <alignment horizontal="justify" vertical="center" wrapText="1"/>
    </xf>
    <xf numFmtId="0" fontId="0" fillId="40" borderId="0" xfId="0" applyFill="1" applyAlignment="1">
      <alignment horizontal="justify" vertical="center" wrapText="1"/>
    </xf>
    <xf numFmtId="0" fontId="0" fillId="45" borderId="8" xfId="0" applyFill="1" applyBorder="1" applyAlignment="1">
      <alignment horizontal="justify" vertical="center" wrapText="1"/>
    </xf>
    <xf numFmtId="0" fontId="0" fillId="46" borderId="3" xfId="0" applyFill="1" applyBorder="1" applyAlignment="1">
      <alignment horizontal="justify" vertical="center" wrapText="1"/>
    </xf>
    <xf numFmtId="0" fontId="0" fillId="45" borderId="3" xfId="0" applyFill="1" applyBorder="1" applyAlignment="1">
      <alignment horizontal="justify" vertical="center" wrapText="1"/>
    </xf>
    <xf numFmtId="0" fontId="0" fillId="38" borderId="3" xfId="0" applyFill="1" applyBorder="1" applyAlignment="1">
      <alignment horizontal="justify" vertical="center" wrapText="1"/>
    </xf>
    <xf numFmtId="0" fontId="0" fillId="3" borderId="3" xfId="0" applyFill="1" applyBorder="1" applyAlignment="1">
      <alignment horizontal="justify" vertical="center" wrapText="1"/>
    </xf>
    <xf numFmtId="0" fontId="0" fillId="43" borderId="3" xfId="0" applyFill="1" applyBorder="1" applyAlignment="1">
      <alignment horizontal="justify" vertical="center" wrapText="1"/>
    </xf>
    <xf numFmtId="0" fontId="0" fillId="44" borderId="3" xfId="0" applyFill="1" applyBorder="1" applyAlignment="1">
      <alignment horizontal="justify" vertical="center" wrapText="1"/>
    </xf>
    <xf numFmtId="0" fontId="0" fillId="48" borderId="3" xfId="0" applyFill="1" applyBorder="1" applyAlignment="1">
      <alignment horizontal="justify" vertical="center" wrapText="1"/>
    </xf>
    <xf numFmtId="0" fontId="0" fillId="47" borderId="3" xfId="0" applyFill="1" applyBorder="1" applyAlignment="1">
      <alignment horizontal="justify" vertical="center" wrapText="1"/>
    </xf>
    <xf numFmtId="0" fontId="0" fillId="29" borderId="10" xfId="0" applyFill="1" applyBorder="1" applyAlignment="1">
      <alignment horizontal="justify" vertical="center" wrapText="1"/>
    </xf>
    <xf numFmtId="0" fontId="0" fillId="45" borderId="8" xfId="0" applyFill="1" applyBorder="1" applyAlignment="1">
      <alignment horizontal="center" vertical="center" wrapText="1"/>
    </xf>
    <xf numFmtId="0" fontId="7" fillId="23" borderId="6" xfId="0" applyFont="1" applyFill="1" applyBorder="1" applyAlignment="1">
      <alignment horizontal="center" vertical="center" wrapText="1"/>
    </xf>
    <xf numFmtId="0" fontId="7" fillId="13" borderId="6" xfId="0" applyFont="1" applyFill="1" applyBorder="1" applyAlignment="1">
      <alignment horizontal="center" vertical="center" wrapText="1"/>
    </xf>
    <xf numFmtId="0" fontId="3" fillId="4" borderId="0" xfId="0" applyFont="1" applyFill="1" applyAlignment="1">
      <alignment horizontal="center" vertical="center" wrapText="1"/>
    </xf>
    <xf numFmtId="0" fontId="3" fillId="2" borderId="6" xfId="0" applyFont="1" applyFill="1" applyBorder="1" applyAlignment="1">
      <alignment horizontal="center" vertical="center" wrapText="1"/>
    </xf>
    <xf numFmtId="0" fontId="3" fillId="0" borderId="0" xfId="0" applyFont="1" applyAlignment="1">
      <alignment horizontal="center" vertical="center" wrapText="1"/>
    </xf>
    <xf numFmtId="0" fontId="3" fillId="9" borderId="0" xfId="0" applyFont="1" applyFill="1" applyAlignment="1">
      <alignment horizontal="center" vertical="center" wrapText="1"/>
    </xf>
    <xf numFmtId="0" fontId="3" fillId="5" borderId="6" xfId="0" applyFont="1" applyFill="1" applyBorder="1" applyAlignment="1">
      <alignment horizontal="center" vertical="center" wrapText="1"/>
    </xf>
    <xf numFmtId="9" fontId="3" fillId="5" borderId="6" xfId="1" applyFont="1" applyFill="1" applyBorder="1" applyAlignment="1">
      <alignment horizontal="center" vertical="center" wrapText="1"/>
    </xf>
    <xf numFmtId="0" fontId="3" fillId="12" borderId="0" xfId="0" applyFont="1" applyFill="1" applyAlignment="1">
      <alignment horizontal="center" vertical="center" wrapText="1"/>
    </xf>
    <xf numFmtId="0" fontId="3" fillId="13" borderId="6" xfId="0" applyFont="1" applyFill="1" applyBorder="1" applyAlignment="1">
      <alignment horizontal="center" vertical="center" wrapText="1"/>
    </xf>
    <xf numFmtId="9" fontId="3" fillId="13" borderId="6" xfId="1" applyFont="1" applyFill="1" applyBorder="1" applyAlignment="1">
      <alignment horizontal="center" vertical="center" wrapText="1"/>
    </xf>
    <xf numFmtId="0" fontId="3" fillId="22" borderId="0" xfId="0" applyFont="1" applyFill="1" applyAlignment="1">
      <alignment horizontal="center" vertical="center" wrapText="1"/>
    </xf>
    <xf numFmtId="0" fontId="3" fillId="23" borderId="6" xfId="0" applyFont="1" applyFill="1" applyBorder="1" applyAlignment="1">
      <alignment horizontal="center" vertical="center" wrapText="1"/>
    </xf>
    <xf numFmtId="9" fontId="3" fillId="23" borderId="6" xfId="1" applyFont="1" applyFill="1" applyBorder="1" applyAlignment="1">
      <alignment horizontal="center" vertical="center" wrapText="1"/>
    </xf>
    <xf numFmtId="0" fontId="3" fillId="27" borderId="0" xfId="0" applyFont="1" applyFill="1" applyAlignment="1">
      <alignment horizontal="center" vertical="center" wrapText="1"/>
      <extLst>
        <ext xmlns:xfpb="http://schemas.microsoft.com/office/spreadsheetml/2022/featurepropertybag" uri="{C7286773-470A-42A8-94C5-96B5CB345126}">
          <xfpb:xfComplement i="0"/>
        </ext>
      </extLst>
    </xf>
    <xf numFmtId="0" fontId="3" fillId="28" borderId="6" xfId="0" applyFont="1" applyFill="1" applyBorder="1" applyAlignment="1">
      <alignment horizontal="center" vertical="center" wrapText="1"/>
      <extLst>
        <ext xmlns:xfpb="http://schemas.microsoft.com/office/spreadsheetml/2022/featurepropertybag" uri="{C7286773-470A-42A8-94C5-96B5CB345126}">
          <xfpb:xfComplement i="0"/>
        </ext>
      </extLst>
    </xf>
    <xf numFmtId="9" fontId="3" fillId="28" borderId="6" xfId="1" applyFont="1" applyFill="1" applyBorder="1" applyAlignment="1">
      <alignment horizontal="center" vertical="center" wrapText="1"/>
    </xf>
    <xf numFmtId="0" fontId="0" fillId="45" borderId="8" xfId="0" applyFill="1" applyBorder="1" applyAlignment="1" applyProtection="1">
      <alignment horizontal="center" vertical="center"/>
      <protection locked="0"/>
    </xf>
    <xf numFmtId="0" fontId="0" fillId="46" borderId="3" xfId="0" applyFill="1" applyBorder="1" applyAlignment="1" applyProtection="1">
      <alignment horizontal="center" vertical="center"/>
      <protection locked="0"/>
    </xf>
    <xf numFmtId="0" fontId="0" fillId="45" borderId="3" xfId="0" applyFill="1" applyBorder="1" applyAlignment="1" applyProtection="1">
      <alignment horizontal="center" vertical="center"/>
      <protection locked="0"/>
    </xf>
    <xf numFmtId="0" fontId="0" fillId="38" borderId="3"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43" borderId="3" xfId="0" applyFill="1" applyBorder="1" applyAlignment="1" applyProtection="1">
      <alignment horizontal="center" vertical="center"/>
      <protection locked="0"/>
    </xf>
    <xf numFmtId="0" fontId="0" fillId="44" borderId="3" xfId="0" applyFill="1" applyBorder="1" applyAlignment="1" applyProtection="1">
      <alignment horizontal="center" vertical="center"/>
      <protection locked="0"/>
    </xf>
    <xf numFmtId="0" fontId="0" fillId="47" borderId="3" xfId="0" applyFill="1" applyBorder="1" applyAlignment="1" applyProtection="1">
      <alignment horizontal="center" vertical="center"/>
      <protection locked="0"/>
    </xf>
    <xf numFmtId="0" fontId="0" fillId="48" borderId="3" xfId="0" applyFill="1" applyBorder="1" applyAlignment="1" applyProtection="1">
      <alignment horizontal="center" vertical="center"/>
      <protection locked="0"/>
    </xf>
    <xf numFmtId="0" fontId="0" fillId="39" borderId="0" xfId="0" applyFill="1" applyAlignment="1" applyProtection="1">
      <alignment horizontal="center" vertical="center"/>
      <protection locked="0"/>
    </xf>
    <xf numFmtId="0" fontId="0" fillId="42" borderId="0" xfId="0" applyFill="1" applyAlignment="1" applyProtection="1">
      <alignment horizontal="center" vertical="center"/>
      <protection locked="0"/>
    </xf>
    <xf numFmtId="0" fontId="0" fillId="41" borderId="0" xfId="0" applyFill="1" applyAlignment="1" applyProtection="1">
      <alignment horizontal="center" vertical="center"/>
      <protection locked="0"/>
    </xf>
    <xf numFmtId="0" fontId="0" fillId="40" borderId="0" xfId="0" applyFill="1" applyAlignment="1" applyProtection="1">
      <alignment horizontal="center" vertical="center"/>
      <protection locked="0"/>
    </xf>
    <xf numFmtId="0" fontId="0" fillId="7" borderId="8" xfId="0" applyFill="1" applyBorder="1" applyAlignment="1" applyProtection="1">
      <alignment horizontal="center" vertical="center"/>
      <protection locked="0"/>
    </xf>
    <xf numFmtId="0" fontId="0" fillId="11" borderId="8" xfId="0" applyFill="1" applyBorder="1" applyAlignment="1" applyProtection="1">
      <alignment horizontal="center" vertical="center"/>
      <protection locked="0"/>
    </xf>
    <xf numFmtId="0" fontId="0" fillId="8" borderId="3" xfId="0" applyFill="1" applyBorder="1" applyAlignment="1" applyProtection="1">
      <alignment horizontal="center" vertical="center"/>
      <protection locked="0"/>
    </xf>
    <xf numFmtId="0" fontId="0" fillId="11" borderId="3" xfId="0"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13" borderId="6" xfId="0" applyFont="1" applyFill="1" applyBorder="1" applyAlignment="1" applyProtection="1">
      <alignment horizontal="center" vertical="center" wrapText="1"/>
      <protection locked="0"/>
    </xf>
    <xf numFmtId="0" fontId="0" fillId="14" borderId="8" xfId="0" applyFill="1" applyBorder="1" applyAlignment="1" applyProtection="1">
      <alignment horizontal="center" vertical="center"/>
      <protection locked="0"/>
    </xf>
    <xf numFmtId="0" fontId="0" fillId="16" borderId="8" xfId="0" applyFill="1" applyBorder="1" applyAlignment="1" applyProtection="1">
      <alignment horizontal="center" vertical="center"/>
      <protection locked="0"/>
    </xf>
    <xf numFmtId="0" fontId="0" fillId="17" borderId="3" xfId="0" applyFill="1" applyBorder="1" applyAlignment="1" applyProtection="1">
      <alignment horizontal="center" vertical="center"/>
      <protection locked="0"/>
    </xf>
    <xf numFmtId="0" fontId="0" fillId="16" borderId="3" xfId="0" applyFill="1" applyBorder="1" applyAlignment="1" applyProtection="1">
      <alignment horizontal="center" vertical="center"/>
      <protection locked="0"/>
    </xf>
    <xf numFmtId="0" fontId="0" fillId="15" borderId="3" xfId="0" applyFill="1" applyBorder="1" applyAlignment="1" applyProtection="1">
      <alignment horizontal="center" vertical="center"/>
      <protection locked="0"/>
    </xf>
    <xf numFmtId="0" fontId="0" fillId="14" borderId="3" xfId="0" applyFill="1" applyBorder="1" applyAlignment="1" applyProtection="1">
      <alignment horizontal="center" vertical="center"/>
      <protection locked="0"/>
    </xf>
    <xf numFmtId="0" fontId="3" fillId="23" borderId="6" xfId="0" applyFont="1" applyFill="1" applyBorder="1" applyAlignment="1" applyProtection="1">
      <alignment horizontal="center" vertical="center" wrapText="1"/>
      <protection locked="0"/>
    </xf>
    <xf numFmtId="0" fontId="0" fillId="26" borderId="8" xfId="0" applyFill="1" applyBorder="1" applyAlignment="1" applyProtection="1">
      <alignment horizontal="center" vertical="center"/>
      <protection locked="0"/>
    </xf>
    <xf numFmtId="0" fontId="0" fillId="24" borderId="8" xfId="0" applyFill="1" applyBorder="1" applyAlignment="1" applyProtection="1">
      <alignment horizontal="center" vertical="center"/>
      <protection locked="0"/>
    </xf>
    <xf numFmtId="0" fontId="0" fillId="25" borderId="3" xfId="0" applyFill="1" applyBorder="1" applyAlignment="1" applyProtection="1">
      <alignment horizontal="center" vertical="center"/>
      <protection locked="0"/>
    </xf>
    <xf numFmtId="0" fontId="0" fillId="24" borderId="3" xfId="0" applyFill="1" applyBorder="1" applyAlignment="1" applyProtection="1">
      <alignment horizontal="center" vertical="center"/>
      <protection locked="0"/>
    </xf>
    <xf numFmtId="0" fontId="0" fillId="49" borderId="0" xfId="0" applyFill="1" applyAlignment="1" applyProtection="1">
      <alignment horizontal="center" vertical="center"/>
      <protection locked="0"/>
    </xf>
    <xf numFmtId="0" fontId="3" fillId="28" borderId="6"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29" borderId="8" xfId="0" applyFill="1" applyBorder="1" applyAlignment="1" applyProtection="1">
      <alignment horizontal="center" vertical="center"/>
      <protection locked="0"/>
    </xf>
    <xf numFmtId="0" fontId="0" fillId="31" borderId="8" xfId="0" applyFill="1" applyBorder="1" applyAlignment="1" applyProtection="1">
      <alignment horizontal="center" vertical="center"/>
      <protection locked="0"/>
    </xf>
    <xf numFmtId="0" fontId="0" fillId="32" borderId="3" xfId="0" applyFill="1" applyBorder="1" applyAlignment="1" applyProtection="1">
      <alignment horizontal="center" vertical="center"/>
      <protection locked="0"/>
    </xf>
    <xf numFmtId="0" fontId="0" fillId="31" borderId="3" xfId="0" applyFill="1" applyBorder="1" applyAlignment="1" applyProtection="1">
      <alignment horizontal="center" vertical="center"/>
      <protection locked="0"/>
    </xf>
    <xf numFmtId="0" fontId="0" fillId="30" borderId="3" xfId="0" applyFill="1" applyBorder="1" applyAlignment="1" applyProtection="1">
      <alignment horizontal="center" vertical="center"/>
      <protection locked="0"/>
    </xf>
    <xf numFmtId="0" fontId="0" fillId="20" borderId="8" xfId="0" applyFill="1" applyBorder="1" applyAlignment="1" applyProtection="1">
      <alignment horizontal="center" vertical="center"/>
      <protection locked="0"/>
    </xf>
    <xf numFmtId="0" fontId="2" fillId="19" borderId="6" xfId="0" applyFont="1" applyFill="1" applyBorder="1" applyAlignment="1" applyProtection="1">
      <alignment horizontal="center" vertical="center" wrapText="1"/>
      <protection locked="0"/>
    </xf>
    <xf numFmtId="0" fontId="0" fillId="21" borderId="3" xfId="0" applyFill="1" applyBorder="1" applyAlignment="1" applyProtection="1">
      <alignment horizontal="center" vertical="center"/>
      <protection locked="0"/>
    </xf>
    <xf numFmtId="0" fontId="14" fillId="11" borderId="8" xfId="0" applyFont="1" applyFill="1" applyBorder="1" applyAlignment="1">
      <alignment horizontal="center" vertical="center"/>
    </xf>
    <xf numFmtId="0" fontId="14" fillId="7" borderId="8" xfId="0" applyFont="1" applyFill="1" applyBorder="1" applyAlignment="1">
      <alignment horizontal="center" vertical="center"/>
    </xf>
    <xf numFmtId="0" fontId="10" fillId="51" borderId="5" xfId="0" applyFont="1" applyFill="1" applyBorder="1" applyAlignment="1">
      <alignment horizontal="center" vertical="center"/>
    </xf>
    <xf numFmtId="0" fontId="10" fillId="52" borderId="5" xfId="0" applyFont="1" applyFill="1" applyBorder="1" applyAlignment="1">
      <alignment horizontal="center" vertical="center"/>
    </xf>
    <xf numFmtId="0" fontId="10" fillId="53" borderId="5" xfId="0" applyFont="1" applyFill="1" applyBorder="1" applyAlignment="1">
      <alignment horizontal="center" vertical="center"/>
    </xf>
    <xf numFmtId="0" fontId="10" fillId="54" borderId="5" xfId="0" applyFont="1" applyFill="1" applyBorder="1" applyAlignment="1">
      <alignment horizontal="center" vertical="center"/>
    </xf>
    <xf numFmtId="0" fontId="10" fillId="40" borderId="5" xfId="0" applyFont="1" applyFill="1" applyBorder="1" applyAlignment="1">
      <alignment horizontal="center" vertical="center"/>
    </xf>
    <xf numFmtId="0" fontId="10" fillId="55" borderId="5" xfId="0" applyFont="1" applyFill="1" applyBorder="1" applyAlignment="1">
      <alignment horizontal="center" vertical="center"/>
    </xf>
    <xf numFmtId="0" fontId="10" fillId="18" borderId="5" xfId="0" applyFont="1" applyFill="1" applyBorder="1" applyAlignment="1">
      <alignment horizontal="center" vertical="center"/>
    </xf>
    <xf numFmtId="0" fontId="10" fillId="56" borderId="5" xfId="0" applyFont="1" applyFill="1" applyBorder="1" applyAlignment="1">
      <alignment horizontal="center" vertical="center"/>
    </xf>
    <xf numFmtId="14" fontId="10" fillId="52" borderId="5" xfId="0" applyNumberFormat="1" applyFont="1" applyFill="1" applyBorder="1" applyAlignment="1">
      <alignment horizontal="center" vertical="center"/>
    </xf>
    <xf numFmtId="14" fontId="10" fillId="53" borderId="5" xfId="0" applyNumberFormat="1" applyFont="1" applyFill="1" applyBorder="1" applyAlignment="1">
      <alignment horizontal="center" vertical="center"/>
    </xf>
    <xf numFmtId="14" fontId="10" fillId="40" borderId="5" xfId="0" applyNumberFormat="1" applyFont="1" applyFill="1" applyBorder="1" applyAlignment="1">
      <alignment horizontal="center" vertical="center"/>
    </xf>
    <xf numFmtId="0" fontId="10" fillId="57" borderId="5" xfId="0" applyFont="1" applyFill="1" applyBorder="1" applyAlignment="1">
      <alignment horizontal="center" vertical="center"/>
    </xf>
    <xf numFmtId="14" fontId="10" fillId="57" borderId="5" xfId="0" applyNumberFormat="1" applyFont="1" applyFill="1" applyBorder="1" applyAlignment="1">
      <alignment horizontal="center" vertical="center"/>
    </xf>
    <xf numFmtId="14" fontId="10" fillId="55" borderId="5" xfId="0" applyNumberFormat="1" applyFont="1" applyFill="1" applyBorder="1" applyAlignment="1">
      <alignment horizontal="center" vertical="center"/>
    </xf>
    <xf numFmtId="14" fontId="10" fillId="18" borderId="5" xfId="0" applyNumberFormat="1" applyFont="1" applyFill="1" applyBorder="1" applyAlignment="1">
      <alignment horizontal="center" vertical="center"/>
    </xf>
    <xf numFmtId="14" fontId="10" fillId="56" borderId="5" xfId="0" applyNumberFormat="1" applyFont="1" applyFill="1" applyBorder="1" applyAlignment="1">
      <alignment horizontal="center" vertical="center"/>
    </xf>
    <xf numFmtId="14" fontId="10" fillId="51" borderId="5" xfId="0" applyNumberFormat="1" applyFont="1" applyFill="1" applyBorder="1" applyAlignment="1">
      <alignment horizontal="center" vertical="center"/>
    </xf>
    <xf numFmtId="14" fontId="10" fillId="54" borderId="5" xfId="0" applyNumberFormat="1" applyFont="1" applyFill="1" applyBorder="1" applyAlignment="1">
      <alignment horizontal="center" vertical="center"/>
    </xf>
    <xf numFmtId="0" fontId="15" fillId="38" borderId="3"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43" borderId="3" xfId="0" applyFont="1" applyFill="1" applyBorder="1" applyAlignment="1" applyProtection="1">
      <alignment horizontal="center" vertical="center"/>
      <protection locked="0"/>
    </xf>
    <xf numFmtId="0" fontId="15" fillId="44" borderId="3" xfId="0" applyFont="1" applyFill="1" applyBorder="1" applyAlignment="1" applyProtection="1">
      <alignment horizontal="center" vertical="center"/>
      <protection locked="0"/>
    </xf>
    <xf numFmtId="0" fontId="0" fillId="7" borderId="8" xfId="0" applyFill="1" applyBorder="1" applyAlignment="1" applyProtection="1">
      <alignment horizontal="center" vertical="center" wrapText="1"/>
      <protection locked="0"/>
    </xf>
    <xf numFmtId="0" fontId="0" fillId="0" borderId="0" xfId="0" applyAlignment="1">
      <alignment horizontal="center"/>
    </xf>
    <xf numFmtId="0" fontId="19" fillId="61" borderId="0" xfId="0" applyFont="1" applyFill="1" applyAlignment="1">
      <alignment horizontal="center" vertical="center" wrapText="1"/>
    </xf>
    <xf numFmtId="0" fontId="19" fillId="61" borderId="24" xfId="0" applyFont="1" applyFill="1" applyBorder="1" applyAlignment="1">
      <alignment horizontal="center" vertical="center" wrapText="1"/>
    </xf>
    <xf numFmtId="0" fontId="19" fillId="62" borderId="0" xfId="0" applyFont="1" applyFill="1" applyAlignment="1">
      <alignment horizontal="center" vertical="center" wrapText="1"/>
    </xf>
    <xf numFmtId="0" fontId="19" fillId="62" borderId="24" xfId="0" applyFont="1" applyFill="1" applyBorder="1" applyAlignment="1">
      <alignment horizontal="center" vertical="center" wrapText="1"/>
    </xf>
    <xf numFmtId="0" fontId="19" fillId="63" borderId="0" xfId="0" applyFont="1" applyFill="1" applyAlignment="1">
      <alignment horizontal="center" vertical="center" wrapText="1"/>
    </xf>
    <xf numFmtId="0" fontId="19" fillId="63" borderId="24" xfId="0" applyFont="1" applyFill="1" applyBorder="1" applyAlignment="1">
      <alignment horizontal="center" vertical="center" wrapText="1"/>
    </xf>
    <xf numFmtId="16" fontId="20" fillId="67" borderId="32" xfId="0" applyNumberFormat="1" applyFont="1" applyFill="1" applyBorder="1" applyAlignment="1">
      <alignment vertical="center"/>
    </xf>
    <xf numFmtId="0" fontId="20" fillId="67" borderId="32" xfId="0" applyFont="1" applyFill="1" applyBorder="1" applyAlignment="1">
      <alignment vertical="center"/>
    </xf>
    <xf numFmtId="0" fontId="20" fillId="77" borderId="31" xfId="0" applyFont="1" applyFill="1" applyBorder="1" applyAlignment="1">
      <alignment vertical="center"/>
    </xf>
    <xf numFmtId="0" fontId="20" fillId="68" borderId="32" xfId="0" applyFont="1" applyFill="1" applyBorder="1" applyAlignment="1">
      <alignment vertical="center"/>
    </xf>
    <xf numFmtId="0" fontId="22" fillId="69" borderId="32" xfId="0" applyFont="1" applyFill="1" applyBorder="1" applyAlignment="1">
      <alignment vertical="center"/>
    </xf>
    <xf numFmtId="0" fontId="24" fillId="70" borderId="32" xfId="0" applyFont="1" applyFill="1" applyBorder="1" applyAlignment="1">
      <alignment vertical="center"/>
    </xf>
    <xf numFmtId="16" fontId="20" fillId="67" borderId="29" xfId="0" applyNumberFormat="1" applyFont="1" applyFill="1" applyBorder="1" applyAlignment="1">
      <alignment vertical="center"/>
    </xf>
    <xf numFmtId="0" fontId="20" fillId="67" borderId="29" xfId="0" applyFont="1" applyFill="1" applyBorder="1" applyAlignment="1">
      <alignment vertical="center"/>
    </xf>
    <xf numFmtId="0" fontId="20" fillId="64" borderId="0" xfId="0" applyFont="1" applyFill="1" applyAlignment="1">
      <alignment vertical="center"/>
    </xf>
    <xf numFmtId="0" fontId="20" fillId="68" borderId="29" xfId="0" applyFont="1" applyFill="1" applyBorder="1" applyAlignment="1">
      <alignment vertical="center"/>
    </xf>
    <xf numFmtId="0" fontId="22" fillId="69" borderId="29" xfId="0" applyFont="1" applyFill="1" applyBorder="1" applyAlignment="1">
      <alignment vertical="center"/>
    </xf>
    <xf numFmtId="0" fontId="24" fillId="70" borderId="29" xfId="0" applyFont="1" applyFill="1" applyBorder="1" applyAlignment="1">
      <alignment vertical="center"/>
    </xf>
    <xf numFmtId="0" fontId="20" fillId="71" borderId="31" xfId="0" applyFont="1" applyFill="1" applyBorder="1" applyAlignment="1">
      <alignment vertical="center"/>
    </xf>
    <xf numFmtId="0" fontId="20" fillId="73" borderId="32" xfId="0" applyFont="1" applyFill="1" applyBorder="1" applyAlignment="1">
      <alignment vertical="center"/>
    </xf>
    <xf numFmtId="0" fontId="22" fillId="74" borderId="32" xfId="0" applyFont="1" applyFill="1" applyBorder="1" applyAlignment="1">
      <alignment vertical="center"/>
    </xf>
    <xf numFmtId="0" fontId="24" fillId="75" borderId="32" xfId="0" applyFont="1" applyFill="1" applyBorder="1" applyAlignment="1">
      <alignment vertical="center"/>
    </xf>
    <xf numFmtId="0" fontId="20" fillId="64" borderId="31" xfId="0" applyFont="1" applyFill="1" applyBorder="1" applyAlignment="1">
      <alignment vertical="center"/>
    </xf>
    <xf numFmtId="0" fontId="20" fillId="76" borderId="32" xfId="0" applyFont="1" applyFill="1" applyBorder="1" applyAlignment="1">
      <alignment vertical="center"/>
    </xf>
    <xf numFmtId="16" fontId="20" fillId="73" borderId="32" xfId="0" applyNumberFormat="1" applyFont="1" applyFill="1" applyBorder="1" applyAlignment="1">
      <alignment vertical="center"/>
    </xf>
    <xf numFmtId="16" fontId="22" fillId="74" borderId="32" xfId="0" applyNumberFormat="1" applyFont="1" applyFill="1" applyBorder="1" applyAlignment="1">
      <alignment vertical="center"/>
    </xf>
    <xf numFmtId="16" fontId="24" fillId="75" borderId="32" xfId="0" applyNumberFormat="1" applyFont="1" applyFill="1" applyBorder="1" applyAlignment="1">
      <alignment vertical="center"/>
    </xf>
    <xf numFmtId="0" fontId="24" fillId="75" borderId="32" xfId="0" applyFont="1" applyFill="1" applyBorder="1" applyAlignment="1">
      <alignment vertical="center" wrapText="1"/>
    </xf>
    <xf numFmtId="0" fontId="20" fillId="79" borderId="31" xfId="0" applyFont="1" applyFill="1" applyBorder="1" applyAlignment="1">
      <alignment vertical="center"/>
    </xf>
    <xf numFmtId="16" fontId="20" fillId="82" borderId="32" xfId="0" applyNumberFormat="1" applyFont="1" applyFill="1" applyBorder="1" applyAlignment="1">
      <alignment vertical="center"/>
    </xf>
    <xf numFmtId="0" fontId="20" fillId="82" borderId="32" xfId="0" applyFont="1" applyFill="1" applyBorder="1" applyAlignment="1">
      <alignment vertical="center"/>
    </xf>
    <xf numFmtId="0" fontId="20" fillId="80" borderId="31" xfId="0" applyFont="1" applyFill="1" applyBorder="1" applyAlignment="1">
      <alignment vertical="center"/>
    </xf>
    <xf numFmtId="0" fontId="20" fillId="83" borderId="32" xfId="0" applyFont="1" applyFill="1" applyBorder="1" applyAlignment="1">
      <alignment vertical="center"/>
    </xf>
    <xf numFmtId="0" fontId="22" fillId="84" borderId="32" xfId="0" applyFont="1" applyFill="1" applyBorder="1" applyAlignment="1">
      <alignment vertical="center"/>
    </xf>
    <xf numFmtId="0" fontId="24" fillId="85" borderId="32" xfId="0" applyFont="1" applyFill="1" applyBorder="1" applyAlignment="1">
      <alignment vertical="center"/>
    </xf>
    <xf numFmtId="16" fontId="20" fillId="76" borderId="32" xfId="0" applyNumberFormat="1" applyFont="1" applyFill="1" applyBorder="1" applyAlignment="1">
      <alignment vertical="center"/>
    </xf>
    <xf numFmtId="0" fontId="20" fillId="86" borderId="31" xfId="0" applyFont="1" applyFill="1" applyBorder="1" applyAlignment="1">
      <alignment vertical="center"/>
    </xf>
    <xf numFmtId="0" fontId="20" fillId="87" borderId="31" xfId="0" applyFont="1" applyFill="1" applyBorder="1" applyAlignment="1">
      <alignment vertical="center"/>
    </xf>
    <xf numFmtId="0" fontId="0" fillId="0" borderId="0" xfId="0" applyAlignment="1">
      <alignment wrapText="1"/>
    </xf>
    <xf numFmtId="0" fontId="0" fillId="0" borderId="0" xfId="0" applyAlignment="1">
      <alignment horizontal="center" wrapText="1"/>
    </xf>
    <xf numFmtId="0" fontId="0" fillId="51" borderId="34" xfId="0" applyFill="1" applyBorder="1" applyAlignment="1">
      <alignment horizontal="center" vertical="center" wrapText="1"/>
    </xf>
    <xf numFmtId="0" fontId="0" fillId="11" borderId="8" xfId="0" applyFill="1" applyBorder="1" applyAlignment="1" applyProtection="1">
      <alignment horizontal="center" vertical="center" wrapText="1"/>
      <protection locked="0"/>
    </xf>
    <xf numFmtId="9" fontId="0" fillId="51" borderId="34" xfId="0" applyNumberFormat="1" applyFill="1" applyBorder="1" applyAlignment="1">
      <alignment horizontal="center" vertical="center" wrapText="1"/>
    </xf>
    <xf numFmtId="0" fontId="18" fillId="89" borderId="34" xfId="0" applyFont="1" applyFill="1" applyBorder="1" applyAlignment="1">
      <alignment horizontal="center" vertical="center" wrapText="1"/>
    </xf>
    <xf numFmtId="9" fontId="0" fillId="52" borderId="37" xfId="0" applyNumberFormat="1" applyFill="1" applyBorder="1" applyAlignment="1">
      <alignment horizontal="center" wrapText="1"/>
    </xf>
    <xf numFmtId="0" fontId="18" fillId="89" borderId="36" xfId="0" applyFont="1" applyFill="1" applyBorder="1" applyAlignment="1">
      <alignment horizontal="center" vertical="center" wrapText="1"/>
    </xf>
    <xf numFmtId="9" fontId="0" fillId="90" borderId="5" xfId="0" applyNumberFormat="1" applyFill="1" applyBorder="1" applyAlignment="1">
      <alignment horizontal="center" wrapText="1"/>
    </xf>
    <xf numFmtId="0" fontId="0" fillId="52" borderId="37" xfId="0" applyFill="1" applyBorder="1" applyAlignment="1">
      <alignment horizontal="center" vertical="center" wrapText="1"/>
    </xf>
    <xf numFmtId="0" fontId="0" fillId="90" borderId="5" xfId="0" applyFill="1" applyBorder="1" applyAlignment="1">
      <alignment horizontal="center" vertical="center" wrapText="1"/>
    </xf>
    <xf numFmtId="0" fontId="0" fillId="54" borderId="5" xfId="0" applyFill="1" applyBorder="1" applyAlignment="1">
      <alignment horizontal="center" vertical="center" wrapText="1"/>
    </xf>
    <xf numFmtId="9" fontId="0" fillId="54" borderId="5" xfId="0" applyNumberFormat="1" applyFill="1" applyBorder="1" applyAlignment="1">
      <alignment horizontal="center" wrapText="1"/>
    </xf>
    <xf numFmtId="9" fontId="0" fillId="40" borderId="5" xfId="0" applyNumberFormat="1" applyFill="1" applyBorder="1" applyAlignment="1">
      <alignment horizontal="center" wrapText="1"/>
    </xf>
    <xf numFmtId="0" fontId="0" fillId="40" borderId="5" xfId="0" applyFill="1" applyBorder="1" applyAlignment="1">
      <alignment horizontal="center" vertical="center" wrapText="1"/>
    </xf>
    <xf numFmtId="9" fontId="0" fillId="91" borderId="5" xfId="0" applyNumberFormat="1" applyFill="1" applyBorder="1" applyAlignment="1">
      <alignment horizontal="center" wrapText="1"/>
    </xf>
    <xf numFmtId="0" fontId="0" fillId="91" borderId="5" xfId="0" applyFill="1" applyBorder="1" applyAlignment="1">
      <alignment horizontal="center" vertical="center" wrapText="1"/>
    </xf>
    <xf numFmtId="9" fontId="0" fillId="55" borderId="5" xfId="0" applyNumberFormat="1" applyFill="1" applyBorder="1" applyAlignment="1">
      <alignment horizontal="center" wrapText="1"/>
    </xf>
    <xf numFmtId="0" fontId="0" fillId="55" borderId="5" xfId="0" applyFill="1" applyBorder="1" applyAlignment="1">
      <alignment horizontal="center" vertical="center" wrapText="1"/>
    </xf>
    <xf numFmtId="9" fontId="0" fillId="18" borderId="5" xfId="0" applyNumberFormat="1" applyFill="1" applyBorder="1" applyAlignment="1">
      <alignment horizontal="center" wrapText="1"/>
    </xf>
    <xf numFmtId="0" fontId="0" fillId="18" borderId="5" xfId="0" applyFill="1" applyBorder="1" applyAlignment="1">
      <alignment horizontal="center" vertical="center" wrapText="1"/>
    </xf>
    <xf numFmtId="9" fontId="0" fillId="92" borderId="5" xfId="0" applyNumberFormat="1" applyFill="1" applyBorder="1" applyAlignment="1">
      <alignment horizontal="center" wrapText="1"/>
    </xf>
    <xf numFmtId="16" fontId="20" fillId="67" borderId="33" xfId="0" applyNumberFormat="1" applyFont="1" applyFill="1" applyBorder="1" applyAlignment="1">
      <alignment vertical="center"/>
    </xf>
    <xf numFmtId="0" fontId="20" fillId="76" borderId="31" xfId="0" applyFont="1" applyFill="1" applyBorder="1" applyAlignment="1">
      <alignment vertical="center"/>
    </xf>
    <xf numFmtId="16" fontId="20" fillId="67" borderId="31" xfId="0" applyNumberFormat="1" applyFont="1" applyFill="1" applyBorder="1" applyAlignment="1">
      <alignment vertical="center"/>
    </xf>
    <xf numFmtId="0" fontId="20" fillId="67" borderId="31" xfId="0" applyFont="1" applyFill="1" applyBorder="1" applyAlignment="1">
      <alignment vertical="center"/>
    </xf>
    <xf numFmtId="16" fontId="20" fillId="82" borderId="31" xfId="0" applyNumberFormat="1" applyFont="1" applyFill="1" applyBorder="1" applyAlignment="1">
      <alignment vertical="center"/>
    </xf>
    <xf numFmtId="0" fontId="20" fillId="82" borderId="31" xfId="0" applyFont="1" applyFill="1" applyBorder="1" applyAlignment="1">
      <alignment vertical="center"/>
    </xf>
    <xf numFmtId="16" fontId="20" fillId="76" borderId="31" xfId="0" applyNumberFormat="1" applyFont="1" applyFill="1" applyBorder="1" applyAlignment="1">
      <alignment vertical="center"/>
    </xf>
    <xf numFmtId="0" fontId="0" fillId="92" borderId="5" xfId="0" applyFill="1" applyBorder="1" applyAlignment="1">
      <alignment horizontal="center" vertical="center" wrapText="1"/>
    </xf>
    <xf numFmtId="0" fontId="0" fillId="52" borderId="0" xfId="0" applyFill="1"/>
    <xf numFmtId="0" fontId="0" fillId="52" borderId="0" xfId="0" applyFill="1" applyAlignment="1">
      <alignment horizontal="center"/>
    </xf>
    <xf numFmtId="0" fontId="0" fillId="52" borderId="0" xfId="0" applyFill="1" applyAlignment="1">
      <alignment horizontal="center" vertical="center"/>
    </xf>
    <xf numFmtId="0" fontId="0" fillId="95" borderId="0" xfId="0" applyFill="1"/>
    <xf numFmtId="0" fontId="0" fillId="95" borderId="0" xfId="0" applyFill="1" applyAlignment="1">
      <alignment horizontal="center"/>
    </xf>
    <xf numFmtId="0" fontId="0" fillId="95" borderId="0" xfId="0" applyFill="1" applyAlignment="1">
      <alignment horizontal="center" vertical="center"/>
    </xf>
    <xf numFmtId="0" fontId="0" fillId="97" borderId="0" xfId="0" applyFill="1"/>
    <xf numFmtId="0" fontId="0" fillId="97" borderId="0" xfId="0" applyFill="1" applyAlignment="1">
      <alignment horizontal="center"/>
    </xf>
    <xf numFmtId="0" fontId="0" fillId="97" borderId="0" xfId="0" applyFill="1" applyAlignment="1">
      <alignment horizontal="center" vertical="center"/>
    </xf>
    <xf numFmtId="0" fontId="0" fillId="34" borderId="0" xfId="0" applyFill="1" applyAlignment="1">
      <alignment horizontal="center"/>
    </xf>
    <xf numFmtId="0" fontId="0" fillId="34" borderId="0" xfId="0" applyFill="1" applyAlignment="1">
      <alignment horizontal="center" vertical="center"/>
    </xf>
    <xf numFmtId="0" fontId="18" fillId="89" borderId="42" xfId="0" applyFont="1" applyFill="1" applyBorder="1" applyAlignment="1">
      <alignment horizontal="center" vertical="center" wrapText="1"/>
    </xf>
    <xf numFmtId="9" fontId="0" fillId="37" borderId="0" xfId="0" applyNumberFormat="1" applyFill="1" applyAlignment="1">
      <alignment horizontal="center"/>
    </xf>
    <xf numFmtId="0" fontId="20" fillId="93" borderId="0" xfId="0" applyFont="1" applyFill="1" applyAlignment="1">
      <alignment horizontal="center" vertical="center"/>
    </xf>
    <xf numFmtId="0" fontId="20" fillId="93" borderId="24" xfId="0" applyFont="1" applyFill="1" applyBorder="1" applyAlignment="1">
      <alignment vertical="center" wrapText="1"/>
    </xf>
    <xf numFmtId="0" fontId="20" fillId="94" borderId="32" xfId="0" applyFont="1" applyFill="1" applyBorder="1" applyAlignment="1">
      <alignment horizontal="center" vertical="center" wrapText="1"/>
    </xf>
    <xf numFmtId="0" fontId="20" fillId="94" borderId="32" xfId="0" applyFont="1" applyFill="1" applyBorder="1" applyAlignment="1">
      <alignment vertical="center" wrapText="1"/>
    </xf>
    <xf numFmtId="0" fontId="20" fillId="96" borderId="32" xfId="0" applyFont="1" applyFill="1" applyBorder="1" applyAlignment="1">
      <alignment horizontal="center" vertical="center" wrapText="1"/>
    </xf>
    <xf numFmtId="0" fontId="20" fillId="96" borderId="32" xfId="0" applyFont="1" applyFill="1" applyBorder="1" applyAlignment="1">
      <alignment vertical="center" wrapText="1"/>
    </xf>
    <xf numFmtId="0" fontId="20" fillId="98" borderId="32" xfId="0" applyFont="1" applyFill="1" applyBorder="1" applyAlignment="1">
      <alignment horizontal="center" vertical="center" wrapText="1"/>
    </xf>
    <xf numFmtId="0" fontId="20" fillId="98" borderId="32" xfId="0" applyFont="1" applyFill="1" applyBorder="1" applyAlignment="1">
      <alignment vertical="center" wrapText="1"/>
    </xf>
    <xf numFmtId="9" fontId="0" fillId="37" borderId="34" xfId="0" applyNumberFormat="1" applyFill="1" applyBorder="1" applyAlignment="1">
      <alignment horizontal="center"/>
    </xf>
    <xf numFmtId="9" fontId="0" fillId="0" borderId="0" xfId="0" applyNumberFormat="1"/>
    <xf numFmtId="0" fontId="16" fillId="80" borderId="28" xfId="0" applyFont="1" applyFill="1" applyBorder="1" applyAlignment="1">
      <alignment vertical="center" wrapText="1"/>
    </xf>
    <xf numFmtId="0" fontId="28" fillId="80" borderId="32" xfId="0" applyFont="1" applyFill="1" applyBorder="1" applyAlignment="1">
      <alignment vertical="center" wrapText="1"/>
    </xf>
    <xf numFmtId="0" fontId="0" fillId="24" borderId="8" xfId="0" applyFill="1" applyBorder="1" applyAlignment="1" applyProtection="1">
      <alignment horizontal="center" vertical="center" wrapText="1"/>
      <protection locked="0"/>
    </xf>
    <xf numFmtId="0" fontId="0" fillId="26" borderId="8" xfId="0" applyFill="1" applyBorder="1" applyAlignment="1">
      <alignment horizontal="center" vertical="center" wrapText="1"/>
    </xf>
    <xf numFmtId="0" fontId="16" fillId="64" borderId="0" xfId="0" applyFont="1" applyFill="1" applyAlignment="1">
      <alignment horizontal="center" vertical="center"/>
    </xf>
    <xf numFmtId="0" fontId="16" fillId="64" borderId="24" xfId="0" applyFont="1" applyFill="1" applyBorder="1" applyAlignment="1">
      <alignment vertical="center" wrapText="1"/>
    </xf>
    <xf numFmtId="0" fontId="16" fillId="65" borderId="27" xfId="0" applyFont="1" applyFill="1" applyBorder="1" applyAlignment="1">
      <alignment vertical="center" wrapText="1"/>
    </xf>
    <xf numFmtId="0" fontId="16" fillId="65" borderId="28" xfId="0" applyFont="1" applyFill="1" applyBorder="1" applyAlignment="1">
      <alignment vertical="center"/>
    </xf>
    <xf numFmtId="0" fontId="16" fillId="65" borderId="28" xfId="0" applyFont="1" applyFill="1" applyBorder="1" applyAlignment="1">
      <alignment vertical="center" wrapText="1"/>
    </xf>
    <xf numFmtId="0" fontId="16" fillId="65" borderId="28" xfId="0" quotePrefix="1" applyFont="1" applyFill="1" applyBorder="1" applyAlignment="1">
      <alignment horizontal="center" vertical="center" wrapText="1"/>
    </xf>
    <xf numFmtId="0" fontId="16" fillId="65" borderId="28" xfId="0" applyFont="1" applyFill="1" applyBorder="1" applyAlignment="1">
      <alignment horizontal="center" vertical="center"/>
    </xf>
    <xf numFmtId="14" fontId="16" fillId="64" borderId="0" xfId="0" applyNumberFormat="1" applyFont="1" applyFill="1" applyAlignment="1">
      <alignment horizontal="center" vertical="center"/>
    </xf>
    <xf numFmtId="14" fontId="16" fillId="64" borderId="24" xfId="0" applyNumberFormat="1" applyFont="1" applyFill="1" applyBorder="1" applyAlignment="1">
      <alignment horizontal="center" vertical="center"/>
    </xf>
    <xf numFmtId="0" fontId="16" fillId="66" borderId="24" xfId="0" applyFont="1" applyFill="1" applyBorder="1" applyAlignment="1">
      <alignment horizontal="center" vertical="center"/>
    </xf>
    <xf numFmtId="0" fontId="16" fillId="64" borderId="24" xfId="0" applyFont="1" applyFill="1" applyBorder="1" applyAlignment="1">
      <alignment horizontal="center" vertical="center"/>
    </xf>
    <xf numFmtId="0" fontId="16" fillId="71" borderId="31" xfId="0" applyFont="1" applyFill="1" applyBorder="1" applyAlignment="1">
      <alignment horizontal="center" vertical="center"/>
    </xf>
    <xf numFmtId="0" fontId="16" fillId="71" borderId="32" xfId="0" applyFont="1" applyFill="1" applyBorder="1" applyAlignment="1">
      <alignment vertical="center" wrapText="1"/>
    </xf>
    <xf numFmtId="14" fontId="16" fillId="71" borderId="31" xfId="0" applyNumberFormat="1" applyFont="1" applyFill="1" applyBorder="1" applyAlignment="1">
      <alignment horizontal="center" vertical="center"/>
    </xf>
    <xf numFmtId="14" fontId="16" fillId="71" borderId="32" xfId="0" applyNumberFormat="1" applyFont="1" applyFill="1" applyBorder="1" applyAlignment="1">
      <alignment horizontal="center" vertical="center"/>
    </xf>
    <xf numFmtId="0" fontId="16" fillId="72" borderId="32" xfId="0" applyFont="1" applyFill="1" applyBorder="1" applyAlignment="1">
      <alignment horizontal="center" vertical="center"/>
    </xf>
    <xf numFmtId="0" fontId="16" fillId="71" borderId="32" xfId="0" applyFont="1" applyFill="1" applyBorder="1" applyAlignment="1">
      <alignment horizontal="center" vertical="center"/>
    </xf>
    <xf numFmtId="0" fontId="16" fillId="64" borderId="31" xfId="0" applyFont="1" applyFill="1" applyBorder="1" applyAlignment="1">
      <alignment horizontal="center" vertical="center"/>
    </xf>
    <xf numFmtId="0" fontId="16" fillId="64" borderId="32" xfId="0" applyFont="1" applyFill="1" applyBorder="1" applyAlignment="1">
      <alignment vertical="center" wrapText="1"/>
    </xf>
    <xf numFmtId="14" fontId="16" fillId="64" borderId="33" xfId="0" applyNumberFormat="1" applyFont="1" applyFill="1" applyBorder="1" applyAlignment="1">
      <alignment horizontal="center" vertical="center"/>
    </xf>
    <xf numFmtId="14" fontId="16" fillId="64" borderId="29" xfId="0" applyNumberFormat="1" applyFont="1" applyFill="1" applyBorder="1" applyAlignment="1">
      <alignment horizontal="center" vertical="center"/>
    </xf>
    <xf numFmtId="0" fontId="16" fillId="66" borderId="32" xfId="0" applyFont="1" applyFill="1" applyBorder="1" applyAlignment="1">
      <alignment horizontal="center" vertical="center"/>
    </xf>
    <xf numFmtId="0" fontId="16" fillId="64" borderId="32" xfId="0" applyFont="1" applyFill="1" applyBorder="1" applyAlignment="1">
      <alignment horizontal="center" vertical="center"/>
    </xf>
    <xf numFmtId="0" fontId="16" fillId="77" borderId="31" xfId="0" applyFont="1" applyFill="1" applyBorder="1" applyAlignment="1">
      <alignment horizontal="center" vertical="center"/>
    </xf>
    <xf numFmtId="0" fontId="16" fillId="77" borderId="32" xfId="0" applyFont="1" applyFill="1" applyBorder="1" applyAlignment="1">
      <alignment vertical="center" wrapText="1"/>
    </xf>
    <xf numFmtId="0" fontId="16" fillId="78" borderId="27" xfId="0" applyFont="1" applyFill="1" applyBorder="1" applyAlignment="1">
      <alignment vertical="center" wrapText="1"/>
    </xf>
    <xf numFmtId="0" fontId="16" fillId="78" borderId="28" xfId="0" applyFont="1" applyFill="1" applyBorder="1" applyAlignment="1">
      <alignment vertical="center"/>
    </xf>
    <xf numFmtId="0" fontId="16" fillId="78" borderId="28" xfId="0" applyFont="1" applyFill="1" applyBorder="1" applyAlignment="1">
      <alignment vertical="center" wrapText="1"/>
    </xf>
    <xf numFmtId="0" fontId="16" fillId="78" borderId="28" xfId="0" quotePrefix="1" applyFont="1" applyFill="1" applyBorder="1" applyAlignment="1">
      <alignment horizontal="center" vertical="center" wrapText="1"/>
    </xf>
    <xf numFmtId="0" fontId="16" fillId="78" borderId="28" xfId="0" applyFont="1" applyFill="1" applyBorder="1" applyAlignment="1">
      <alignment horizontal="center" vertical="center"/>
    </xf>
    <xf numFmtId="14" fontId="16" fillId="77" borderId="31" xfId="0" applyNumberFormat="1" applyFont="1" applyFill="1" applyBorder="1" applyAlignment="1">
      <alignment horizontal="center" vertical="center"/>
    </xf>
    <xf numFmtId="14" fontId="16" fillId="77" borderId="32" xfId="0" applyNumberFormat="1" applyFont="1" applyFill="1" applyBorder="1" applyAlignment="1">
      <alignment horizontal="center" vertical="center"/>
    </xf>
    <xf numFmtId="0" fontId="16" fillId="77" borderId="32" xfId="0" applyFont="1" applyFill="1" applyBorder="1" applyAlignment="1">
      <alignment horizontal="center" vertical="center"/>
    </xf>
    <xf numFmtId="0" fontId="16" fillId="79" borderId="31" xfId="0" applyFont="1" applyFill="1" applyBorder="1" applyAlignment="1">
      <alignment horizontal="center" vertical="center"/>
    </xf>
    <xf numFmtId="0" fontId="16" fillId="79" borderId="32" xfId="0" applyFont="1" applyFill="1" applyBorder="1" applyAlignment="1">
      <alignment vertical="center" wrapText="1"/>
    </xf>
    <xf numFmtId="14" fontId="16" fillId="79" borderId="31" xfId="0" applyNumberFormat="1" applyFont="1" applyFill="1" applyBorder="1" applyAlignment="1">
      <alignment horizontal="center" vertical="center"/>
    </xf>
    <xf numFmtId="14" fontId="16" fillId="79" borderId="32" xfId="0" applyNumberFormat="1" applyFont="1" applyFill="1" applyBorder="1" applyAlignment="1">
      <alignment horizontal="center" vertical="center"/>
    </xf>
    <xf numFmtId="0" fontId="16" fillId="79" borderId="32" xfId="0" applyFont="1" applyFill="1" applyBorder="1" applyAlignment="1">
      <alignment horizontal="center" vertical="center"/>
    </xf>
    <xf numFmtId="0" fontId="16" fillId="80" borderId="31" xfId="0" applyFont="1" applyFill="1" applyBorder="1" applyAlignment="1">
      <alignment horizontal="center" vertical="center"/>
    </xf>
    <xf numFmtId="0" fontId="16" fillId="80" borderId="32" xfId="0" applyFont="1" applyFill="1" applyBorder="1" applyAlignment="1">
      <alignment vertical="center" wrapText="1"/>
    </xf>
    <xf numFmtId="0" fontId="16" fillId="80" borderId="27" xfId="0" applyFont="1" applyFill="1" applyBorder="1" applyAlignment="1">
      <alignment vertical="center" wrapText="1"/>
    </xf>
    <xf numFmtId="0" fontId="16" fillId="80" borderId="28" xfId="0" applyFont="1" applyFill="1" applyBorder="1" applyAlignment="1">
      <alignment vertical="center"/>
    </xf>
    <xf numFmtId="0" fontId="16" fillId="80" borderId="28" xfId="0" quotePrefix="1" applyFont="1" applyFill="1" applyBorder="1" applyAlignment="1">
      <alignment horizontal="center" vertical="center" wrapText="1"/>
    </xf>
    <xf numFmtId="0" fontId="16" fillId="80" borderId="28" xfId="0" applyFont="1" applyFill="1" applyBorder="1" applyAlignment="1">
      <alignment horizontal="center" vertical="center"/>
    </xf>
    <xf numFmtId="14" fontId="16" fillId="80" borderId="31" xfId="0" applyNumberFormat="1" applyFont="1" applyFill="1" applyBorder="1" applyAlignment="1">
      <alignment horizontal="center" vertical="center"/>
    </xf>
    <xf numFmtId="14" fontId="16" fillId="80" borderId="32" xfId="0" applyNumberFormat="1" applyFont="1" applyFill="1" applyBorder="1" applyAlignment="1">
      <alignment horizontal="center" vertical="center"/>
    </xf>
    <xf numFmtId="0" fontId="16" fillId="81" borderId="32" xfId="0" applyFont="1" applyFill="1" applyBorder="1" applyAlignment="1">
      <alignment horizontal="center" vertical="center"/>
    </xf>
    <xf numFmtId="0" fontId="16" fillId="80" borderId="32" xfId="0" applyFont="1" applyFill="1" applyBorder="1" applyAlignment="1">
      <alignment horizontal="center" vertical="center"/>
    </xf>
    <xf numFmtId="0" fontId="16" fillId="86" borderId="31" xfId="0" applyFont="1" applyFill="1" applyBorder="1" applyAlignment="1">
      <alignment horizontal="center" vertical="center"/>
    </xf>
    <xf numFmtId="0" fontId="16" fillId="86" borderId="32" xfId="0" applyFont="1" applyFill="1" applyBorder="1" applyAlignment="1">
      <alignment vertical="center" wrapText="1"/>
    </xf>
    <xf numFmtId="0" fontId="16" fillId="87" borderId="32" xfId="0" applyFont="1" applyFill="1" applyBorder="1" applyAlignment="1">
      <alignment vertical="center" wrapText="1"/>
    </xf>
    <xf numFmtId="0" fontId="16" fillId="88" borderId="27" xfId="0" applyFont="1" applyFill="1" applyBorder="1" applyAlignment="1">
      <alignment vertical="center"/>
    </xf>
    <xf numFmtId="0" fontId="16" fillId="88" borderId="28" xfId="0" applyFont="1" applyFill="1" applyBorder="1" applyAlignment="1">
      <alignment vertical="center"/>
    </xf>
    <xf numFmtId="0" fontId="16" fillId="88" borderId="28" xfId="0" applyFont="1" applyFill="1" applyBorder="1" applyAlignment="1">
      <alignment vertical="center" wrapText="1"/>
    </xf>
    <xf numFmtId="0" fontId="16" fillId="88" borderId="28" xfId="0" quotePrefix="1" applyFont="1" applyFill="1" applyBorder="1" applyAlignment="1">
      <alignment horizontal="center" vertical="center" wrapText="1"/>
    </xf>
    <xf numFmtId="0" fontId="16" fillId="88" borderId="28" xfId="0" applyFont="1" applyFill="1" applyBorder="1" applyAlignment="1">
      <alignment horizontal="center" vertical="center"/>
    </xf>
    <xf numFmtId="14" fontId="16" fillId="86" borderId="31" xfId="0" applyNumberFormat="1" applyFont="1" applyFill="1" applyBorder="1" applyAlignment="1">
      <alignment horizontal="center" vertical="center"/>
    </xf>
    <xf numFmtId="14" fontId="16" fillId="86" borderId="32" xfId="0" applyNumberFormat="1" applyFont="1" applyFill="1" applyBorder="1" applyAlignment="1">
      <alignment horizontal="center" vertical="center"/>
    </xf>
    <xf numFmtId="0" fontId="16" fillId="86" borderId="32" xfId="0" applyFont="1" applyFill="1" applyBorder="1" applyAlignment="1">
      <alignment horizontal="center" vertical="center"/>
    </xf>
    <xf numFmtId="0" fontId="16" fillId="87" borderId="31" xfId="0" applyFont="1" applyFill="1" applyBorder="1" applyAlignment="1">
      <alignment horizontal="center" vertical="center"/>
    </xf>
    <xf numFmtId="14" fontId="16" fillId="87" borderId="31" xfId="0" applyNumberFormat="1" applyFont="1" applyFill="1" applyBorder="1" applyAlignment="1">
      <alignment horizontal="center" vertical="center"/>
    </xf>
    <xf numFmtId="14" fontId="16" fillId="87" borderId="32" xfId="0" applyNumberFormat="1" applyFont="1" applyFill="1" applyBorder="1" applyAlignment="1">
      <alignment horizontal="center" vertical="center"/>
    </xf>
    <xf numFmtId="0" fontId="16" fillId="87" borderId="32" xfId="0" applyFont="1" applyFill="1" applyBorder="1" applyAlignment="1">
      <alignment horizontal="center" vertical="center"/>
    </xf>
    <xf numFmtId="0" fontId="16" fillId="88" borderId="25" xfId="0" applyFont="1" applyFill="1" applyBorder="1" applyAlignment="1">
      <alignment vertical="center"/>
    </xf>
    <xf numFmtId="0" fontId="16" fillId="88" borderId="22" xfId="0" applyFont="1" applyFill="1" applyBorder="1" applyAlignment="1">
      <alignment vertical="center"/>
    </xf>
    <xf numFmtId="0" fontId="16" fillId="88" borderId="22" xfId="0" applyFont="1" applyFill="1" applyBorder="1" applyAlignment="1">
      <alignment vertical="center" wrapText="1"/>
    </xf>
    <xf numFmtId="0" fontId="16" fillId="88" borderId="22" xfId="0" quotePrefix="1" applyFont="1" applyFill="1" applyBorder="1" applyAlignment="1">
      <alignment horizontal="center" vertical="center" wrapText="1"/>
    </xf>
    <xf numFmtId="0" fontId="16" fillId="88" borderId="22" xfId="0" applyFont="1" applyFill="1" applyBorder="1" applyAlignment="1">
      <alignment horizontal="center" vertical="center"/>
    </xf>
    <xf numFmtId="0" fontId="0" fillId="14" borderId="8" xfId="0" applyFill="1" applyBorder="1" applyAlignment="1" applyProtection="1">
      <alignment horizontal="center" vertical="center" wrapText="1"/>
      <protection locked="0"/>
    </xf>
    <xf numFmtId="0" fontId="0" fillId="26" borderId="8" xfId="0" applyFill="1" applyBorder="1" applyAlignment="1" applyProtection="1">
      <alignment horizontal="center" vertical="center" wrapText="1"/>
      <protection locked="0"/>
    </xf>
    <xf numFmtId="0" fontId="0" fillId="29" borderId="8" xfId="0" applyFill="1" applyBorder="1" applyAlignment="1" applyProtection="1">
      <alignment horizontal="center" vertical="center" wrapText="1"/>
      <protection locked="0"/>
    </xf>
    <xf numFmtId="0" fontId="0" fillId="31" borderId="8" xfId="0" applyFill="1" applyBorder="1" applyAlignment="1" applyProtection="1">
      <alignment horizontal="center" vertical="center" wrapText="1"/>
      <protection locked="0"/>
    </xf>
    <xf numFmtId="0" fontId="0" fillId="49" borderId="0" xfId="0" applyFill="1" applyAlignment="1">
      <alignment horizontal="center" vertical="center" wrapText="1"/>
    </xf>
    <xf numFmtId="0" fontId="0" fillId="0" borderId="0" xfId="0" applyAlignment="1">
      <alignment horizontal="center" vertical="center" wrapText="1"/>
    </xf>
    <xf numFmtId="0" fontId="0" fillId="39" borderId="0" xfId="0" applyFill="1" applyAlignment="1" applyProtection="1">
      <alignment horizontal="center" vertical="center" wrapText="1"/>
      <protection locked="0"/>
    </xf>
    <xf numFmtId="0" fontId="0" fillId="42" borderId="0" xfId="0" applyFill="1" applyAlignment="1" applyProtection="1">
      <alignment horizontal="center" vertical="center" wrapText="1"/>
      <protection locked="0"/>
    </xf>
    <xf numFmtId="0" fontId="0" fillId="41" borderId="0" xfId="0" applyFill="1" applyAlignment="1" applyProtection="1">
      <alignment horizontal="center" vertical="center" wrapText="1"/>
      <protection locked="0"/>
    </xf>
    <xf numFmtId="0" fontId="0" fillId="40" borderId="0" xfId="0" applyFill="1" applyAlignment="1" applyProtection="1">
      <alignment horizontal="center" vertical="center" wrapText="1"/>
      <protection locked="0"/>
    </xf>
    <xf numFmtId="0" fontId="0" fillId="8" borderId="3" xfId="0" applyFill="1" applyBorder="1" applyAlignment="1" applyProtection="1">
      <alignment horizontal="center" vertical="center" wrapText="1"/>
      <protection locked="0"/>
    </xf>
    <xf numFmtId="0" fontId="0" fillId="11" borderId="3" xfId="0"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16" borderId="8" xfId="0" applyFill="1" applyBorder="1" applyAlignment="1" applyProtection="1">
      <alignment horizontal="center" vertical="center" wrapText="1"/>
      <protection locked="0"/>
    </xf>
    <xf numFmtId="0" fontId="0" fillId="17" borderId="3" xfId="0" applyFill="1" applyBorder="1" applyAlignment="1" applyProtection="1">
      <alignment horizontal="center" vertical="center" wrapText="1"/>
      <protection locked="0"/>
    </xf>
    <xf numFmtId="0" fontId="0" fillId="16" borderId="3" xfId="0" applyFill="1" applyBorder="1" applyAlignment="1" applyProtection="1">
      <alignment horizontal="center" vertical="center" wrapText="1"/>
      <protection locked="0"/>
    </xf>
    <xf numFmtId="0" fontId="0" fillId="15" borderId="3" xfId="0" applyFill="1" applyBorder="1" applyAlignment="1" applyProtection="1">
      <alignment horizontal="center" vertical="center" wrapText="1"/>
      <protection locked="0"/>
    </xf>
    <xf numFmtId="0" fontId="0" fillId="14" borderId="3" xfId="0" applyFill="1" applyBorder="1" applyAlignment="1" applyProtection="1">
      <alignment horizontal="center" vertical="center" wrapText="1"/>
      <protection locked="0"/>
    </xf>
    <xf numFmtId="0" fontId="0" fillId="25" borderId="3" xfId="0" applyFill="1" applyBorder="1" applyAlignment="1" applyProtection="1">
      <alignment horizontal="center" vertical="center" wrapText="1"/>
      <protection locked="0"/>
    </xf>
    <xf numFmtId="0" fontId="0" fillId="24" borderId="3" xfId="0" applyFill="1" applyBorder="1" applyAlignment="1" applyProtection="1">
      <alignment horizontal="center" vertical="center" wrapText="1"/>
      <protection locked="0"/>
    </xf>
    <xf numFmtId="0" fontId="0" fillId="49" borderId="0" xfId="0" applyFill="1" applyAlignment="1" applyProtection="1">
      <alignment horizontal="center" vertical="center" wrapText="1"/>
      <protection locked="0"/>
    </xf>
    <xf numFmtId="0" fontId="0" fillId="32" borderId="3" xfId="0" applyFill="1" applyBorder="1" applyAlignment="1" applyProtection="1">
      <alignment horizontal="center" vertical="center" wrapText="1"/>
      <protection locked="0"/>
    </xf>
    <xf numFmtId="0" fontId="0" fillId="31" borderId="3" xfId="0" applyFill="1" applyBorder="1" applyAlignment="1" applyProtection="1">
      <alignment horizontal="center" vertical="center" wrapText="1"/>
      <protection locked="0"/>
    </xf>
    <xf numFmtId="0" fontId="0" fillId="30" borderId="3" xfId="0" applyFill="1" applyBorder="1" applyAlignment="1" applyProtection="1">
      <alignment horizontal="center" vertical="center" wrapText="1"/>
      <protection locked="0"/>
    </xf>
    <xf numFmtId="0" fontId="0" fillId="14" borderId="8" xfId="0" applyFill="1" applyBorder="1" applyAlignment="1" applyProtection="1">
      <alignment horizontal="left" vertical="center" wrapText="1"/>
      <protection locked="0"/>
    </xf>
    <xf numFmtId="0" fontId="29" fillId="24" borderId="8" xfId="0" applyFont="1" applyFill="1" applyBorder="1" applyAlignment="1" applyProtection="1">
      <alignment horizontal="center" vertical="center" wrapText="1"/>
      <protection locked="0"/>
    </xf>
    <xf numFmtId="0" fontId="29" fillId="26" borderId="8" xfId="0" applyFont="1" applyFill="1" applyBorder="1" applyAlignment="1" applyProtection="1">
      <alignment horizontal="center" vertical="center" wrapText="1"/>
      <protection locked="0"/>
    </xf>
    <xf numFmtId="0" fontId="0" fillId="16" borderId="8" xfId="0" applyFill="1" applyBorder="1" applyAlignment="1" applyProtection="1">
      <alignment horizontal="left" vertical="center" wrapText="1"/>
      <protection locked="0"/>
    </xf>
    <xf numFmtId="9" fontId="27" fillId="0" borderId="5" xfId="0" applyNumberFormat="1" applyFont="1" applyBorder="1" applyAlignment="1">
      <alignment horizontal="center"/>
    </xf>
    <xf numFmtId="0" fontId="20" fillId="93" borderId="5" xfId="0" applyFont="1" applyFill="1" applyBorder="1" applyAlignment="1">
      <alignment vertical="center" wrapText="1"/>
    </xf>
    <xf numFmtId="0" fontId="20" fillId="94" borderId="5" xfId="0" applyFont="1" applyFill="1" applyBorder="1" applyAlignment="1">
      <alignment vertical="center" wrapText="1"/>
    </xf>
    <xf numFmtId="0" fontId="20" fillId="96" borderId="5" xfId="0" applyFont="1" applyFill="1" applyBorder="1" applyAlignment="1">
      <alignment vertical="center" wrapText="1"/>
    </xf>
    <xf numFmtId="0" fontId="20" fillId="98" borderId="5" xfId="0" applyFont="1" applyFill="1" applyBorder="1" applyAlignment="1">
      <alignment vertical="center" wrapText="1"/>
    </xf>
    <xf numFmtId="9" fontId="0" fillId="0" borderId="5" xfId="0" applyNumberFormat="1" applyBorder="1" applyAlignment="1">
      <alignment horizontal="center" vertical="center"/>
    </xf>
    <xf numFmtId="9" fontId="27" fillId="37" borderId="5" xfId="0" applyNumberFormat="1" applyFont="1" applyFill="1" applyBorder="1" applyAlignment="1">
      <alignment horizontal="center" vertical="center"/>
    </xf>
    <xf numFmtId="9" fontId="0" fillId="0" borderId="40" xfId="0" applyNumberFormat="1" applyBorder="1" applyAlignment="1">
      <alignment horizontal="center" vertical="center"/>
    </xf>
    <xf numFmtId="0" fontId="19" fillId="2" borderId="5"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45" xfId="0" applyFont="1" applyFill="1" applyBorder="1" applyAlignment="1">
      <alignment horizontal="center" vertical="center" wrapText="1"/>
    </xf>
    <xf numFmtId="0" fontId="27" fillId="40" borderId="40" xfId="0" applyFont="1" applyFill="1" applyBorder="1" applyAlignment="1">
      <alignment horizontal="center" vertical="center" wrapText="1"/>
    </xf>
    <xf numFmtId="0" fontId="27" fillId="40" borderId="44" xfId="0" applyFont="1" applyFill="1" applyBorder="1" applyAlignment="1">
      <alignment horizontal="center" vertical="center" wrapText="1"/>
    </xf>
    <xf numFmtId="0" fontId="27" fillId="91" borderId="5" xfId="0" applyFont="1" applyFill="1" applyBorder="1" applyAlignment="1">
      <alignment horizontal="center" vertical="center" wrapText="1"/>
    </xf>
    <xf numFmtId="0" fontId="27" fillId="91" borderId="40" xfId="0" applyFont="1" applyFill="1" applyBorder="1" applyAlignment="1">
      <alignment horizontal="center" vertical="center" wrapText="1"/>
    </xf>
    <xf numFmtId="0" fontId="27" fillId="55" borderId="5" xfId="0" applyFont="1" applyFill="1" applyBorder="1" applyAlignment="1">
      <alignment horizontal="center" vertical="center" wrapText="1"/>
    </xf>
    <xf numFmtId="0" fontId="27" fillId="55" borderId="40" xfId="0" applyFont="1" applyFill="1" applyBorder="1" applyAlignment="1">
      <alignment horizontal="center" vertical="center" wrapText="1"/>
    </xf>
    <xf numFmtId="0" fontId="27" fillId="18" borderId="5" xfId="0" applyFont="1" applyFill="1" applyBorder="1" applyAlignment="1">
      <alignment horizontal="center" vertical="center" wrapText="1"/>
    </xf>
    <xf numFmtId="0" fontId="27" fillId="18" borderId="40" xfId="0" applyFont="1" applyFill="1" applyBorder="1" applyAlignment="1">
      <alignment horizontal="center" vertical="center" wrapText="1"/>
    </xf>
    <xf numFmtId="0" fontId="27" fillId="92" borderId="5" xfId="0" applyFont="1" applyFill="1" applyBorder="1" applyAlignment="1">
      <alignment horizontal="center" vertical="center" wrapText="1"/>
    </xf>
    <xf numFmtId="0" fontId="27" fillId="92" borderId="40" xfId="0" applyFont="1" applyFill="1" applyBorder="1" applyAlignment="1">
      <alignment horizontal="center" vertical="center" wrapText="1"/>
    </xf>
    <xf numFmtId="0" fontId="27" fillId="51" borderId="0" xfId="0" applyFont="1" applyFill="1" applyAlignment="1">
      <alignment horizontal="center" vertical="center" wrapText="1"/>
    </xf>
    <xf numFmtId="0" fontId="27" fillId="52" borderId="38" xfId="0" applyFont="1" applyFill="1" applyBorder="1" applyAlignment="1">
      <alignment horizontal="center" vertical="center" wrapText="1"/>
    </xf>
    <xf numFmtId="0" fontId="27" fillId="52" borderId="43" xfId="0" applyFont="1" applyFill="1" applyBorder="1" applyAlignment="1">
      <alignment horizontal="center" vertical="center" wrapText="1"/>
    </xf>
    <xf numFmtId="0" fontId="27" fillId="90" borderId="40" xfId="0" applyFont="1" applyFill="1" applyBorder="1" applyAlignment="1">
      <alignment horizontal="center" vertical="center" wrapText="1"/>
    </xf>
    <xf numFmtId="0" fontId="27" fillId="90" borderId="44" xfId="0" applyFont="1" applyFill="1" applyBorder="1" applyAlignment="1">
      <alignment horizontal="center" vertical="center" wrapText="1"/>
    </xf>
    <xf numFmtId="0" fontId="27" fillId="54" borderId="5" xfId="0" applyFont="1" applyFill="1" applyBorder="1" applyAlignment="1">
      <alignment horizontal="center" vertical="center" wrapText="1"/>
    </xf>
    <xf numFmtId="0" fontId="27" fillId="54" borderId="40"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0" fillId="45" borderId="8" xfId="0" applyFill="1" applyBorder="1" applyAlignment="1">
      <alignment horizontal="center" vertical="center"/>
    </xf>
    <xf numFmtId="0" fontId="0" fillId="45" borderId="7" xfId="0" applyFill="1" applyBorder="1" applyAlignment="1">
      <alignment horizontal="center" vertical="center"/>
    </xf>
    <xf numFmtId="0" fontId="5" fillId="18" borderId="0" xfId="0" applyFont="1" applyFill="1" applyAlignment="1">
      <alignment horizontal="center" vertical="center"/>
    </xf>
    <xf numFmtId="0" fontId="5" fillId="18" borderId="0" xfId="0" applyFont="1" applyFill="1" applyAlignment="1" applyProtection="1">
      <alignment horizontal="center" vertical="center"/>
      <protection locked="0"/>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50" borderId="17" xfId="0" applyFill="1" applyBorder="1" applyAlignment="1" applyProtection="1">
      <alignment horizontal="center" vertical="center"/>
      <protection locked="0"/>
    </xf>
    <xf numFmtId="0" fontId="0" fillId="50" borderId="18" xfId="0" applyFill="1" applyBorder="1" applyAlignment="1" applyProtection="1">
      <alignment horizontal="center" vertical="center"/>
      <protection locked="0"/>
    </xf>
    <xf numFmtId="0" fontId="0" fillId="50" borderId="19" xfId="0" applyFill="1" applyBorder="1" applyAlignment="1" applyProtection="1">
      <alignment horizontal="center" vertical="center"/>
      <protection locked="0"/>
    </xf>
    <xf numFmtId="0" fontId="10" fillId="49" borderId="0" xfId="0" applyFont="1" applyFill="1" applyAlignment="1">
      <alignment horizontal="center"/>
    </xf>
    <xf numFmtId="0" fontId="0" fillId="0" borderId="6" xfId="0" applyBorder="1" applyAlignment="1">
      <alignment horizontal="center" vertical="center"/>
    </xf>
    <xf numFmtId="0" fontId="0" fillId="0" borderId="0" xfId="0" applyAlignment="1">
      <alignment horizontal="center" vertical="center"/>
    </xf>
    <xf numFmtId="0" fontId="13" fillId="4" borderId="0" xfId="0" applyFont="1" applyFill="1" applyAlignment="1">
      <alignment horizontal="left" vertical="center" wrapText="1"/>
    </xf>
    <xf numFmtId="0" fontId="0" fillId="31" borderId="10" xfId="0" applyFill="1" applyBorder="1" applyAlignment="1">
      <alignment horizontal="center" vertical="center"/>
    </xf>
    <xf numFmtId="0" fontId="0" fillId="31" borderId="11" xfId="0" applyFill="1" applyBorder="1" applyAlignment="1">
      <alignment horizontal="center" vertical="center"/>
    </xf>
    <xf numFmtId="0" fontId="0" fillId="31" borderId="12" xfId="0" applyFill="1" applyBorder="1" applyAlignment="1">
      <alignment horizontal="center" vertical="center"/>
    </xf>
    <xf numFmtId="0" fontId="0" fillId="31" borderId="10" xfId="0" applyFill="1" applyBorder="1" applyAlignment="1">
      <alignment horizontal="justify" vertical="center" wrapText="1"/>
    </xf>
    <xf numFmtId="0" fontId="0" fillId="31" borderId="11" xfId="0" applyFill="1" applyBorder="1" applyAlignment="1">
      <alignment horizontal="justify" vertical="center" wrapText="1"/>
    </xf>
    <xf numFmtId="0" fontId="0" fillId="31" borderId="12" xfId="0" applyFill="1" applyBorder="1" applyAlignment="1">
      <alignment horizontal="justify" vertical="center" wrapText="1"/>
    </xf>
    <xf numFmtId="0" fontId="0" fillId="11" borderId="15" xfId="0" applyFill="1" applyBorder="1" applyAlignment="1">
      <alignment horizontal="justify" vertical="center" wrapText="1"/>
    </xf>
    <xf numFmtId="0" fontId="0" fillId="11" borderId="13" xfId="0" applyFill="1" applyBorder="1" applyAlignment="1">
      <alignment horizontal="justify" vertical="center" wrapText="1"/>
    </xf>
    <xf numFmtId="0" fontId="0" fillId="24" borderId="15" xfId="0" applyFill="1" applyBorder="1" applyAlignment="1">
      <alignment horizontal="justify" vertical="center" wrapText="1"/>
    </xf>
    <xf numFmtId="0" fontId="0" fillId="24" borderId="13" xfId="0" applyFill="1" applyBorder="1" applyAlignment="1">
      <alignment horizontal="justify" vertical="center" wrapText="1"/>
    </xf>
    <xf numFmtId="0" fontId="0" fillId="24" borderId="10" xfId="0" applyFill="1" applyBorder="1" applyAlignment="1">
      <alignment horizontal="center" vertical="center"/>
    </xf>
    <xf numFmtId="0" fontId="0" fillId="24" borderId="11" xfId="0" applyFill="1" applyBorder="1" applyAlignment="1">
      <alignment horizontal="center" vertical="center"/>
    </xf>
    <xf numFmtId="0" fontId="9" fillId="33" borderId="0" xfId="0" applyFont="1" applyFill="1" applyAlignment="1">
      <alignment horizontal="left" vertical="center"/>
    </xf>
    <xf numFmtId="0" fontId="0" fillId="11" borderId="10" xfId="0" applyFill="1" applyBorder="1" applyAlignment="1">
      <alignment horizontal="center" vertical="center"/>
    </xf>
    <xf numFmtId="0" fontId="0" fillId="11" borderId="11" xfId="0" applyFill="1" applyBorder="1" applyAlignment="1">
      <alignment horizontal="center" vertical="center"/>
    </xf>
    <xf numFmtId="0" fontId="0" fillId="16" borderId="10" xfId="0" applyFill="1" applyBorder="1" applyAlignment="1">
      <alignment horizontal="center" vertical="center"/>
    </xf>
    <xf numFmtId="0" fontId="0" fillId="16" borderId="11" xfId="0" applyFill="1" applyBorder="1" applyAlignment="1">
      <alignment horizontal="center" vertical="center"/>
    </xf>
    <xf numFmtId="0" fontId="0" fillId="16" borderId="1" xfId="0" applyFill="1" applyBorder="1" applyAlignment="1">
      <alignment horizontal="center" vertical="center"/>
    </xf>
    <xf numFmtId="0" fontId="0" fillId="16" borderId="15" xfId="0" applyFill="1" applyBorder="1" applyAlignment="1">
      <alignment horizontal="justify" vertical="center" wrapText="1"/>
    </xf>
    <xf numFmtId="0" fontId="0" fillId="16" borderId="13" xfId="0" applyFill="1" applyBorder="1" applyAlignment="1">
      <alignment horizontal="justify" vertical="center" wrapText="1"/>
    </xf>
    <xf numFmtId="0" fontId="0" fillId="16" borderId="14" xfId="0" applyFill="1" applyBorder="1" applyAlignment="1">
      <alignment horizontal="justify" vertical="center" wrapText="1"/>
    </xf>
    <xf numFmtId="0" fontId="0" fillId="14" borderId="15" xfId="0" applyFill="1" applyBorder="1" applyAlignment="1">
      <alignment horizontal="justify" vertical="center" wrapText="1"/>
    </xf>
    <xf numFmtId="0" fontId="0" fillId="14" borderId="13" xfId="0" applyFill="1" applyBorder="1" applyAlignment="1">
      <alignment horizontal="justify" vertical="center" wrapText="1"/>
    </xf>
    <xf numFmtId="0" fontId="0" fillId="14" borderId="14" xfId="0" applyFill="1" applyBorder="1" applyAlignment="1">
      <alignment horizontal="justify" vertical="center" wrapText="1"/>
    </xf>
    <xf numFmtId="0" fontId="0" fillId="14" borderId="10" xfId="0" applyFill="1" applyBorder="1" applyAlignment="1">
      <alignment horizontal="center" vertical="center"/>
    </xf>
    <xf numFmtId="0" fontId="0" fillId="14" borderId="11" xfId="0" applyFill="1" applyBorder="1" applyAlignment="1">
      <alignment horizontal="center" vertical="center"/>
    </xf>
    <xf numFmtId="0" fontId="0" fillId="14" borderId="1" xfId="0" applyFill="1" applyBorder="1" applyAlignment="1">
      <alignment horizontal="center" vertical="center"/>
    </xf>
    <xf numFmtId="0" fontId="8" fillId="6" borderId="0" xfId="0" applyFont="1" applyFill="1" applyAlignment="1">
      <alignment horizontal="center" vertical="center" wrapText="1"/>
    </xf>
    <xf numFmtId="0" fontId="16" fillId="0" borderId="5" xfId="0" applyFont="1" applyBorder="1" applyAlignment="1" applyProtection="1">
      <alignment horizontal="center" vertical="center" wrapText="1"/>
      <protection locked="0"/>
    </xf>
    <xf numFmtId="0" fontId="0" fillId="50" borderId="17" xfId="0" applyFill="1" applyBorder="1" applyAlignment="1" applyProtection="1">
      <alignment horizontal="center" vertical="center" wrapText="1"/>
      <protection locked="0"/>
    </xf>
    <xf numFmtId="0" fontId="0" fillId="50" borderId="18" xfId="0" applyFill="1" applyBorder="1" applyAlignment="1" applyProtection="1">
      <alignment horizontal="center" vertical="center" wrapText="1"/>
      <protection locked="0"/>
    </xf>
    <xf numFmtId="0" fontId="0" fillId="50" borderId="19" xfId="0" applyFill="1" applyBorder="1" applyAlignment="1" applyProtection="1">
      <alignment horizontal="center" vertical="center" wrapText="1"/>
      <protection locked="0"/>
    </xf>
    <xf numFmtId="0" fontId="17" fillId="50" borderId="17" xfId="0" applyFont="1" applyFill="1" applyBorder="1" applyAlignment="1" applyProtection="1">
      <alignment horizontal="center" vertical="center"/>
      <protection locked="0"/>
    </xf>
    <xf numFmtId="0" fontId="0" fillId="38" borderId="6" xfId="0" applyFill="1" applyBorder="1" applyAlignment="1">
      <alignment horizontal="center" vertical="center"/>
    </xf>
    <xf numFmtId="0" fontId="0" fillId="38" borderId="0" xfId="0" applyFill="1" applyAlignment="1">
      <alignment horizontal="center" vertical="center"/>
    </xf>
    <xf numFmtId="0" fontId="0" fillId="43" borderId="6" xfId="0" applyFill="1" applyBorder="1" applyAlignment="1">
      <alignment horizontal="center" vertical="center"/>
    </xf>
    <xf numFmtId="0" fontId="0" fillId="43" borderId="0" xfId="0" applyFill="1" applyAlignment="1">
      <alignment horizontal="center" vertical="center"/>
    </xf>
    <xf numFmtId="0" fontId="0" fillId="47" borderId="6" xfId="0" applyFill="1" applyBorder="1" applyAlignment="1">
      <alignment horizontal="center" vertical="center"/>
    </xf>
    <xf numFmtId="0" fontId="0" fillId="47" borderId="0" xfId="0" applyFill="1" applyAlignment="1">
      <alignment horizontal="center" vertical="center"/>
    </xf>
    <xf numFmtId="0" fontId="0" fillId="45" borderId="16" xfId="0" applyFill="1" applyBorder="1" applyAlignment="1">
      <alignment horizontal="center" vertical="center"/>
    </xf>
    <xf numFmtId="0" fontId="0" fillId="45" borderId="20" xfId="0" applyFill="1" applyBorder="1" applyAlignment="1">
      <alignment horizontal="center" vertical="center"/>
    </xf>
    <xf numFmtId="0" fontId="30" fillId="50" borderId="17" xfId="0" applyFont="1" applyFill="1" applyBorder="1" applyAlignment="1" applyProtection="1">
      <alignment horizontal="center" vertical="center" wrapText="1"/>
      <protection locked="0"/>
    </xf>
    <xf numFmtId="0" fontId="30" fillId="50" borderId="18" xfId="0" applyFont="1" applyFill="1" applyBorder="1" applyAlignment="1" applyProtection="1">
      <alignment horizontal="center" vertical="center" wrapText="1"/>
      <protection locked="0"/>
    </xf>
    <xf numFmtId="0" fontId="30" fillId="50" borderId="19" xfId="0" applyFont="1" applyFill="1" applyBorder="1" applyAlignment="1" applyProtection="1">
      <alignment horizontal="center" vertical="center" wrapText="1"/>
      <protection locked="0"/>
    </xf>
    <xf numFmtId="0" fontId="30" fillId="50" borderId="18" xfId="0" applyFont="1" applyFill="1" applyBorder="1" applyAlignment="1" applyProtection="1">
      <alignment horizontal="center" vertical="center"/>
      <protection locked="0"/>
    </xf>
    <xf numFmtId="0" fontId="30" fillId="50" borderId="19" xfId="0" applyFont="1" applyFill="1" applyBorder="1" applyAlignment="1" applyProtection="1">
      <alignment horizontal="center" vertical="center"/>
      <protection locked="0"/>
    </xf>
    <xf numFmtId="0" fontId="0" fillId="50" borderId="16" xfId="0" applyFill="1" applyBorder="1" applyAlignment="1" applyProtection="1">
      <alignment horizontal="center" vertical="center" wrapText="1"/>
      <protection locked="0"/>
    </xf>
    <xf numFmtId="0" fontId="0" fillId="50" borderId="20" xfId="0" applyFill="1" applyBorder="1" applyAlignment="1" applyProtection="1">
      <alignment horizontal="center" vertical="center"/>
      <protection locked="0"/>
    </xf>
    <xf numFmtId="0" fontId="0" fillId="50" borderId="21" xfId="0" applyFill="1" applyBorder="1" applyAlignment="1" applyProtection="1">
      <alignment horizontal="center" vertical="center"/>
      <protection locked="0"/>
    </xf>
    <xf numFmtId="0" fontId="27" fillId="51" borderId="35" xfId="0" applyFont="1" applyFill="1" applyBorder="1" applyAlignment="1">
      <alignment horizontal="center" vertical="center" wrapText="1"/>
    </xf>
    <xf numFmtId="0" fontId="27" fillId="52" borderId="39" xfId="0" applyFont="1" applyFill="1" applyBorder="1" applyAlignment="1">
      <alignment horizontal="center" vertical="center" wrapText="1"/>
    </xf>
    <xf numFmtId="0" fontId="27" fillId="90" borderId="41" xfId="0" applyFont="1" applyFill="1" applyBorder="1" applyAlignment="1">
      <alignment horizontal="center" vertical="center" wrapText="1"/>
    </xf>
    <xf numFmtId="0" fontId="27" fillId="40" borderId="41" xfId="0" applyFont="1" applyFill="1" applyBorder="1" applyAlignment="1">
      <alignment horizontal="center" vertical="center" wrapText="1"/>
    </xf>
    <xf numFmtId="16" fontId="21" fillId="76" borderId="25" xfId="0" applyNumberFormat="1" applyFont="1" applyFill="1" applyBorder="1" applyAlignment="1">
      <alignment vertical="center" wrapText="1"/>
    </xf>
    <xf numFmtId="0" fontId="21" fillId="76" borderId="25" xfId="0" applyFont="1" applyFill="1" applyBorder="1" applyAlignment="1">
      <alignment vertical="center" wrapText="1"/>
    </xf>
    <xf numFmtId="16" fontId="21" fillId="68" borderId="30" xfId="0" applyNumberFormat="1" applyFont="1" applyFill="1" applyBorder="1" applyAlignment="1">
      <alignment vertical="center"/>
    </xf>
    <xf numFmtId="0" fontId="21" fillId="68" borderId="25" xfId="0" applyFont="1" applyFill="1" applyBorder="1" applyAlignment="1">
      <alignment vertical="center"/>
    </xf>
    <xf numFmtId="16" fontId="23" fillId="69" borderId="30" xfId="0" applyNumberFormat="1" applyFont="1" applyFill="1" applyBorder="1" applyAlignment="1">
      <alignment vertical="center"/>
    </xf>
    <xf numFmtId="0" fontId="23" fillId="69" borderId="25" xfId="0" applyFont="1" applyFill="1" applyBorder="1" applyAlignment="1">
      <alignment vertical="center"/>
    </xf>
    <xf numFmtId="16" fontId="25" fillId="70" borderId="30" xfId="0" applyNumberFormat="1" applyFont="1" applyFill="1" applyBorder="1" applyAlignment="1">
      <alignment vertical="center"/>
    </xf>
    <xf numFmtId="0" fontId="25" fillId="70" borderId="25" xfId="0" applyFont="1" applyFill="1" applyBorder="1" applyAlignment="1">
      <alignment vertical="center"/>
    </xf>
    <xf numFmtId="16" fontId="21" fillId="67" borderId="25" xfId="0" applyNumberFormat="1" applyFont="1" applyFill="1" applyBorder="1" applyAlignment="1">
      <alignment vertical="center"/>
    </xf>
    <xf numFmtId="0" fontId="21" fillId="67" borderId="25" xfId="0" applyFont="1" applyFill="1" applyBorder="1" applyAlignment="1">
      <alignment vertical="center"/>
    </xf>
    <xf numFmtId="0" fontId="21" fillId="67" borderId="27" xfId="0" applyFont="1" applyFill="1" applyBorder="1" applyAlignment="1">
      <alignment vertical="center"/>
    </xf>
    <xf numFmtId="0" fontId="21" fillId="68" borderId="27" xfId="0" applyFont="1" applyFill="1" applyBorder="1" applyAlignment="1">
      <alignment vertical="center"/>
    </xf>
    <xf numFmtId="0" fontId="23" fillId="69" borderId="27" xfId="0" applyFont="1" applyFill="1" applyBorder="1" applyAlignment="1">
      <alignment vertical="center"/>
    </xf>
    <xf numFmtId="0" fontId="25" fillId="70" borderId="27" xfId="0" applyFont="1" applyFill="1" applyBorder="1" applyAlignment="1">
      <alignment vertical="center"/>
    </xf>
    <xf numFmtId="16" fontId="26" fillId="82" borderId="25" xfId="0" applyNumberFormat="1" applyFont="1" applyFill="1" applyBorder="1" applyAlignment="1">
      <alignment vertical="center"/>
    </xf>
    <xf numFmtId="0" fontId="26" fillId="82" borderId="25" xfId="0" applyFont="1" applyFill="1" applyBorder="1" applyAlignment="1">
      <alignment vertical="center"/>
    </xf>
    <xf numFmtId="0" fontId="26" fillId="82" borderId="27" xfId="0" applyFont="1" applyFill="1" applyBorder="1" applyAlignment="1">
      <alignment vertical="center"/>
    </xf>
    <xf numFmtId="0" fontId="19" fillId="60" borderId="0" xfId="0" applyFont="1" applyFill="1" applyAlignment="1">
      <alignment wrapText="1"/>
    </xf>
    <xf numFmtId="0" fontId="19" fillId="60" borderId="22" xfId="0" applyFont="1" applyFill="1" applyBorder="1" applyAlignment="1">
      <alignment wrapText="1"/>
    </xf>
    <xf numFmtId="0" fontId="19" fillId="2" borderId="25" xfId="0" applyFont="1" applyFill="1" applyBorder="1" applyAlignment="1">
      <alignment wrapText="1"/>
    </xf>
    <xf numFmtId="0" fontId="19" fillId="2" borderId="26" xfId="0" applyFont="1" applyFill="1" applyBorder="1" applyAlignment="1">
      <alignment wrapText="1"/>
    </xf>
    <xf numFmtId="16" fontId="21" fillId="67" borderId="30" xfId="0" applyNumberFormat="1" applyFont="1" applyFill="1" applyBorder="1" applyAlignment="1">
      <alignment vertical="center"/>
    </xf>
    <xf numFmtId="0" fontId="19" fillId="58" borderId="22" xfId="0" applyFont="1" applyFill="1" applyBorder="1" applyAlignment="1">
      <alignment horizontal="center" vertical="center" wrapText="1"/>
    </xf>
    <xf numFmtId="0" fontId="19" fillId="58" borderId="23" xfId="0" applyFont="1" applyFill="1" applyBorder="1" applyAlignment="1">
      <alignment horizontal="center" vertical="center" wrapText="1"/>
    </xf>
    <xf numFmtId="0" fontId="19" fillId="59" borderId="25" xfId="0" applyFont="1" applyFill="1" applyBorder="1" applyAlignment="1">
      <alignment vertical="center" wrapText="1"/>
    </xf>
    <xf numFmtId="0" fontId="19" fillId="59" borderId="27" xfId="0" applyFont="1" applyFill="1" applyBorder="1" applyAlignment="1">
      <alignment vertical="center" wrapText="1"/>
    </xf>
    <xf numFmtId="0" fontId="19" fillId="59" borderId="25" xfId="0" applyFont="1" applyFill="1" applyBorder="1" applyAlignment="1">
      <alignment horizontal="center" vertical="center" wrapText="1"/>
    </xf>
    <xf numFmtId="0" fontId="19" fillId="59" borderId="27" xfId="0" applyFont="1" applyFill="1" applyBorder="1" applyAlignment="1">
      <alignment horizontal="center" vertical="center" wrapText="1"/>
    </xf>
    <xf numFmtId="0" fontId="3" fillId="28"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33" fillId="28" borderId="6" xfId="0" applyFont="1" applyFill="1" applyBorder="1" applyAlignment="1">
      <alignment horizontal="center" vertical="center" wrapText="1"/>
      <extLst>
        <ext xmlns:xfpb="http://schemas.microsoft.com/office/spreadsheetml/2022/featurepropertybag" uri="{C7286773-470A-42A8-94C5-96B5CB345126}">
          <xfpb:xfComplement i="0"/>
        </ext>
      </extLst>
    </xf>
  </cellXfs>
  <cellStyles count="3">
    <cellStyle name="Hipervínculo" xfId="2" builtinId="8"/>
    <cellStyle name="Normal" xfId="0" builtinId="0"/>
    <cellStyle name="Porcentaje" xfId="1" builtinId="5"/>
  </cellStyles>
  <dxfs count="198">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1"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1"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1"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1"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s>
  <tableStyles count="0" defaultTableStyle="TableStyleMedium2" defaultPivotStyle="PivotStyleLight16"/>
  <colors>
    <mruColors>
      <color rgb="FF00FF00"/>
      <color rgb="FF00FFFF"/>
      <color rgb="FFFF0066"/>
      <color rgb="FFFFCCCC"/>
      <color rgb="FFFF6699"/>
      <color rgb="FFFF99FF"/>
      <color rgb="FF99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MEN!$D$1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MEN!$C$2:$C$5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MEN!$D$2:$D$5</c:f>
              <c:numCache>
                <c:formatCode>0%</c:formatCode>
                <c:ptCount val="4"/>
                <c:pt idx="0">
                  <c:v>0.81625000000000003</c:v>
                </c:pt>
                <c:pt idx="1">
                  <c:v>0.47499999999999998</c:v>
                </c:pt>
                <c:pt idx="2">
                  <c:v>0.76666666666666672</c:v>
                </c:pt>
                <c:pt idx="3">
                  <c:v>0.43833333333333335</c:v>
                </c:pt>
              </c:numCache>
            </c:numRef>
          </c:val>
          <c:extLst>
            <c:ext xmlns:c16="http://schemas.microsoft.com/office/drawing/2014/chart" uri="{C3380CC4-5D6E-409C-BE32-E72D297353CC}">
              <c16:uniqueId val="{00000000-1516-4F26-A3B4-2AFCEA3E074A}"/>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 AVANCE POR EJE</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5">
                  <a:shade val="58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72C6-4922-A6C6-65A6DBCADB51}"/>
              </c:ext>
            </c:extLst>
          </c:dPt>
          <c:dPt>
            <c:idx val="1"/>
            <c:bubble3D val="0"/>
            <c:spPr>
              <a:solidFill>
                <a:schemeClr val="accent5">
                  <a:shade val="8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72C6-4922-A6C6-65A6DBCADB51}"/>
              </c:ext>
            </c:extLst>
          </c:dPt>
          <c:dPt>
            <c:idx val="2"/>
            <c:bubble3D val="0"/>
            <c:spPr>
              <a:solidFill>
                <a:schemeClr val="accent5">
                  <a:tint val="8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72C6-4922-A6C6-65A6DBCADB51}"/>
              </c:ext>
            </c:extLst>
          </c:dPt>
          <c:dPt>
            <c:idx val="3"/>
            <c:bubble3D val="0"/>
            <c:spPr>
              <a:solidFill>
                <a:schemeClr val="accent5">
                  <a:tint val="58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72C6-4922-A6C6-65A6DBCADB51}"/>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CONVENCIONES!$B$3:$B$6</c:f>
              <c:strCache>
                <c:ptCount val="4"/>
                <c:pt idx="0">
                  <c:v>Cultura organizacional</c:v>
                </c:pt>
                <c:pt idx="1">
                  <c:v>Modelo de voz de la ciudadanía</c:v>
                </c:pt>
                <c:pt idx="2">
                  <c:v>Modelos operativos flexibles</c:v>
                </c:pt>
                <c:pt idx="3">
                  <c:v>Gestión del conocimiento</c:v>
                </c:pt>
              </c:strCache>
            </c:strRef>
          </c:cat>
          <c:val>
            <c:numRef>
              <c:f>CONVENCIONES!$L$3:$L$6</c:f>
              <c:numCache>
                <c:formatCode>0%</c:formatCode>
                <c:ptCount val="4"/>
                <c:pt idx="0">
                  <c:v>0.53513888888888894</c:v>
                </c:pt>
                <c:pt idx="1">
                  <c:v>0.30986111111111109</c:v>
                </c:pt>
                <c:pt idx="2">
                  <c:v>0.59237037037037032</c:v>
                </c:pt>
                <c:pt idx="3">
                  <c:v>0.42248148148148146</c:v>
                </c:pt>
              </c:numCache>
            </c:numRef>
          </c:val>
          <c:extLst>
            <c:ext xmlns:c16="http://schemas.microsoft.com/office/drawing/2014/chart" uri="{C3380CC4-5D6E-409C-BE32-E72D297353CC}">
              <c16:uniqueId val="{00000000-3C1C-4D74-9217-6E326C329A73}"/>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2071566054243221"/>
          <c:y val="0.24066892680081656"/>
          <c:w val="0.32650656167979003"/>
          <c:h val="0.51389326334208218"/>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 POR ENTIDAD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1"/>
          <c:order val="1"/>
          <c:spPr>
            <a:ln w="28575" cap="rnd">
              <a:solidFill>
                <a:schemeClr val="accent5">
                  <a:tint val="77000"/>
                </a:schemeClr>
              </a:solidFill>
              <a:round/>
            </a:ln>
            <a:effectLst/>
          </c:spPr>
          <c:marker>
            <c:symbol val="circle"/>
            <c:size val="5"/>
            <c:spPr>
              <a:solidFill>
                <a:schemeClr val="accent5">
                  <a:tint val="77000"/>
                </a:schemeClr>
              </a:solidFill>
              <a:ln w="9525">
                <a:solidFill>
                  <a:schemeClr val="accent5">
                    <a:tint val="77000"/>
                  </a:schemeClr>
                </a:solidFill>
              </a:ln>
              <a:effectLst/>
            </c:spPr>
          </c:marker>
          <c:cat>
            <c:strRef>
              <c:f>CONVENCIONES!$C$1:$K$1</c:f>
              <c:strCache>
                <c:ptCount val="9"/>
                <c:pt idx="0">
                  <c:v>MEN</c:v>
                </c:pt>
                <c:pt idx="1">
                  <c:v>ICFES</c:v>
                </c:pt>
                <c:pt idx="2">
                  <c:v>FODESEP</c:v>
                </c:pt>
                <c:pt idx="3">
                  <c:v>UNIESPINAL</c:v>
                </c:pt>
                <c:pt idx="4">
                  <c:v>IUSAI</c:v>
                </c:pt>
                <c:pt idx="5">
                  <c:v>INFOTEP SAN JUAN</c:v>
                </c:pt>
                <c:pt idx="6">
                  <c:v>ETITC</c:v>
                </c:pt>
                <c:pt idx="7">
                  <c:v>INTENALCO</c:v>
                </c:pt>
                <c:pt idx="8">
                  <c:v> UAPA</c:v>
                </c:pt>
              </c:strCache>
            </c:strRef>
          </c:cat>
          <c:val>
            <c:numRef>
              <c:f>CONVENCIONES!$C$7:$K$7</c:f>
              <c:numCache>
                <c:formatCode>0%</c:formatCode>
                <c:ptCount val="9"/>
                <c:pt idx="0">
                  <c:v>0.62406250000000008</c:v>
                </c:pt>
                <c:pt idx="1">
                  <c:v>0.5669791666666667</c:v>
                </c:pt>
                <c:pt idx="2">
                  <c:v>0.22916666666666669</c:v>
                </c:pt>
                <c:pt idx="3">
                  <c:v>0.53860416666666655</c:v>
                </c:pt>
                <c:pt idx="4">
                  <c:v>0.53554166666666669</c:v>
                </c:pt>
                <c:pt idx="5">
                  <c:v>0.36029166666666668</c:v>
                </c:pt>
                <c:pt idx="6">
                  <c:v>0.36712499999999998</c:v>
                </c:pt>
                <c:pt idx="7">
                  <c:v>0.37179166666666663</c:v>
                </c:pt>
                <c:pt idx="8">
                  <c:v>0.59110416666666665</c:v>
                </c:pt>
              </c:numCache>
            </c:numRef>
          </c:val>
          <c:smooth val="0"/>
          <c:extLst>
            <c:ext xmlns:c16="http://schemas.microsoft.com/office/drawing/2014/chart" uri="{C3380CC4-5D6E-409C-BE32-E72D297353CC}">
              <c16:uniqueId val="{00000001-8193-469F-8D9F-01932C8E9859}"/>
            </c:ext>
          </c:extLst>
        </c:ser>
        <c:dLbls>
          <c:showLegendKey val="0"/>
          <c:showVal val="0"/>
          <c:showCatName val="0"/>
          <c:showSerName val="0"/>
          <c:showPercent val="0"/>
          <c:showBubbleSize val="0"/>
        </c:dLbls>
        <c:marker val="1"/>
        <c:smooth val="0"/>
        <c:axId val="1960533920"/>
        <c:axId val="1960534400"/>
        <c:extLst>
          <c:ext xmlns:c15="http://schemas.microsoft.com/office/drawing/2012/chart" uri="{02D57815-91ED-43cb-92C2-25804820EDAC}">
            <c15:filteredLineSeries>
              <c15:ser>
                <c:idx val="0"/>
                <c:order val="0"/>
                <c:spPr>
                  <a:ln w="28575" cap="rnd">
                    <a:solidFill>
                      <a:schemeClr val="accent5">
                        <a:shade val="76000"/>
                      </a:schemeClr>
                    </a:solidFill>
                    <a:round/>
                  </a:ln>
                  <a:effectLst/>
                </c:spPr>
                <c:marker>
                  <c:symbol val="circle"/>
                  <c:size val="5"/>
                  <c:spPr>
                    <a:solidFill>
                      <a:schemeClr val="accent5">
                        <a:shade val="76000"/>
                      </a:schemeClr>
                    </a:solidFill>
                    <a:ln w="9525">
                      <a:solidFill>
                        <a:schemeClr val="accent5">
                          <a:shade val="76000"/>
                        </a:schemeClr>
                      </a:solidFill>
                    </a:ln>
                    <a:effectLst/>
                  </c:spPr>
                </c:marker>
                <c:cat>
                  <c:strRef>
                    <c:extLst>
                      <c:ext uri="{02D57815-91ED-43cb-92C2-25804820EDAC}">
                        <c15:formulaRef>
                          <c15:sqref>CONVENCIONES!$C$1:$K$1</c15:sqref>
                        </c15:formulaRef>
                      </c:ext>
                    </c:extLst>
                    <c:strCache>
                      <c:ptCount val="9"/>
                      <c:pt idx="0">
                        <c:v>MEN</c:v>
                      </c:pt>
                      <c:pt idx="1">
                        <c:v>ICFES</c:v>
                      </c:pt>
                      <c:pt idx="2">
                        <c:v>FODESEP</c:v>
                      </c:pt>
                      <c:pt idx="3">
                        <c:v>UNIESPINAL</c:v>
                      </c:pt>
                      <c:pt idx="4">
                        <c:v>IUSAI</c:v>
                      </c:pt>
                      <c:pt idx="5">
                        <c:v>INFOTEP SAN JUAN</c:v>
                      </c:pt>
                      <c:pt idx="6">
                        <c:v>ETITC</c:v>
                      </c:pt>
                      <c:pt idx="7">
                        <c:v>INTENALCO</c:v>
                      </c:pt>
                      <c:pt idx="8">
                        <c:v> UAPA</c:v>
                      </c:pt>
                    </c:strCache>
                  </c:strRef>
                </c:cat>
                <c:val>
                  <c:numRef>
                    <c:extLst>
                      <c:ext uri="{02D57815-91ED-43cb-92C2-25804820EDAC}">
                        <c15:formulaRef>
                          <c15:sqref>CONVENCIONES!$C$2:$K$2</c15:sqref>
                        </c15:formulaRef>
                      </c:ext>
                    </c:extLst>
                    <c:numCache>
                      <c:formatCode>General</c:formatCode>
                      <c:ptCount val="9"/>
                    </c:numCache>
                  </c:numRef>
                </c:val>
                <c:smooth val="0"/>
                <c:extLst>
                  <c:ext xmlns:c16="http://schemas.microsoft.com/office/drawing/2014/chart" uri="{C3380CC4-5D6E-409C-BE32-E72D297353CC}">
                    <c16:uniqueId val="{00000000-8193-469F-8D9F-01932C8E9859}"/>
                  </c:ext>
                </c:extLst>
              </c15:ser>
            </c15:filteredLineSeries>
          </c:ext>
        </c:extLst>
      </c:lineChart>
      <c:catAx>
        <c:axId val="1960533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0534400"/>
        <c:crosses val="autoZero"/>
        <c:auto val="1"/>
        <c:lblAlgn val="ctr"/>
        <c:lblOffset val="100"/>
        <c:noMultiLvlLbl val="0"/>
      </c:catAx>
      <c:valAx>
        <c:axId val="1960534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05339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ICFES!$D$1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ICFES!$C$2:$C$5</c:f>
              <c:strCache>
                <c:ptCount val="4"/>
                <c:pt idx="0">
                  <c:v>Cultura organizacional - Mauricio Silva</c:v>
                </c:pt>
                <c:pt idx="1">
                  <c:v>Modelo de voz de la ciudadanía - Jorge Jaimes</c:v>
                </c:pt>
                <c:pt idx="2">
                  <c:v>Modelos operativos flexibles - Erwin Ramirez</c:v>
                </c:pt>
                <c:pt idx="3">
                  <c:v>Gestión del conocimiento - Sara Maria y Sandro</c:v>
                </c:pt>
              </c:strCache>
            </c:strRef>
          </c:cat>
          <c:val>
            <c:numRef>
              <c:f>ICFES!$D$2:$D$5</c:f>
              <c:numCache>
                <c:formatCode>0%</c:formatCode>
                <c:ptCount val="4"/>
                <c:pt idx="0">
                  <c:v>0.81625000000000003</c:v>
                </c:pt>
                <c:pt idx="1">
                  <c:v>0.185</c:v>
                </c:pt>
                <c:pt idx="2">
                  <c:v>0.76666666666666672</c:v>
                </c:pt>
                <c:pt idx="3">
                  <c:v>0.5</c:v>
                </c:pt>
              </c:numCache>
            </c:numRef>
          </c:val>
          <c:extLst>
            <c:ext xmlns:c16="http://schemas.microsoft.com/office/drawing/2014/chart" uri="{C3380CC4-5D6E-409C-BE32-E72D297353CC}">
              <c16:uniqueId val="{00000000-2359-4F6D-9B40-027238B60A47}"/>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FODESEP!$D$1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FODESEP!$C$2:$C$5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FODESEP!$D$2:$D$5</c:f>
              <c:numCache>
                <c:formatCode>0%</c:formatCode>
                <c:ptCount val="4"/>
                <c:pt idx="0">
                  <c:v>0</c:v>
                </c:pt>
                <c:pt idx="1">
                  <c:v>0.25</c:v>
                </c:pt>
                <c:pt idx="2">
                  <c:v>0.66666666666666674</c:v>
                </c:pt>
                <c:pt idx="3">
                  <c:v>0</c:v>
                </c:pt>
              </c:numCache>
            </c:numRef>
          </c:val>
          <c:extLst>
            <c:ext xmlns:c16="http://schemas.microsoft.com/office/drawing/2014/chart" uri="{C3380CC4-5D6E-409C-BE32-E72D297353CC}">
              <c16:uniqueId val="{00000000-D59D-483E-ACF5-D530D7F686F5}"/>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UNIESPINAL!$D$1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UNIESPINAL!$C$2:$C$5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UNIESPINAL!$D$2:$D$5</c:f>
              <c:numCache>
                <c:formatCode>0%</c:formatCode>
                <c:ptCount val="4"/>
                <c:pt idx="0">
                  <c:v>0.70799999999999996</c:v>
                </c:pt>
                <c:pt idx="1">
                  <c:v>0.41974999999999996</c:v>
                </c:pt>
                <c:pt idx="2">
                  <c:v>0.52666666666666662</c:v>
                </c:pt>
                <c:pt idx="3">
                  <c:v>0.5</c:v>
                </c:pt>
              </c:numCache>
            </c:numRef>
          </c:val>
          <c:extLst>
            <c:ext xmlns:c16="http://schemas.microsoft.com/office/drawing/2014/chart" uri="{C3380CC4-5D6E-409C-BE32-E72D297353CC}">
              <c16:uniqueId val="{00000000-5DC3-4652-ABC5-9CE534E8FFFF}"/>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IUSAI!$D$1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IUSAI!$C$2:$C$5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IUSAI!$D$2:$D$5</c:f>
              <c:numCache>
                <c:formatCode>0%</c:formatCode>
                <c:ptCount val="4"/>
                <c:pt idx="0">
                  <c:v>0.46325000000000005</c:v>
                </c:pt>
                <c:pt idx="1">
                  <c:v>0.41225000000000001</c:v>
                </c:pt>
                <c:pt idx="2">
                  <c:v>0.76666666666666672</c:v>
                </c:pt>
                <c:pt idx="3">
                  <c:v>0.5</c:v>
                </c:pt>
              </c:numCache>
            </c:numRef>
          </c:val>
          <c:extLst>
            <c:ext xmlns:c16="http://schemas.microsoft.com/office/drawing/2014/chart" uri="{C3380CC4-5D6E-409C-BE32-E72D297353CC}">
              <c16:uniqueId val="{00000000-32DC-4C42-8692-5ECA619A50EF}"/>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'INFOTEP SAN JUAN'!$D$1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'INFOTEP SAN JUAN'!$C$2:$C$5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'INFOTEP SAN JUAN'!$D$2:$D$5</c:f>
              <c:numCache>
                <c:formatCode>0%</c:formatCode>
                <c:ptCount val="4"/>
                <c:pt idx="0">
                  <c:v>0.29700000000000004</c:v>
                </c:pt>
                <c:pt idx="1">
                  <c:v>0.19350000000000001</c:v>
                </c:pt>
                <c:pt idx="2">
                  <c:v>0.51866666666666672</c:v>
                </c:pt>
                <c:pt idx="3">
                  <c:v>0.43199999999999994</c:v>
                </c:pt>
              </c:numCache>
            </c:numRef>
          </c:val>
          <c:extLst>
            <c:ext xmlns:c16="http://schemas.microsoft.com/office/drawing/2014/chart" uri="{C3380CC4-5D6E-409C-BE32-E72D297353CC}">
              <c16:uniqueId val="{00000000-D68B-4637-BE0B-170798331628}"/>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ETITC!$D$1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ETITC!$C$2:$C$5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ETITC!$D$2:$D$5</c:f>
              <c:numCache>
                <c:formatCode>0%</c:formatCode>
                <c:ptCount val="4"/>
                <c:pt idx="0">
                  <c:v>0.61049999999999993</c:v>
                </c:pt>
                <c:pt idx="1">
                  <c:v>0.35799999999999998</c:v>
                </c:pt>
                <c:pt idx="2">
                  <c:v>0</c:v>
                </c:pt>
                <c:pt idx="3">
                  <c:v>0.5</c:v>
                </c:pt>
              </c:numCache>
            </c:numRef>
          </c:val>
          <c:extLst>
            <c:ext xmlns:c16="http://schemas.microsoft.com/office/drawing/2014/chart" uri="{C3380CC4-5D6E-409C-BE32-E72D297353CC}">
              <c16:uniqueId val="{00000000-0519-4C1D-A67F-BDC886882E05}"/>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INTENALCO!$D$1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INTENALCO!$C$2:$C$5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INTENALCO!$D$2:$D$5</c:f>
              <c:numCache>
                <c:formatCode>0%</c:formatCode>
                <c:ptCount val="4"/>
                <c:pt idx="0">
                  <c:v>0.28875000000000001</c:v>
                </c:pt>
                <c:pt idx="1">
                  <c:v>0.21374999999999997</c:v>
                </c:pt>
                <c:pt idx="2">
                  <c:v>0.55266666666666675</c:v>
                </c:pt>
                <c:pt idx="3">
                  <c:v>0.43199999999999994</c:v>
                </c:pt>
              </c:numCache>
            </c:numRef>
          </c:val>
          <c:extLst>
            <c:ext xmlns:c16="http://schemas.microsoft.com/office/drawing/2014/chart" uri="{C3380CC4-5D6E-409C-BE32-E72D297353CC}">
              <c16:uniqueId val="{00000000-7A2D-46A4-8227-DAFC0E3B5BA7}"/>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UAPA!$D$1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UAPA!$C$2:$C$5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UAPA!$D$2:$D$5</c:f>
              <c:numCache>
                <c:formatCode>0%</c:formatCode>
                <c:ptCount val="4"/>
                <c:pt idx="0">
                  <c:v>0.81625000000000003</c:v>
                </c:pt>
                <c:pt idx="1">
                  <c:v>0.28150000000000003</c:v>
                </c:pt>
                <c:pt idx="2">
                  <c:v>0.76666666666666672</c:v>
                </c:pt>
                <c:pt idx="3">
                  <c:v>0.5</c:v>
                </c:pt>
              </c:numCache>
            </c:numRef>
          </c:val>
          <c:extLst>
            <c:ext xmlns:c16="http://schemas.microsoft.com/office/drawing/2014/chart" uri="{C3380CC4-5D6E-409C-BE32-E72D297353CC}">
              <c16:uniqueId val="{00000000-BBAD-41B2-BB93-7195EA76F88D}"/>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_xlchart.v2.1</cx:f>
      </cx:numDim>
    </cx:data>
  </cx:chartData>
  <cx:chart>
    <cx:title pos="t" align="ctr" overlay="0">
      <cx:tx>
        <cx:txData>
          <cx:v>AVANCE</cx:v>
        </cx:txData>
      </cx:tx>
      <cx:txPr>
        <a:bodyPr spcFirstLastPara="1" vertOverflow="ellipsis" horzOverflow="overflow" wrap="square" lIns="0" tIns="0" rIns="0" bIns="0" anchor="ctr" anchorCtr="1"/>
        <a:lstStyle/>
        <a:p>
          <a:pPr algn="ctr" rtl="0">
            <a:defRPr/>
          </a:pPr>
          <a:r>
            <a:rPr lang="es-ES" sz="1400" b="0" i="0" u="none" strike="noStrike" baseline="0">
              <a:solidFill>
                <a:sysClr val="windowText" lastClr="000000">
                  <a:lumMod val="65000"/>
                  <a:lumOff val="35000"/>
                </a:sysClr>
              </a:solidFill>
              <a:latin typeface="Aptos Narrow" panose="02110004020202020204"/>
            </a:rPr>
            <a:t>AVANCE</a:t>
          </a:r>
        </a:p>
      </cx:txPr>
    </cx:title>
    <cx:plotArea>
      <cx:plotAreaRegion>
        <cx:series layoutId="funnel" uniqueId="{0C53C691-F789-4147-839D-62307CC35B24}">
          <cx:data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0" value="1"/>
          </cx:dataLabels>
          <cx:dataId val="0"/>
        </cx:series>
      </cx:plotAreaRegion>
      <cx:axis id="0">
        <cx:catScaling gapWidth="0.0599999987"/>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8">
  <a:schemeClr val="accent5"/>
</cs:colorStyle>
</file>

<file path=xl/charts/colors11.xml><?xml version="1.0" encoding="utf-8"?>
<cs:colorStyle xmlns:cs="http://schemas.microsoft.com/office/drawing/2012/chartStyle" xmlns:a="http://schemas.openxmlformats.org/drawingml/2006/main" meth="withinLinear" id="18">
  <a:schemeClr val="accent5"/>
</cs:colorStyle>
</file>

<file path=xl/charts/colors12.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2" Type="http://schemas.microsoft.com/office/2014/relationships/chartEx" Target="../charts/chartEx1.xml"/><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6" name="Gráfico 5">
          <a:extLst>
            <a:ext uri="{FF2B5EF4-FFF2-40B4-BE49-F238E27FC236}">
              <a16:creationId xmlns:a16="http://schemas.microsoft.com/office/drawing/2014/main" id="{6F9B5DCB-572A-6661-B41E-8ED07923E4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7</xdr:row>
      <xdr:rowOff>14287</xdr:rowOff>
    </xdr:from>
    <xdr:to>
      <xdr:col>5</xdr:col>
      <xdr:colOff>314325</xdr:colOff>
      <xdr:row>21</xdr:row>
      <xdr:rowOff>90487</xdr:rowOff>
    </xdr:to>
    <xdr:graphicFrame macro="">
      <xdr:nvGraphicFramePr>
        <xdr:cNvPr id="7" name="Gráfico 6">
          <a:extLst>
            <a:ext uri="{FF2B5EF4-FFF2-40B4-BE49-F238E27FC236}">
              <a16:creationId xmlns:a16="http://schemas.microsoft.com/office/drawing/2014/main" id="{5D0B7521-3C30-6C71-8182-941122E379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319087</xdr:colOff>
      <xdr:row>7</xdr:row>
      <xdr:rowOff>14287</xdr:rowOff>
    </xdr:from>
    <xdr:to>
      <xdr:col>11</xdr:col>
      <xdr:colOff>319087</xdr:colOff>
      <xdr:row>21</xdr:row>
      <xdr:rowOff>90487</xdr:rowOff>
    </xdr:to>
    <mc:AlternateContent xmlns:mc="http://schemas.openxmlformats.org/markup-compatibility/2006">
      <mc:Choice xmlns:cx2="http://schemas.microsoft.com/office/drawing/2015/10/21/chartex" Requires="cx2">
        <xdr:graphicFrame macro="">
          <xdr:nvGraphicFramePr>
            <xdr:cNvPr id="8" name="Gráfico 7">
              <a:extLst>
                <a:ext uri="{FF2B5EF4-FFF2-40B4-BE49-F238E27FC236}">
                  <a16:creationId xmlns:a16="http://schemas.microsoft.com/office/drawing/2014/main" id="{59FB6B16-CFED-9CF2-BF41-A4C5C6829EE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576762" y="2185987"/>
              <a:ext cx="4619625" cy="2743200"/>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11</xdr:col>
      <xdr:colOff>314325</xdr:colOff>
      <xdr:row>7</xdr:row>
      <xdr:rowOff>4762</xdr:rowOff>
    </xdr:from>
    <xdr:to>
      <xdr:col>17</xdr:col>
      <xdr:colOff>314325</xdr:colOff>
      <xdr:row>21</xdr:row>
      <xdr:rowOff>80962</xdr:rowOff>
    </xdr:to>
    <xdr:graphicFrame macro="">
      <xdr:nvGraphicFramePr>
        <xdr:cNvPr id="9" name="Gráfico 8">
          <a:extLst>
            <a:ext uri="{FF2B5EF4-FFF2-40B4-BE49-F238E27FC236}">
              <a16:creationId xmlns:a16="http://schemas.microsoft.com/office/drawing/2014/main" id="{EC860667-48F3-DF86-C784-ED7CF4CEA1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D48E8FFF-D93B-403B-A7DE-9610C718D4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4D81EFB2-3E6A-45F9-9B41-9E2C990239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69ACECD0-6A22-4F29-85C8-B5425C48D5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EA3959DD-AF47-4FC0-A6B6-240FBF126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81227EC1-DA72-4119-A44F-7C11EF636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F62D30A3-2608-45C8-B76A-738072F9BD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8DF3A588-50A0-4338-B14B-98CC50CA42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47C60CFA-6F20-417D-A5C2-F3CD2414C8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42FD8CE-75BB-4B11-A504-65A4040CEF76}" name="tblIndicadores26" displayName="tblIndicadores26" ref="A27:S41">
  <autoFilter ref="A27:S41" xr:uid="{6785150C-5784-48C6-9CBF-1D7FCB8DB2B5}"/>
  <tableColumns count="19">
    <tableColumn id="1" xr3:uid="{D0276807-3BCE-446A-B83D-B6E7ACA55CC6}" name="No" dataDxfId="197"/>
    <tableColumn id="2" xr3:uid="{BD74B4C1-7102-45A1-9188-A4E57C999B93}" name="Eje" dataDxfId="196">
      <calculatedColumnFormula>B10</calculatedColumnFormula>
    </tableColumn>
    <tableColumn id="20" xr3:uid="{ADAB9534-897D-4EF3-8B66-838E460DA142}" name="Actividad" dataDxfId="195">
      <calculatedColumnFormula>C10</calculatedColumnFormula>
    </tableColumn>
    <tableColumn id="4" xr3:uid="{ECF1DADB-DDF2-4B4A-91AE-8D01E18D1D84}" name="Nombre indicador" dataDxfId="194"/>
    <tableColumn id="5" xr3:uid="{7E09B778-62E2-46C0-B545-EFA4EC91F1BE}" name="Tipo" dataDxfId="193"/>
    <tableColumn id="6" xr3:uid="{3564EEE0-172A-4310-AB8C-98B63C78948D}" name="Propósito" dataDxfId="192"/>
    <tableColumn id="7" xr3:uid="{AEB2A72B-3186-4B55-B117-1D81DE842E02}" name="Fórmula" dataDxfId="191"/>
    <tableColumn id="8" xr3:uid="{22FB9C0F-2F6E-44A3-A794-C01592547976}" name="Unidad" dataDxfId="190"/>
    <tableColumn id="9" xr3:uid="{11F9C957-4A6F-422A-AE99-B7254ED53E93}" name="Frecuencia" dataDxfId="189"/>
    <tableColumn id="10" xr3:uid="{F1795E58-3810-487F-84DB-4DC487A315D2}" name="Línea base (valor)" dataDxfId="188"/>
    <tableColumn id="11" xr3:uid="{0A9B3E4E-2B46-4433-B2F8-78E65145E595}" name="Línea base (año)" dataDxfId="187"/>
    <tableColumn id="12" xr3:uid="{583BDFB3-6819-4495-92DB-81DFDB721BE8}" name="Meta anual" dataDxfId="186"/>
    <tableColumn id="13" xr3:uid="{4B72C00A-51B6-4354-A459-4B1F5323C688}" name="Meta T1" dataDxfId="185"/>
    <tableColumn id="14" xr3:uid="{0BB5202E-B73D-4B0C-BAE6-C49A29373A3D}" name="Meta T2" dataDxfId="184"/>
    <tableColumn id="15" xr3:uid="{F1742FF6-0FFB-4C0F-9682-F9C1A9FFEFCA}" name="Meta T3" dataDxfId="183"/>
    <tableColumn id="16" xr3:uid="{73D1E4B6-BEB1-4F10-8231-3F9D8BBC40C4}" name="Meta T4" dataDxfId="182"/>
    <tableColumn id="18" xr3:uid="{93787A27-D49B-44C3-8271-246F97F8F807}" name="Responsable dato" dataDxfId="181">
      <calculatedColumnFormula>F10</calculatedColumnFormula>
    </tableColumn>
    <tableColumn id="28" xr3:uid="{BE586629-3DDD-42B4-93A9-C1023F251742}" name="Clave" dataDxfId="180">
      <calculatedColumnFormula>T10</calculatedColumnFormula>
    </tableColumn>
    <tableColumn id="3" xr3:uid="{63C5B486-37BB-4796-94DF-6BCB3C7AC837}" name="Observaciones" dataDxfId="179"/>
  </tableColumns>
  <tableStyleInfo name="TableStyleMedium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55DF0FC-A556-40B8-9A1F-A298883EA944}" name="Tabla427" displayName="Tabla427" ref="C1:D5" totalsRowShown="0" headerRowDxfId="90">
  <autoFilter ref="C1:D5" xr:uid="{70B2A050-3D1B-4F68-8294-31190FEBBAF8}"/>
  <tableColumns count="2">
    <tableColumn id="1" xr3:uid="{5567C30F-0ED7-485F-B314-8B14EAE51334}" name="EJE" dataDxfId="89"/>
    <tableColumn id="2" xr3:uid="{116B70B1-236C-406D-9DF8-DF163CD5E522}" name="PORCENTAJE AVANCE" dataDxfId="8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C065A9A-3D99-4F0F-9572-049CB2808BB8}" name="tblIndicadores2628" displayName="tblIndicadores2628" ref="A27:S41">
  <autoFilter ref="A27:S41" xr:uid="{6785150C-5784-48C6-9CBF-1D7FCB8DB2B5}"/>
  <tableColumns count="19">
    <tableColumn id="1" xr3:uid="{1C3E2EF0-2DBE-4ACA-806F-EE65F5F8C610}" name="No" dataDxfId="87"/>
    <tableColumn id="2" xr3:uid="{9A19763F-AEE3-4EEA-81C2-EEB9EB02E7A9}" name="Eje" dataDxfId="86">
      <calculatedColumnFormula>B10</calculatedColumnFormula>
    </tableColumn>
    <tableColumn id="20" xr3:uid="{990178D1-C3A3-4BD0-A9B0-F020CB9C5F01}" name="Actividad" dataDxfId="85">
      <calculatedColumnFormula>C10</calculatedColumnFormula>
    </tableColumn>
    <tableColumn id="4" xr3:uid="{674752DD-5B61-40E5-8007-A86E00721FBD}" name="Nombre indicador" dataDxfId="84"/>
    <tableColumn id="5" xr3:uid="{373BD02F-952C-496E-AA3D-A1040FB1BEB3}" name="Tipo" dataDxfId="83"/>
    <tableColumn id="6" xr3:uid="{DF79B96A-BA40-4618-9399-7B28646CE962}" name="Propósito" dataDxfId="82"/>
    <tableColumn id="7" xr3:uid="{27F371FE-A3EF-4DDD-8127-585E4A48CB3F}" name="Fórmula" dataDxfId="81"/>
    <tableColumn id="8" xr3:uid="{823BC5C6-6561-47DC-9A0C-2DF97EA2ACCF}" name="Unidad" dataDxfId="80"/>
    <tableColumn id="9" xr3:uid="{82AA5D20-6318-4DFC-82DA-B96495E0469F}" name="Frecuencia" dataDxfId="79"/>
    <tableColumn id="10" xr3:uid="{3ED523B9-CCBC-44E5-AB89-448779A2A7FD}" name="Línea base (valor)" dataDxfId="78"/>
    <tableColumn id="11" xr3:uid="{C04D1AAA-05F6-42E5-A5D4-C7B68512C819}" name="Línea base (año)" dataDxfId="77"/>
    <tableColumn id="12" xr3:uid="{4A9752E8-3DE2-4443-A74C-CB7DD9393C82}" name="Meta anual" dataDxfId="76"/>
    <tableColumn id="13" xr3:uid="{4D5F16D5-B136-4480-BB9D-660BD87159EF}" name="Meta T1" dataDxfId="75"/>
    <tableColumn id="14" xr3:uid="{35F6D0A2-D7A9-4ABD-9910-1CA082C5333E}" name="Meta T2" dataDxfId="74"/>
    <tableColumn id="15" xr3:uid="{738FA791-E888-4C16-84E8-D1CB45EDBC12}" name="Meta T3" dataDxfId="73"/>
    <tableColumn id="16" xr3:uid="{6E29F8F2-FFBE-4C24-A20E-911B33495C00}" name="Meta T4" dataDxfId="72"/>
    <tableColumn id="18" xr3:uid="{3F2FE326-FDF5-4B2D-BD0A-D608D492753B}" name="Responsable dato" dataDxfId="71">
      <calculatedColumnFormula>F10</calculatedColumnFormula>
    </tableColumn>
    <tableColumn id="28" xr3:uid="{F6088DD6-D7C2-4293-89DF-285369A26F8B}" name="Clave" dataDxfId="70">
      <calculatedColumnFormula>T10</calculatedColumnFormula>
    </tableColumn>
    <tableColumn id="3" xr3:uid="{FD6FE0E7-4759-4149-B81E-F4F0D35302F6}" name="Observaciones" dataDxfId="69"/>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8765E58-39DA-4227-99C8-C28FBEC4A716}" name="Tabla429" displayName="Tabla429" ref="C1:D5" totalsRowShown="0" headerRowDxfId="68">
  <autoFilter ref="C1:D5" xr:uid="{70B2A050-3D1B-4F68-8294-31190FEBBAF8}"/>
  <tableColumns count="2">
    <tableColumn id="1" xr3:uid="{50EEFD76-6A7C-45B7-A79F-FC152D68CCB1}" name="EJE" dataDxfId="67"/>
    <tableColumn id="2" xr3:uid="{74F8ACA1-02EB-4917-9C6C-BADE3BFA32F4}" name="PORCENTAJE AVANCE" dataDxfId="6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00AE93A-5DA1-481F-9B8C-48E86C255549}" name="tblIndicadores2630" displayName="tblIndicadores2630" ref="A27:S41">
  <autoFilter ref="A27:S41" xr:uid="{6785150C-5784-48C6-9CBF-1D7FCB8DB2B5}"/>
  <tableColumns count="19">
    <tableColumn id="1" xr3:uid="{7B4C4711-064D-43CE-8F03-2797EDFE7EE7}" name="No" dataDxfId="65"/>
    <tableColumn id="2" xr3:uid="{89C06A0C-8D15-4733-B2D0-DC1AA417AE12}" name="Eje" dataDxfId="64">
      <calculatedColumnFormula>B10</calculatedColumnFormula>
    </tableColumn>
    <tableColumn id="20" xr3:uid="{90832ADD-F119-47A0-BA3F-45619C02EBEA}" name="Actividad" dataDxfId="63">
      <calculatedColumnFormula>C10</calculatedColumnFormula>
    </tableColumn>
    <tableColumn id="4" xr3:uid="{D81E9D92-A46D-4AD1-95E6-3E555B13F335}" name="Nombre indicador" dataDxfId="62"/>
    <tableColumn id="5" xr3:uid="{BEA90CD4-6FD4-4699-BCF1-E08D1BBE93A6}" name="Tipo" dataDxfId="61"/>
    <tableColumn id="6" xr3:uid="{67088AE3-CBDE-486A-8643-7009AD03C426}" name="Propósito" dataDxfId="60"/>
    <tableColumn id="7" xr3:uid="{61F77E77-B4A1-43CD-BB49-87BB7AE86DF5}" name="Fórmula" dataDxfId="59"/>
    <tableColumn id="8" xr3:uid="{C7743D4D-4F89-4B0A-949C-AB26988FADA0}" name="Unidad" dataDxfId="58"/>
    <tableColumn id="9" xr3:uid="{D6F46BBC-833C-465B-BA17-4D68C88D77B0}" name="Frecuencia" dataDxfId="57"/>
    <tableColumn id="10" xr3:uid="{883CD384-9231-434A-B652-3A36605D3FCF}" name="Línea base (valor)" dataDxfId="56"/>
    <tableColumn id="11" xr3:uid="{45352C66-339A-4B9E-A78A-DF8EF2EF8B69}" name="Línea base (año)" dataDxfId="55"/>
    <tableColumn id="12" xr3:uid="{D4308A10-39AF-4E11-8584-101B41E868CA}" name="Meta anual" dataDxfId="54"/>
    <tableColumn id="13" xr3:uid="{161C24AF-2B63-44C0-B1EB-43F97A86A0CF}" name="Meta T1" dataDxfId="53"/>
    <tableColumn id="14" xr3:uid="{33C4F0B7-E2B1-497B-B997-A599E9F5789F}" name="Meta T2" dataDxfId="52"/>
    <tableColumn id="15" xr3:uid="{47FB5F92-DE1D-403F-8CEA-93037DECD043}" name="Meta T3" dataDxfId="51"/>
    <tableColumn id="16" xr3:uid="{DC41D30F-E5A5-4E14-9954-0DC77EC08DD2}" name="Meta T4" dataDxfId="50"/>
    <tableColumn id="18" xr3:uid="{37E82AE6-D21B-402C-B5A2-2772FE5B0472}" name="Responsable dato" dataDxfId="49">
      <calculatedColumnFormula>F10</calculatedColumnFormula>
    </tableColumn>
    <tableColumn id="28" xr3:uid="{8DE20584-28A4-4017-A7FB-6D7F8728AB87}" name="Clave" dataDxfId="48">
      <calculatedColumnFormula>T10</calculatedColumnFormula>
    </tableColumn>
    <tableColumn id="3" xr3:uid="{6864F357-61F3-4C90-8D82-7541D76B17FC}" name="Observaciones" dataDxfId="47"/>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A7FDB43-D317-4B08-945D-214FAA1B0F9D}" name="Tabla431" displayName="Tabla431" ref="C1:D5" totalsRowShown="0" headerRowDxfId="46">
  <autoFilter ref="C1:D5" xr:uid="{70B2A050-3D1B-4F68-8294-31190FEBBAF8}"/>
  <tableColumns count="2">
    <tableColumn id="1" xr3:uid="{2F8A0248-A847-42EB-B3BD-AA748AE554FF}" name="EJE" dataDxfId="45"/>
    <tableColumn id="2" xr3:uid="{80740FF8-354A-4B41-9E01-AB31A16B288B}" name="PORCENTAJE AVANCE" dataDxfId="4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894A5D9D-A622-416B-86CF-0134E83212BE}" name="tblIndicadores2632" displayName="tblIndicadores2632" ref="A27:S41">
  <autoFilter ref="A27:S41" xr:uid="{6785150C-5784-48C6-9CBF-1D7FCB8DB2B5}"/>
  <tableColumns count="19">
    <tableColumn id="1" xr3:uid="{CBD8EA2E-62CD-41E4-98E9-CA51971BB83C}" name="No" dataDxfId="43"/>
    <tableColumn id="2" xr3:uid="{990084A6-86C8-4199-876F-72F2CFE671A6}" name="Eje" dataDxfId="42">
      <calculatedColumnFormula>B10</calculatedColumnFormula>
    </tableColumn>
    <tableColumn id="20" xr3:uid="{039006BA-5F27-4DC1-995E-3FFF0B3E731E}" name="Actividad" dataDxfId="41">
      <calculatedColumnFormula>C10</calculatedColumnFormula>
    </tableColumn>
    <tableColumn id="4" xr3:uid="{E72541E7-2493-4292-843C-C1392BE05456}" name="Nombre indicador" dataDxfId="40"/>
    <tableColumn id="5" xr3:uid="{7AE5A43F-D894-4AEC-8C77-8EA8F45A1423}" name="Tipo" dataDxfId="39"/>
    <tableColumn id="6" xr3:uid="{85D760C8-4D4C-40B8-84B2-F0F03828895A}" name="Propósito" dataDxfId="38"/>
    <tableColumn id="7" xr3:uid="{10DA3A2E-B2ED-4EAA-99DF-A7A1D702F784}" name="Fórmula" dataDxfId="37"/>
    <tableColumn id="8" xr3:uid="{92B91A34-9CD9-429D-9BC5-522230D0B5C6}" name="Unidad" dataDxfId="36"/>
    <tableColumn id="9" xr3:uid="{6F975C76-16CF-4C79-A1DA-16AD2617571C}" name="Frecuencia" dataDxfId="35"/>
    <tableColumn id="10" xr3:uid="{54470ED4-CD1E-42D8-8FBD-8BE09A361DDD}" name="Línea base (valor)" dataDxfId="34"/>
    <tableColumn id="11" xr3:uid="{9D219589-4928-471E-B0F0-01ED95A64F49}" name="Línea base (año)" dataDxfId="33"/>
    <tableColumn id="12" xr3:uid="{DD124A80-37C8-42AE-87E4-7407D83F9AE2}" name="Meta anual" dataDxfId="32"/>
    <tableColumn id="13" xr3:uid="{8206CA2E-174C-4ADD-9643-126F56AED27E}" name="Meta T1" dataDxfId="31"/>
    <tableColumn id="14" xr3:uid="{8377733C-443A-4CE4-85FC-0AEB514579F6}" name="Meta T2" dataDxfId="30"/>
    <tableColumn id="15" xr3:uid="{A2B9127D-91E7-486C-B2AA-E02C6D09FB6E}" name="Meta T3" dataDxfId="29"/>
    <tableColumn id="16" xr3:uid="{73FEF94C-8F89-42B5-8681-03EB3B16117B}" name="Meta T4" dataDxfId="28"/>
    <tableColumn id="18" xr3:uid="{65E020BE-5519-45AF-B338-B370CD46ABF0}" name="Responsable dato" dataDxfId="27">
      <calculatedColumnFormula>F10</calculatedColumnFormula>
    </tableColumn>
    <tableColumn id="28" xr3:uid="{9C7335A7-677C-4F29-97EA-9DA49BBCF4E5}" name="Clave" dataDxfId="26">
      <calculatedColumnFormula>T10</calculatedColumnFormula>
    </tableColumn>
    <tableColumn id="3" xr3:uid="{6BB9A8D5-51E7-421B-A9CB-BE39E4F90A7B}" name="Observaciones" dataDxfId="25"/>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90EC5A2-5548-4E15-8486-C8A27472B7F8}" name="Tabla433" displayName="Tabla433" ref="C1:D5" totalsRowShown="0" headerRowDxfId="24">
  <autoFilter ref="C1:D5" xr:uid="{70B2A050-3D1B-4F68-8294-31190FEBBAF8}"/>
  <tableColumns count="2">
    <tableColumn id="1" xr3:uid="{2D23D1D6-4552-4512-BCA3-FEE8DA671857}" name="EJE" dataDxfId="23"/>
    <tableColumn id="2" xr3:uid="{D6277F34-4BCC-4A7B-93F2-6BFE9BE48042}" name="PORCENTAJE AVANCE" dataDxfId="2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FC44A0A-BA41-4D2E-8D70-ECCEF45B881C}" name="tblIndicadores2634" displayName="tblIndicadores2634" ref="A27:S41">
  <autoFilter ref="A27:S41" xr:uid="{6785150C-5784-48C6-9CBF-1D7FCB8DB2B5}"/>
  <tableColumns count="19">
    <tableColumn id="1" xr3:uid="{DD784ED2-8712-426B-A06F-649AD3BBF3A8}" name="No" dataDxfId="21"/>
    <tableColumn id="2" xr3:uid="{78AE5ADB-4D18-461F-AB89-0C343B0EF787}" name="Eje" dataDxfId="20">
      <calculatedColumnFormula>B10</calculatedColumnFormula>
    </tableColumn>
    <tableColumn id="20" xr3:uid="{02436D90-D4BC-4C2C-B570-D58419DE1B8F}" name="Actividad" dataDxfId="19">
      <calculatedColumnFormula>C10</calculatedColumnFormula>
    </tableColumn>
    <tableColumn id="4" xr3:uid="{801F40E8-E6FC-4E73-9102-54F5FE6CDBCD}" name="Nombre indicador" dataDxfId="18"/>
    <tableColumn id="5" xr3:uid="{E0C1C528-5C95-405C-80D6-18B518C1247E}" name="Tipo" dataDxfId="17"/>
    <tableColumn id="6" xr3:uid="{AA51FF1F-3A90-46D9-B179-A564F646BEC1}" name="Propósito" dataDxfId="16"/>
    <tableColumn id="7" xr3:uid="{E8DF687F-A945-46CB-90E5-EE7EB64D22C8}" name="Fórmula" dataDxfId="15"/>
    <tableColumn id="8" xr3:uid="{4B2F4DC1-36AE-46C1-8DC2-04AE2CF68507}" name="Unidad" dataDxfId="14"/>
    <tableColumn id="9" xr3:uid="{D61F2A28-C4B7-4554-B72D-E6CF3C657F57}" name="Frecuencia" dataDxfId="13"/>
    <tableColumn id="10" xr3:uid="{3A27790D-4BFE-40EF-83F1-E743713F83A7}" name="Línea base (valor)" dataDxfId="12"/>
    <tableColumn id="11" xr3:uid="{CFE3DD10-C5E4-4355-9F2C-56C037F5F827}" name="Línea base (año)" dataDxfId="11"/>
    <tableColumn id="12" xr3:uid="{19A82797-64FC-4CBF-B94D-14598CC4F138}" name="Meta anual" dataDxfId="10"/>
    <tableColumn id="13" xr3:uid="{53F0E2C4-4F2A-4BF8-8813-E6AB780477AC}" name="Meta T1" dataDxfId="9"/>
    <tableColumn id="14" xr3:uid="{103D4931-2F35-4BB1-BE79-A7EE2A3FACA0}" name="Meta T2" dataDxfId="8"/>
    <tableColumn id="15" xr3:uid="{06957903-80F4-4601-8F8C-A96986A9725F}" name="Meta T3" dataDxfId="7"/>
    <tableColumn id="16" xr3:uid="{5632E35A-E61A-45CE-BEBB-56DD0AAC55E7}" name="Meta T4" dataDxfId="6"/>
    <tableColumn id="18" xr3:uid="{4A6ABA0F-AA1B-4443-8DF0-26F5C4D4302D}" name="Responsable dato" dataDxfId="5">
      <calculatedColumnFormula>F10</calculatedColumnFormula>
    </tableColumn>
    <tableColumn id="28" xr3:uid="{CF097AEA-1D59-427C-A301-DE0EEED3E7A9}" name="Clave" dataDxfId="4">
      <calculatedColumnFormula>T10</calculatedColumnFormula>
    </tableColumn>
    <tableColumn id="3" xr3:uid="{8E34294A-8A76-4F4E-95F6-ACEF17D93118}" name="Observaciones" dataDxfId="3"/>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5DA8AF5-4DB4-465F-95F7-466B85278A3E}" name="Tabla435" displayName="Tabla435" ref="C1:D5" totalsRowShown="0" headerRowDxfId="2">
  <autoFilter ref="C1:D5" xr:uid="{70B2A050-3D1B-4F68-8294-31190FEBBAF8}"/>
  <tableColumns count="2">
    <tableColumn id="1" xr3:uid="{FC67416B-53A6-45D0-8130-F8DF0E46872F}" name="EJE" dataDxfId="1"/>
    <tableColumn id="2" xr3:uid="{667473EB-EBCC-4DD2-A756-CD94987A5DD9}" name="PORCENTAJE AVANCE"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B2A050-3D1B-4F68-8294-31190FEBBAF8}" name="Tabla4" displayName="Tabla4" ref="C1:D5" totalsRowShown="0" headerRowDxfId="178">
  <autoFilter ref="C1:D5" xr:uid="{70B2A050-3D1B-4F68-8294-31190FEBBAF8}"/>
  <tableColumns count="2">
    <tableColumn id="1" xr3:uid="{9FF11221-3002-4AD6-A330-58F84D402165}" name="EJE" dataDxfId="177"/>
    <tableColumn id="2" xr3:uid="{51A42F80-72AA-485A-BD1C-4C2D95EA5E9A}" name="PORCENTAJE AVANCE" dataDxfId="17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4B331BE-8781-454F-B90E-FC0B75523CBE}" name="tblIndicadores2620" displayName="tblIndicadores2620" ref="A27:S41">
  <autoFilter ref="A27:S41" xr:uid="{6785150C-5784-48C6-9CBF-1D7FCB8DB2B5}"/>
  <tableColumns count="19">
    <tableColumn id="1" xr3:uid="{ACCEE10B-6DA7-4D79-A335-3A1D4CA3FD44}" name="No" dataDxfId="175"/>
    <tableColumn id="2" xr3:uid="{47CA26B4-10F8-43EF-AC27-5DEAE7F74189}" name="Eje" dataDxfId="174">
      <calculatedColumnFormula>B10</calculatedColumnFormula>
    </tableColumn>
    <tableColumn id="20" xr3:uid="{1F6FB789-413B-4A3A-A97E-7EAC9D78EC46}" name="Actividad" dataDxfId="173">
      <calculatedColumnFormula>C10</calculatedColumnFormula>
    </tableColumn>
    <tableColumn id="4" xr3:uid="{BEE6903A-A258-4B65-B722-22D062F98B2D}" name="Nombre indicador" dataDxfId="172"/>
    <tableColumn id="5" xr3:uid="{C854C19A-D656-4422-976F-2D271689F4B6}" name="Tipo" dataDxfId="171"/>
    <tableColumn id="6" xr3:uid="{0BACF8EA-02E2-4072-BD09-AAB272BF3BC3}" name="Propósito" dataDxfId="170"/>
    <tableColumn id="7" xr3:uid="{A52109AA-48D6-4A60-94BC-8E8776CEFB24}" name="Fórmula" dataDxfId="169"/>
    <tableColumn id="8" xr3:uid="{CE7872BE-6E3D-4224-8EE7-B3DF258D56DA}" name="Unidad" dataDxfId="168"/>
    <tableColumn id="9" xr3:uid="{4F115486-CA5B-42CA-BB93-38B7304A310B}" name="Frecuencia" dataDxfId="167"/>
    <tableColumn id="10" xr3:uid="{F4475EEA-5EB0-4C89-98A4-1D4A6B9B2427}" name="Línea base (valor)" dataDxfId="166"/>
    <tableColumn id="11" xr3:uid="{A936587A-60B2-46C9-B31F-BA7AC422955F}" name="Línea base (año)" dataDxfId="165"/>
    <tableColumn id="12" xr3:uid="{6660E8F2-EA9D-4354-A84E-531E39DD7B22}" name="Meta anual" dataDxfId="164"/>
    <tableColumn id="13" xr3:uid="{A1455AAC-E5DA-4C9B-B747-74BD96919FD1}" name="Meta T1" dataDxfId="163"/>
    <tableColumn id="14" xr3:uid="{AE62F83F-8CBC-471E-9B6C-872E31A43F1F}" name="Meta T2" dataDxfId="162"/>
    <tableColumn id="15" xr3:uid="{F7362C74-E9CC-497F-8AA1-5D32C174D1B4}" name="Meta T3" dataDxfId="161"/>
    <tableColumn id="16" xr3:uid="{B144631A-CF53-4362-895F-201B0B9150B5}" name="Meta T4" dataDxfId="160"/>
    <tableColumn id="18" xr3:uid="{921D6748-6864-4A36-AB3A-5AF78E8A90EE}" name="Responsable dato" dataDxfId="159">
      <calculatedColumnFormula>F10</calculatedColumnFormula>
    </tableColumn>
    <tableColumn id="28" xr3:uid="{DA0B6F20-E440-4198-B87C-81F7E4A17A94}" name="Clave" dataDxfId="158">
      <calculatedColumnFormula>T10</calculatedColumnFormula>
    </tableColumn>
    <tableColumn id="3" xr3:uid="{1F0D9423-1CC0-43D0-82CB-D6C5A3D6F11D}" name="Observaciones" dataDxfId="157"/>
  </tableColumns>
  <tableStyleInfo name="TableStyleMedium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3408675-0A77-4A5B-943B-7320FE83D315}" name="Tabla421" displayName="Tabla421" ref="C1:D5" totalsRowShown="0" headerRowDxfId="156">
  <autoFilter ref="C1:D5" xr:uid="{70B2A050-3D1B-4F68-8294-31190FEBBAF8}"/>
  <tableColumns count="2">
    <tableColumn id="1" xr3:uid="{FF96E72E-23C7-434D-AD5E-2DE0770F34D0}" name="EJE" dataDxfId="155"/>
    <tableColumn id="2" xr3:uid="{827B936F-0F57-49F2-8196-F4B8FEE05AE0}" name="PORCENTAJE AVANCE" dataDxfId="15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87C1B70-5DDE-4ECA-AF71-631FAFA1B92F}" name="tblIndicadores2622" displayName="tblIndicadores2622" ref="A27:S41">
  <autoFilter ref="A27:S41" xr:uid="{6785150C-5784-48C6-9CBF-1D7FCB8DB2B5}"/>
  <tableColumns count="19">
    <tableColumn id="1" xr3:uid="{3E1F8B44-4F42-4204-B08F-B1C5F0A794F9}" name="No" dataDxfId="153"/>
    <tableColumn id="2" xr3:uid="{F6F4E4D8-77CD-464E-9E89-763739FA1C48}" name="Eje" dataDxfId="152">
      <calculatedColumnFormula>B10</calculatedColumnFormula>
    </tableColumn>
    <tableColumn id="20" xr3:uid="{774A21CD-0056-4A81-9195-6757FC689D6F}" name="Actividad" dataDxfId="151">
      <calculatedColumnFormula>C10</calculatedColumnFormula>
    </tableColumn>
    <tableColumn id="4" xr3:uid="{F45E27DC-06EC-4AE6-889D-C2B1FD68F497}" name="Nombre indicador" dataDxfId="150"/>
    <tableColumn id="5" xr3:uid="{612DF5C7-1B68-4183-9720-8ACDD9DD65DD}" name="Tipo" dataDxfId="149"/>
    <tableColumn id="6" xr3:uid="{FC4B71FD-E76A-4250-9789-BB804D86E7AA}" name="Propósito" dataDxfId="148"/>
    <tableColumn id="7" xr3:uid="{B5AE7B33-4C7D-4099-AB8D-E2D4282A2A92}" name="Fórmula" dataDxfId="147"/>
    <tableColumn id="8" xr3:uid="{9AD9C1D8-AA45-4A80-A89D-F573DE8FE66E}" name="Unidad" dataDxfId="146"/>
    <tableColumn id="9" xr3:uid="{76B006B3-D0D3-4C82-BAB1-789522EE974A}" name="Frecuencia" dataDxfId="145"/>
    <tableColumn id="10" xr3:uid="{58A90FE2-0EF5-4454-A1FB-9BB4525D8A5D}" name="Línea base (valor)" dataDxfId="144"/>
    <tableColumn id="11" xr3:uid="{E1FEE0B1-B23E-4C26-BAB0-DC7C80F8EF96}" name="Línea base (año)" dataDxfId="143"/>
    <tableColumn id="12" xr3:uid="{79CC94C8-929A-419F-9375-DF7D5A9A140A}" name="Meta anual" dataDxfId="142"/>
    <tableColumn id="13" xr3:uid="{3A94DEC6-D621-4141-9100-4D6E8A7FCA0F}" name="Meta T1" dataDxfId="141"/>
    <tableColumn id="14" xr3:uid="{5454AC1B-0EDD-471B-9A6F-44D7C6D86496}" name="Meta T2" dataDxfId="140"/>
    <tableColumn id="15" xr3:uid="{BC5F236F-65B5-4E87-AD88-FCE77419FB60}" name="Meta T3" dataDxfId="139"/>
    <tableColumn id="16" xr3:uid="{FE2B6FF8-A96E-4D93-B4EE-3A37446587D6}" name="Meta T4" dataDxfId="138"/>
    <tableColumn id="18" xr3:uid="{4A4E760F-C0DA-42D4-8600-563AEC204EF3}" name="Responsable dato" dataDxfId="137">
      <calculatedColumnFormula>F10</calculatedColumnFormula>
    </tableColumn>
    <tableColumn id="28" xr3:uid="{8536E408-F0A8-45B3-99A6-287D3C0137AC}" name="Clave" dataDxfId="136">
      <calculatedColumnFormula>T10</calculatedColumnFormula>
    </tableColumn>
    <tableColumn id="3" xr3:uid="{43CD1DD5-2648-4F8E-9F3F-CA1A789B6014}" name="Observaciones" dataDxfId="135"/>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46875CB-CD24-491B-9891-F5C01DD55F5C}" name="Tabla423" displayName="Tabla423" ref="C1:D5" totalsRowShown="0" headerRowDxfId="134">
  <autoFilter ref="C1:D5" xr:uid="{70B2A050-3D1B-4F68-8294-31190FEBBAF8}"/>
  <tableColumns count="2">
    <tableColumn id="1" xr3:uid="{6F4CE508-C4EB-431A-BF01-CF49A8E7B919}" name="EJE" dataDxfId="133"/>
    <tableColumn id="2" xr3:uid="{3670B0D8-A0D3-4381-B50C-DA6AD8DF6FFA}" name="PORCENTAJE AVANCE" dataDxfId="13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1680F0F-0DAF-477A-B679-6EE5EB7AAD80}" name="tblIndicadores2624" displayName="tblIndicadores2624" ref="A27:S41">
  <autoFilter ref="A27:S41" xr:uid="{6785150C-5784-48C6-9CBF-1D7FCB8DB2B5}"/>
  <tableColumns count="19">
    <tableColumn id="1" xr3:uid="{F2223A3D-2DFB-4767-B135-E390E74D45E6}" name="No" dataDxfId="131"/>
    <tableColumn id="2" xr3:uid="{3E39DAB8-3012-4028-A7C3-DD2C4D96FECA}" name="Eje" dataDxfId="130">
      <calculatedColumnFormula>B10</calculatedColumnFormula>
    </tableColumn>
    <tableColumn id="20" xr3:uid="{F25884E7-2041-4A3E-9678-7B279DBA8CC1}" name="Actividad" dataDxfId="129">
      <calculatedColumnFormula>C10</calculatedColumnFormula>
    </tableColumn>
    <tableColumn id="4" xr3:uid="{8ECDA4D1-7D6C-42E7-B019-43F5EC3122A2}" name="Nombre indicador" dataDxfId="128"/>
    <tableColumn id="5" xr3:uid="{960204E7-74F3-455D-8B21-5029B2B2567F}" name="Tipo" dataDxfId="127"/>
    <tableColumn id="6" xr3:uid="{2F76F997-D925-47D0-BB8F-AEB3EFE0008B}" name="Propósito" dataDxfId="126"/>
    <tableColumn id="7" xr3:uid="{C3187C23-AA69-45AE-9F47-2E515F4CFF9A}" name="Fórmula" dataDxfId="125"/>
    <tableColumn id="8" xr3:uid="{9B3F961D-10AD-44DF-8AE3-AEA1D80A27CD}" name="Unidad" dataDxfId="124"/>
    <tableColumn id="9" xr3:uid="{5BF24646-0CF3-410C-B9FF-8AF186C3BA96}" name="Frecuencia" dataDxfId="123"/>
    <tableColumn id="10" xr3:uid="{55FEA6DB-0F19-4CB5-8549-A2E9C2AC5184}" name="Línea base (valor)" dataDxfId="122"/>
    <tableColumn id="11" xr3:uid="{3070EE6B-4E4F-439E-AF27-BA8E59282956}" name="Línea base (año)" dataDxfId="121"/>
    <tableColumn id="12" xr3:uid="{E82D07C9-C264-420B-A191-B840A4834771}" name="Meta anual" dataDxfId="120"/>
    <tableColumn id="13" xr3:uid="{C4D62F4E-4B56-43E6-B775-930A160E4C5C}" name="Meta T1" dataDxfId="119"/>
    <tableColumn id="14" xr3:uid="{1C598AE4-A8CC-4A56-888E-68C87D3B16A6}" name="Meta T2" dataDxfId="118"/>
    <tableColumn id="15" xr3:uid="{F7B97F2F-D980-4615-9F50-534F003212EE}" name="Meta T3" dataDxfId="117"/>
    <tableColumn id="16" xr3:uid="{899548E5-D52E-4D6B-BCE2-9120A4D1ECD0}" name="Meta T4" dataDxfId="116"/>
    <tableColumn id="18" xr3:uid="{BCFC073B-3812-4216-B6DB-FFEE5301EF3C}" name="Responsable dato" dataDxfId="115">
      <calculatedColumnFormula>F10</calculatedColumnFormula>
    </tableColumn>
    <tableColumn id="28" xr3:uid="{7CB89891-FC11-4875-9E4B-96BBE21FB50E}" name="Clave" dataDxfId="114">
      <calculatedColumnFormula>T10</calculatedColumnFormula>
    </tableColumn>
    <tableColumn id="3" xr3:uid="{BB170E1D-D471-402B-9809-C7B67D0A45DD}" name="Observaciones" dataDxfId="113"/>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70E6098-E81D-48DB-879A-1CA168DD843E}" name="Tabla425" displayName="Tabla425" ref="C1:D5" totalsRowShown="0" headerRowDxfId="112">
  <autoFilter ref="C1:D5" xr:uid="{70B2A050-3D1B-4F68-8294-31190FEBBAF8}"/>
  <tableColumns count="2">
    <tableColumn id="1" xr3:uid="{AECB1B13-BBFD-46A6-9208-37D3CC5E5551}" name="EJE" dataDxfId="111"/>
    <tableColumn id="2" xr3:uid="{64D7CCAF-51CC-47B9-A1F0-01C347E1FF5F}" name="PORCENTAJE AVANCE" dataDxfId="11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29225EF-D1D5-4ACB-AAFE-8F2B9326D37C}" name="tblIndicadores2626" displayName="tblIndicadores2626" ref="A27:S41">
  <autoFilter ref="A27:S41" xr:uid="{6785150C-5784-48C6-9CBF-1D7FCB8DB2B5}"/>
  <tableColumns count="19">
    <tableColumn id="1" xr3:uid="{07577F16-D9BF-43D7-AF09-F1958D1D3058}" name="No" dataDxfId="109"/>
    <tableColumn id="2" xr3:uid="{248DFD49-1EFE-456A-BC02-B3616DD56835}" name="Eje" dataDxfId="108">
      <calculatedColumnFormula>B10</calculatedColumnFormula>
    </tableColumn>
    <tableColumn id="20" xr3:uid="{4881007B-FFBD-4627-BD42-708E62CFC7F3}" name="Actividad" dataDxfId="107">
      <calculatedColumnFormula>C10</calculatedColumnFormula>
    </tableColumn>
    <tableColumn id="4" xr3:uid="{71E66836-7E69-45C8-B8DE-D9334E594DBA}" name="Nombre indicador" dataDxfId="106"/>
    <tableColumn id="5" xr3:uid="{6966BDF7-9116-41B8-BF09-D6AD60D9026D}" name="Tipo" dataDxfId="105"/>
    <tableColumn id="6" xr3:uid="{BE91EBE2-F122-4D58-81C7-54497CCD8A87}" name="Propósito" dataDxfId="104"/>
    <tableColumn id="7" xr3:uid="{3C0E7965-4A30-4415-A7C4-E1CBD26ED10C}" name="Fórmula" dataDxfId="103"/>
    <tableColumn id="8" xr3:uid="{4FEF497D-F9CD-48BF-99BC-F7E13C016E3F}" name="Unidad" dataDxfId="102"/>
    <tableColumn id="9" xr3:uid="{9B3C3248-3F5F-49AC-95AA-80418B22837B}" name="Frecuencia" dataDxfId="101"/>
    <tableColumn id="10" xr3:uid="{7588B3CD-D401-4ABB-883C-7BBE5FF45CD7}" name="Línea base (valor)" dataDxfId="100"/>
    <tableColumn id="11" xr3:uid="{8E09FA93-E439-4942-A37B-FC0655EF6643}" name="Línea base (año)" dataDxfId="99"/>
    <tableColumn id="12" xr3:uid="{F3385D15-2104-43EA-9EBF-1189463B1399}" name="Meta anual" dataDxfId="98"/>
    <tableColumn id="13" xr3:uid="{B4386E12-94DF-46EB-B51E-673E28A4F0EE}" name="Meta T1" dataDxfId="97"/>
    <tableColumn id="14" xr3:uid="{92697E21-3427-4D95-8215-F87BDF5CEE28}" name="Meta T2" dataDxfId="96"/>
    <tableColumn id="15" xr3:uid="{304A0F11-4359-4BA2-85A7-94DE488FEF2E}" name="Meta T3" dataDxfId="95"/>
    <tableColumn id="16" xr3:uid="{418F5C4A-CAED-43BF-8739-E458CBC78FBD}" name="Meta T4" dataDxfId="94"/>
    <tableColumn id="18" xr3:uid="{B9AE2B47-E99D-49E4-816A-C1F9335D7408}" name="Responsable dato" dataDxfId="93">
      <calculatedColumnFormula>F10</calculatedColumnFormula>
    </tableColumn>
    <tableColumn id="28" xr3:uid="{B86FDDE6-6421-4D5F-87EC-60DB28A02E49}" name="Clave" dataDxfId="92">
      <calculatedColumnFormula>T10</calculatedColumnFormula>
    </tableColumn>
    <tableColumn id="3" xr3:uid="{6F50BF0C-40EE-4688-8096-E082616BFBE8}" name="Observaciones" dataDxfId="91"/>
  </tableColumns>
  <tableStyleInfo name="TableStyleMedium1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omedio%20d&#237;as%20entre%20inicio%20y%20cierre%20del%20proceso" TargetMode="External"/><Relationship Id="rId2" Type="http://schemas.openxmlformats.org/officeDocument/2006/relationships/hyperlink" Target="mailto:=@Promedio%20de%20d&#237;as%20entre%20radicaci&#243;n%20y%20respuesta" TargetMode="External"/><Relationship Id="rId1" Type="http://schemas.openxmlformats.org/officeDocument/2006/relationships/hyperlink" Target="mailto:=@Promedio%20de%20calificaciones%20en%20encuesta" TargetMode="External"/><Relationship Id="rId4" Type="http://schemas.openxmlformats.org/officeDocument/2006/relationships/hyperlink" Target="mailto:=@Conteo%20de%20pr&#225;cticas%20documentadas%20y%20transferidas"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69B4B-58C4-4FA6-8A1B-9A9E771E22AA}">
  <dimension ref="A1:U19"/>
  <sheetViews>
    <sheetView topLeftCell="Q1" workbookViewId="0">
      <selection activeCell="R13" sqref="R13"/>
    </sheetView>
  </sheetViews>
  <sheetFormatPr baseColWidth="10" defaultColWidth="11.42578125" defaultRowHeight="15"/>
  <cols>
    <col min="1" max="1" width="20.140625" customWidth="1"/>
    <col min="2" max="2" width="2.140625" customWidth="1"/>
    <col min="3" max="3" width="29.28515625" customWidth="1"/>
    <col min="4" max="4" width="2" customWidth="1"/>
    <col min="5" max="5" width="12.28515625" customWidth="1"/>
    <col min="6" max="6" width="2.140625" customWidth="1"/>
    <col min="7" max="7" width="20" customWidth="1"/>
    <col min="8" max="8" width="2.28515625" customWidth="1"/>
    <col min="9" max="9" width="12" customWidth="1"/>
    <col min="10" max="10" width="2.28515625" customWidth="1"/>
    <col min="11" max="11" width="17.28515625" customWidth="1"/>
    <col min="12" max="12" width="2.42578125" customWidth="1"/>
    <col min="14" max="14" width="1.85546875" customWidth="1"/>
    <col min="16" max="16" width="1.7109375" customWidth="1"/>
    <col min="17" max="17" width="29.140625" bestFit="1" customWidth="1"/>
    <col min="18" max="18" width="61.7109375" bestFit="1" customWidth="1"/>
    <col min="19" max="19" width="9.85546875" bestFit="1" customWidth="1"/>
    <col min="20" max="20" width="76.140625" customWidth="1"/>
    <col min="21" max="21" width="69.140625" bestFit="1" customWidth="1"/>
  </cols>
  <sheetData>
    <row r="1" spans="1:21" ht="30">
      <c r="A1" s="3" t="s">
        <v>0</v>
      </c>
      <c r="C1" s="3" t="s">
        <v>1</v>
      </c>
      <c r="E1" s="3" t="s">
        <v>2</v>
      </c>
      <c r="G1" s="3" t="s">
        <v>3</v>
      </c>
      <c r="I1" s="3" t="s">
        <v>4</v>
      </c>
      <c r="K1" s="2" t="s">
        <v>5</v>
      </c>
      <c r="M1" s="2" t="s">
        <v>6</v>
      </c>
      <c r="O1" s="2" t="s">
        <v>7</v>
      </c>
      <c r="Q1" s="11" t="s">
        <v>8</v>
      </c>
      <c r="R1" s="11" t="s">
        <v>9</v>
      </c>
      <c r="S1" s="11" t="s">
        <v>7</v>
      </c>
      <c r="T1" s="11" t="s">
        <v>10</v>
      </c>
      <c r="U1" s="11" t="s">
        <v>11</v>
      </c>
    </row>
    <row r="2" spans="1:21">
      <c r="A2" s="1" t="s">
        <v>12</v>
      </c>
      <c r="C2" s="1" t="s">
        <v>13</v>
      </c>
      <c r="E2" s="1" t="s">
        <v>14</v>
      </c>
      <c r="G2" s="1" t="s">
        <v>15</v>
      </c>
      <c r="I2" s="1" t="s">
        <v>16</v>
      </c>
      <c r="K2" s="1" t="s">
        <v>17</v>
      </c>
      <c r="M2" s="1" t="s">
        <v>18</v>
      </c>
      <c r="O2" s="1" t="s">
        <v>19</v>
      </c>
      <c r="Q2" s="12" t="s">
        <v>13</v>
      </c>
      <c r="R2" s="12" t="s">
        <v>20</v>
      </c>
      <c r="S2" s="12" t="s">
        <v>21</v>
      </c>
      <c r="T2" s="12" t="s">
        <v>22</v>
      </c>
      <c r="U2" s="13" t="s">
        <v>23</v>
      </c>
    </row>
    <row r="3" spans="1:21">
      <c r="A3" s="1" t="s">
        <v>24</v>
      </c>
      <c r="C3" s="1" t="s">
        <v>25</v>
      </c>
      <c r="E3" s="1" t="s">
        <v>26</v>
      </c>
      <c r="G3" s="1" t="s">
        <v>27</v>
      </c>
      <c r="I3" s="1" t="s">
        <v>28</v>
      </c>
      <c r="K3" s="1" t="s">
        <v>29</v>
      </c>
      <c r="M3" s="1" t="s">
        <v>30</v>
      </c>
      <c r="O3" s="1" t="s">
        <v>21</v>
      </c>
      <c r="Q3" s="12" t="s">
        <v>13</v>
      </c>
      <c r="R3" s="12" t="s">
        <v>31</v>
      </c>
      <c r="S3" s="12" t="s">
        <v>21</v>
      </c>
      <c r="T3" s="12" t="s">
        <v>32</v>
      </c>
      <c r="U3" s="14" t="s">
        <v>33</v>
      </c>
    </row>
    <row r="4" spans="1:21">
      <c r="A4" s="1" t="s">
        <v>34</v>
      </c>
      <c r="C4" s="1" t="s">
        <v>35</v>
      </c>
      <c r="E4" s="1" t="s">
        <v>36</v>
      </c>
      <c r="G4" s="1" t="s">
        <v>37</v>
      </c>
      <c r="K4" s="1" t="s">
        <v>38</v>
      </c>
      <c r="M4" s="1" t="s">
        <v>39</v>
      </c>
      <c r="O4" s="1" t="s">
        <v>40</v>
      </c>
      <c r="Q4" s="12" t="s">
        <v>13</v>
      </c>
      <c r="R4" s="12" t="s">
        <v>41</v>
      </c>
      <c r="S4" s="12" t="s">
        <v>40</v>
      </c>
      <c r="T4" s="12" t="s">
        <v>42</v>
      </c>
      <c r="U4" s="13" t="s">
        <v>43</v>
      </c>
    </row>
    <row r="5" spans="1:21">
      <c r="A5" s="1" t="s">
        <v>44</v>
      </c>
      <c r="C5" s="1" t="s">
        <v>45</v>
      </c>
      <c r="E5" s="1" t="s">
        <v>46</v>
      </c>
      <c r="G5" s="1" t="s">
        <v>47</v>
      </c>
      <c r="K5" s="1" t="s">
        <v>48</v>
      </c>
      <c r="M5" s="1" t="s">
        <v>49</v>
      </c>
      <c r="Q5" s="12" t="s">
        <v>13</v>
      </c>
      <c r="R5" s="12" t="s">
        <v>50</v>
      </c>
      <c r="S5" s="12" t="s">
        <v>40</v>
      </c>
      <c r="T5" s="12" t="s">
        <v>51</v>
      </c>
      <c r="U5" s="13" t="s">
        <v>52</v>
      </c>
    </row>
    <row r="6" spans="1:21">
      <c r="A6" s="1" t="s">
        <v>53</v>
      </c>
      <c r="K6" s="1" t="s">
        <v>54</v>
      </c>
      <c r="Q6" s="12" t="s">
        <v>13</v>
      </c>
      <c r="R6" s="12" t="s">
        <v>55</v>
      </c>
      <c r="S6" s="12" t="s">
        <v>21</v>
      </c>
      <c r="T6" s="12" t="s">
        <v>56</v>
      </c>
      <c r="U6" s="13" t="s">
        <v>57</v>
      </c>
    </row>
    <row r="7" spans="1:21">
      <c r="A7" s="1" t="s">
        <v>58</v>
      </c>
      <c r="E7" s="1" t="s">
        <v>59</v>
      </c>
      <c r="Q7" s="12" t="s">
        <v>13</v>
      </c>
      <c r="R7" s="12" t="s">
        <v>60</v>
      </c>
      <c r="S7" s="12" t="s">
        <v>40</v>
      </c>
      <c r="T7" s="12" t="s">
        <v>61</v>
      </c>
      <c r="U7" s="13" t="s">
        <v>62</v>
      </c>
    </row>
    <row r="8" spans="1:21">
      <c r="A8" s="1" t="s">
        <v>63</v>
      </c>
      <c r="E8" s="1" t="s">
        <v>64</v>
      </c>
      <c r="Q8" s="12" t="s">
        <v>13</v>
      </c>
      <c r="R8" s="12" t="s">
        <v>65</v>
      </c>
      <c r="S8" s="12" t="s">
        <v>19</v>
      </c>
      <c r="T8" s="12" t="s">
        <v>66</v>
      </c>
      <c r="U8" s="13" t="s">
        <v>67</v>
      </c>
    </row>
    <row r="9" spans="1:21">
      <c r="A9" s="1" t="s">
        <v>68</v>
      </c>
      <c r="E9" s="1" t="s">
        <v>69</v>
      </c>
      <c r="Q9" s="15" t="s">
        <v>25</v>
      </c>
      <c r="R9" s="15" t="s">
        <v>70</v>
      </c>
      <c r="S9" s="15" t="s">
        <v>40</v>
      </c>
      <c r="T9" s="15" t="s">
        <v>71</v>
      </c>
      <c r="U9" s="14" t="s">
        <v>72</v>
      </c>
    </row>
    <row r="10" spans="1:21">
      <c r="A10" s="1" t="s">
        <v>73</v>
      </c>
      <c r="E10" s="1" t="s">
        <v>74</v>
      </c>
      <c r="Q10" s="15" t="s">
        <v>25</v>
      </c>
      <c r="R10" s="15" t="s">
        <v>75</v>
      </c>
      <c r="S10" s="15" t="s">
        <v>40</v>
      </c>
      <c r="T10" s="15" t="s">
        <v>76</v>
      </c>
      <c r="U10" s="13" t="s">
        <v>77</v>
      </c>
    </row>
    <row r="11" spans="1:21">
      <c r="Q11" s="15" t="s">
        <v>25</v>
      </c>
      <c r="R11" s="15" t="s">
        <v>78</v>
      </c>
      <c r="S11" s="15" t="s">
        <v>19</v>
      </c>
      <c r="T11" s="15" t="s">
        <v>79</v>
      </c>
      <c r="U11" s="13" t="s">
        <v>80</v>
      </c>
    </row>
    <row r="12" spans="1:21">
      <c r="Q12" s="15" t="s">
        <v>25</v>
      </c>
      <c r="R12" s="15" t="s">
        <v>81</v>
      </c>
      <c r="S12" s="15" t="s">
        <v>19</v>
      </c>
      <c r="T12" s="15" t="s">
        <v>82</v>
      </c>
      <c r="U12" s="13" t="s">
        <v>83</v>
      </c>
    </row>
    <row r="13" spans="1:21">
      <c r="Q13" s="16" t="s">
        <v>35</v>
      </c>
      <c r="R13" s="16" t="s">
        <v>84</v>
      </c>
      <c r="S13" s="16" t="s">
        <v>40</v>
      </c>
      <c r="T13" s="16" t="s">
        <v>85</v>
      </c>
      <c r="U13" s="14" t="s">
        <v>86</v>
      </c>
    </row>
    <row r="14" spans="1:21">
      <c r="Q14" s="16" t="s">
        <v>35</v>
      </c>
      <c r="R14" s="16" t="s">
        <v>87</v>
      </c>
      <c r="S14" s="16" t="s">
        <v>21</v>
      </c>
      <c r="T14" s="16" t="s">
        <v>88</v>
      </c>
      <c r="U14" s="14" t="s">
        <v>89</v>
      </c>
    </row>
    <row r="15" spans="1:21">
      <c r="Q15" s="16" t="s">
        <v>35</v>
      </c>
      <c r="R15" s="16" t="s">
        <v>90</v>
      </c>
      <c r="S15" s="16" t="s">
        <v>40</v>
      </c>
      <c r="T15" s="16" t="s">
        <v>91</v>
      </c>
      <c r="U15" s="14" t="s">
        <v>92</v>
      </c>
    </row>
    <row r="16" spans="1:21">
      <c r="Q16" s="16" t="s">
        <v>35</v>
      </c>
      <c r="R16" s="16" t="s">
        <v>93</v>
      </c>
      <c r="S16" s="16" t="s">
        <v>19</v>
      </c>
      <c r="T16" s="16" t="s">
        <v>94</v>
      </c>
      <c r="U16" s="14" t="s">
        <v>95</v>
      </c>
    </row>
    <row r="17" spans="17:21">
      <c r="Q17" s="17" t="s">
        <v>45</v>
      </c>
      <c r="R17" s="17" t="s">
        <v>96</v>
      </c>
      <c r="S17" s="17" t="s">
        <v>40</v>
      </c>
      <c r="T17" s="17" t="s">
        <v>97</v>
      </c>
      <c r="U17" s="13" t="s">
        <v>98</v>
      </c>
    </row>
    <row r="18" spans="17:21">
      <c r="Q18" s="17" t="s">
        <v>45</v>
      </c>
      <c r="R18" s="17" t="s">
        <v>99</v>
      </c>
      <c r="S18" s="17" t="s">
        <v>19</v>
      </c>
      <c r="T18" s="17" t="s">
        <v>100</v>
      </c>
      <c r="U18" s="13" t="s">
        <v>101</v>
      </c>
    </row>
    <row r="19" spans="17:21">
      <c r="Q19" s="17" t="s">
        <v>45</v>
      </c>
      <c r="R19" s="17" t="s">
        <v>102</v>
      </c>
      <c r="S19" s="17" t="s">
        <v>40</v>
      </c>
      <c r="T19" s="17" t="s">
        <v>103</v>
      </c>
      <c r="U19" s="14" t="s">
        <v>104</v>
      </c>
    </row>
  </sheetData>
  <hyperlinks>
    <hyperlink ref="U3" r:id="rId1" xr:uid="{5311A29B-FD0D-449D-828A-2D98E60F5D11}"/>
    <hyperlink ref="U9" r:id="rId2" display="=@Promedio de días entre radicación y respuesta" xr:uid="{D6EB2225-3960-4BD1-BBFD-C086A6531B4E}"/>
    <hyperlink ref="U14" r:id="rId3" display="=@Promedio días entre inicio y cierre del proceso" xr:uid="{68795AD6-FD67-4A23-A80D-EEC205DC220F}"/>
    <hyperlink ref="U19" r:id="rId4" xr:uid="{318958EA-D742-4BEF-913F-EC3F57A2725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1B1C3-5D7B-413B-9783-34901C5A9E49}">
  <sheetPr>
    <tabColor rgb="FF00B050"/>
  </sheetPr>
  <dimension ref="A1:XFD85"/>
  <sheetViews>
    <sheetView showGridLines="0" topLeftCell="A70" zoomScale="70" zoomScaleNormal="70" workbookViewId="0">
      <pane xSplit="3" topLeftCell="M1" activePane="topRight" state="frozen"/>
      <selection activeCell="A40" sqref="A40"/>
      <selection pane="topRight" activeCell="R74" sqref="R74"/>
    </sheetView>
  </sheetViews>
  <sheetFormatPr baseColWidth="10" defaultColWidth="0" defaultRowHeight="15" customHeight="1" zeroHeight="1" outlineLevelRow="2"/>
  <cols>
    <col min="1" max="1" width="15.140625" customWidth="1"/>
    <col min="2" max="2" width="55.42578125" style="21" customWidth="1"/>
    <col min="3" max="3" width="50.140625" style="21" customWidth="1"/>
    <col min="4" max="4" width="43" style="21" customWidth="1"/>
    <col min="5" max="5" width="27.42578125" style="21" customWidth="1"/>
    <col min="6" max="6" width="32.7109375" style="21" customWidth="1"/>
    <col min="7" max="7" width="31.85546875" style="21" customWidth="1"/>
    <col min="8" max="14" width="20.28515625" style="21" customWidth="1"/>
    <col min="15" max="16" width="15.7109375" style="21" customWidth="1"/>
    <col min="17" max="17" width="27.140625" style="21" customWidth="1"/>
    <col min="18" max="18" width="46.42578125" style="21" customWidth="1"/>
    <col min="19" max="19" width="93.140625" style="21" customWidth="1"/>
    <col min="20" max="20" width="38.85546875" style="21" customWidth="1"/>
    <col min="21" max="21" width="18.28515625" style="21" hidden="1" customWidth="1"/>
    <col min="22" max="22" width="16.7109375" style="21" hidden="1" customWidth="1"/>
    <col min="23" max="23" width="20.28515625" style="21" hidden="1" customWidth="1"/>
    <col min="24" max="24" width="17.140625" style="21" hidden="1" customWidth="1"/>
    <col min="25" max="25" width="17.5703125" style="21" hidden="1" customWidth="1"/>
    <col min="26" max="26" width="26.5703125" style="21" hidden="1" customWidth="1"/>
    <col min="27" max="27" width="30.85546875" style="21" hidden="1" customWidth="1"/>
    <col min="28" max="28" width="0" style="21" hidden="1" customWidth="1"/>
    <col min="29" max="34" width="0" hidden="1" customWidth="1"/>
    <col min="35" max="16384" width="11.42578125" hidden="1"/>
  </cols>
  <sheetData>
    <row r="1" spans="1:28" ht="21">
      <c r="A1" s="437" t="s">
        <v>105</v>
      </c>
      <c r="B1" s="437"/>
      <c r="C1" s="91" t="s">
        <v>106</v>
      </c>
      <c r="D1" s="91" t="s">
        <v>107</v>
      </c>
      <c r="F1" s="76"/>
      <c r="H1" s="76"/>
      <c r="I1" s="76"/>
      <c r="J1" s="76"/>
      <c r="L1" s="76"/>
      <c r="M1" s="76"/>
      <c r="N1" s="76"/>
      <c r="O1" s="76"/>
      <c r="Q1" s="76"/>
      <c r="R1" s="76"/>
      <c r="S1" s="76"/>
      <c r="AB1"/>
    </row>
    <row r="2" spans="1:28" ht="21">
      <c r="A2" s="90" t="s">
        <v>108</v>
      </c>
      <c r="B2" s="189" t="s">
        <v>68</v>
      </c>
      <c r="C2" s="76" t="s">
        <v>109</v>
      </c>
      <c r="D2" s="88">
        <f>R53</f>
        <v>0.81625000000000003</v>
      </c>
      <c r="E2" s="76"/>
      <c r="F2" s="76"/>
      <c r="G2" s="76"/>
      <c r="H2" s="76"/>
      <c r="I2" s="76"/>
      <c r="J2" s="76"/>
      <c r="K2" s="76"/>
      <c r="L2" s="76"/>
      <c r="M2" s="76"/>
      <c r="N2" s="76"/>
      <c r="O2" s="76"/>
      <c r="P2" s="76"/>
      <c r="Q2" s="76"/>
      <c r="R2" s="76"/>
      <c r="S2" s="76"/>
      <c r="AB2"/>
    </row>
    <row r="3" spans="1:28" ht="21">
      <c r="A3" s="90" t="s">
        <v>110</v>
      </c>
      <c r="B3" s="197">
        <v>46023</v>
      </c>
      <c r="C3" s="76" t="s">
        <v>111</v>
      </c>
      <c r="D3" s="87">
        <f>R66</f>
        <v>0.28150000000000003</v>
      </c>
      <c r="E3" s="76"/>
      <c r="F3" s="76"/>
      <c r="G3" s="76"/>
      <c r="H3" s="76"/>
      <c r="I3" s="76"/>
      <c r="J3" s="76"/>
      <c r="K3" s="76"/>
      <c r="L3" s="76"/>
      <c r="M3" s="76"/>
      <c r="N3" s="76"/>
      <c r="O3" s="76"/>
      <c r="P3" s="76"/>
      <c r="Q3" s="76"/>
      <c r="R3" s="76"/>
      <c r="S3" s="76"/>
      <c r="AB3"/>
    </row>
    <row r="4" spans="1:28" ht="21">
      <c r="A4" s="90" t="s">
        <v>112</v>
      </c>
      <c r="B4" s="197">
        <v>46387</v>
      </c>
      <c r="C4" s="76" t="s">
        <v>113</v>
      </c>
      <c r="D4" s="87">
        <f>R74</f>
        <v>0.76666666666666672</v>
      </c>
      <c r="E4" s="76"/>
      <c r="F4" s="76"/>
      <c r="G4" s="76"/>
      <c r="H4" s="76"/>
      <c r="I4" s="76"/>
      <c r="J4" s="76"/>
      <c r="K4" s="76"/>
      <c r="L4" s="76"/>
      <c r="M4" s="76"/>
      <c r="N4" s="76"/>
      <c r="O4" s="76"/>
      <c r="P4" s="76"/>
      <c r="Q4" s="76"/>
      <c r="R4" s="76"/>
      <c r="S4" s="76"/>
      <c r="AB4"/>
    </row>
    <row r="5" spans="1:28" ht="20.25" customHeight="1">
      <c r="A5" s="77"/>
      <c r="B5" s="78"/>
      <c r="C5" s="76" t="s">
        <v>114</v>
      </c>
      <c r="D5" s="87">
        <f>R83</f>
        <v>0.5</v>
      </c>
      <c r="E5" s="76"/>
      <c r="F5" s="76"/>
      <c r="G5" s="76"/>
      <c r="H5" s="76"/>
      <c r="I5" s="76"/>
      <c r="J5" s="76"/>
      <c r="K5" s="76"/>
      <c r="L5" s="76"/>
      <c r="M5" s="76"/>
      <c r="N5" s="76"/>
      <c r="O5" s="76"/>
      <c r="P5" s="76"/>
      <c r="Q5" s="76"/>
      <c r="R5" s="76"/>
      <c r="S5" s="76"/>
      <c r="AB5"/>
    </row>
    <row r="6" spans="1:28">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40" t="s">
        <v>115</v>
      </c>
      <c r="B8" s="440"/>
      <c r="C8" s="76"/>
      <c r="D8" s="76"/>
      <c r="E8" s="76"/>
      <c r="F8" s="76"/>
      <c r="G8" s="76"/>
      <c r="H8" s="76"/>
      <c r="I8" s="76"/>
      <c r="J8" s="76"/>
      <c r="K8" s="76"/>
      <c r="L8" s="76"/>
      <c r="M8" s="76"/>
      <c r="N8" s="76"/>
      <c r="O8" s="76"/>
      <c r="P8" s="76"/>
      <c r="Q8" s="76"/>
      <c r="R8" s="76"/>
      <c r="S8" s="76"/>
      <c r="T8" s="76"/>
      <c r="Y8"/>
      <c r="Z8"/>
      <c r="AA8"/>
      <c r="AB8"/>
    </row>
    <row r="9" spans="1:28" ht="15.75"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431" t="s">
        <v>127</v>
      </c>
      <c r="P9" s="432"/>
      <c r="Q9" s="432"/>
      <c r="R9" s="433"/>
      <c r="S9" s="126" t="s">
        <v>128</v>
      </c>
      <c r="T9" s="431" t="s">
        <v>129</v>
      </c>
      <c r="U9" s="432"/>
      <c r="V9" s="76"/>
      <c r="W9" s="76"/>
      <c r="AB9"/>
    </row>
    <row r="10" spans="1:28" s="4" customFormat="1" ht="90.75" customHeight="1" outlineLevel="1">
      <c r="A10" s="58">
        <v>1</v>
      </c>
      <c r="B10" s="59" t="s">
        <v>13</v>
      </c>
      <c r="C10" s="112" t="s">
        <v>130</v>
      </c>
      <c r="D10" s="122" t="s">
        <v>131</v>
      </c>
      <c r="E10" s="140" t="s">
        <v>402</v>
      </c>
      <c r="F10" s="140" t="s">
        <v>403</v>
      </c>
      <c r="G10" s="140" t="s">
        <v>15</v>
      </c>
      <c r="H10" s="60">
        <v>46023</v>
      </c>
      <c r="I10" s="60">
        <v>46112</v>
      </c>
      <c r="J10" s="59">
        <v>100</v>
      </c>
      <c r="K10" s="61">
        <v>100</v>
      </c>
      <c r="L10" s="61"/>
      <c r="M10" s="61"/>
      <c r="N10" s="61"/>
      <c r="O10" s="470" t="s">
        <v>404</v>
      </c>
      <c r="P10" s="435"/>
      <c r="Q10" s="435"/>
      <c r="R10" s="436"/>
      <c r="S10" s="59" t="str">
        <f t="shared" ref="S10:S23" si="0">IF(SUM(K10:N10)=J10,"OK","Revisar")</f>
        <v>OK</v>
      </c>
      <c r="T10" s="480" t="s">
        <v>405</v>
      </c>
      <c r="U10" s="481"/>
      <c r="V10" s="76"/>
      <c r="W10" s="76"/>
      <c r="X10" s="21"/>
      <c r="Y10" s="21"/>
      <c r="Z10" s="21"/>
      <c r="AA10" s="21"/>
    </row>
    <row r="11" spans="1:28" ht="90.75" customHeight="1" outlineLevel="1">
      <c r="A11" s="62">
        <v>2</v>
      </c>
      <c r="B11" s="63" t="s">
        <v>13</v>
      </c>
      <c r="C11" s="113" t="s">
        <v>133</v>
      </c>
      <c r="D11" s="64" t="s">
        <v>134</v>
      </c>
      <c r="E11" s="141" t="s">
        <v>402</v>
      </c>
      <c r="F11" s="141" t="s">
        <v>403</v>
      </c>
      <c r="G11" s="141" t="s">
        <v>15</v>
      </c>
      <c r="H11" s="65">
        <v>46023</v>
      </c>
      <c r="I11" s="65">
        <v>46112</v>
      </c>
      <c r="J11" s="63">
        <v>100</v>
      </c>
      <c r="K11" s="63">
        <v>100</v>
      </c>
      <c r="L11" s="63"/>
      <c r="M11" s="63"/>
      <c r="N11" s="63"/>
      <c r="O11" s="470" t="s">
        <v>406</v>
      </c>
      <c r="P11" s="435"/>
      <c r="Q11" s="435"/>
      <c r="R11" s="436"/>
      <c r="S11" s="63" t="str">
        <f t="shared" si="0"/>
        <v>OK</v>
      </c>
      <c r="T11" s="480" t="s">
        <v>407</v>
      </c>
      <c r="U11" s="481"/>
      <c r="V11" s="76"/>
      <c r="W11" s="76"/>
      <c r="AB11"/>
    </row>
    <row r="12" spans="1:28" ht="60" customHeight="1" outlineLevel="1">
      <c r="A12" s="96">
        <v>3</v>
      </c>
      <c r="B12" s="66" t="s">
        <v>13</v>
      </c>
      <c r="C12" s="114" t="s">
        <v>136</v>
      </c>
      <c r="D12" s="67" t="s">
        <v>137</v>
      </c>
      <c r="E12" s="142" t="s">
        <v>402</v>
      </c>
      <c r="F12" s="142" t="s">
        <v>403</v>
      </c>
      <c r="G12" s="142" t="s">
        <v>15</v>
      </c>
      <c r="H12" s="60">
        <v>46023</v>
      </c>
      <c r="I12" s="60">
        <v>46112</v>
      </c>
      <c r="J12" s="66">
        <v>100</v>
      </c>
      <c r="K12" s="66">
        <v>100</v>
      </c>
      <c r="L12" s="66"/>
      <c r="M12" s="66"/>
      <c r="N12" s="66"/>
      <c r="O12" s="470" t="s">
        <v>408</v>
      </c>
      <c r="P12" s="435"/>
      <c r="Q12" s="435"/>
      <c r="R12" s="436"/>
      <c r="S12" s="66" t="str">
        <f t="shared" si="0"/>
        <v>OK</v>
      </c>
      <c r="T12" s="480" t="s">
        <v>409</v>
      </c>
      <c r="U12" s="481"/>
      <c r="V12" s="76"/>
      <c r="W12" s="76"/>
      <c r="AB12"/>
    </row>
    <row r="13" spans="1:28" ht="46.5" outlineLevel="1" thickTop="1" thickBot="1">
      <c r="A13" s="62">
        <v>4</v>
      </c>
      <c r="B13" s="63" t="s">
        <v>13</v>
      </c>
      <c r="C13" s="113" t="s">
        <v>139</v>
      </c>
      <c r="D13" s="64" t="s">
        <v>140</v>
      </c>
      <c r="E13" s="141" t="s">
        <v>402</v>
      </c>
      <c r="F13" s="141" t="s">
        <v>403</v>
      </c>
      <c r="G13" s="141" t="s">
        <v>15</v>
      </c>
      <c r="H13" s="65">
        <v>46113</v>
      </c>
      <c r="I13" s="65">
        <v>46387</v>
      </c>
      <c r="J13" s="63">
        <v>100</v>
      </c>
      <c r="K13" s="63"/>
      <c r="L13" s="63">
        <v>30</v>
      </c>
      <c r="M13" s="63">
        <v>30</v>
      </c>
      <c r="N13" s="63">
        <v>40</v>
      </c>
      <c r="O13" s="482" t="s">
        <v>410</v>
      </c>
      <c r="P13" s="483"/>
      <c r="Q13" s="483"/>
      <c r="R13" s="484"/>
      <c r="S13" s="63" t="str">
        <f t="shared" si="0"/>
        <v>OK</v>
      </c>
      <c r="T13" s="427" t="s">
        <v>411</v>
      </c>
      <c r="U13" s="428"/>
      <c r="V13" s="76"/>
      <c r="W13" s="76"/>
      <c r="AB13"/>
    </row>
    <row r="14" spans="1:28" ht="145.5" customHeight="1" outlineLevel="1">
      <c r="A14" s="97">
        <v>5</v>
      </c>
      <c r="B14" s="41" t="s">
        <v>25</v>
      </c>
      <c r="C14" s="115" t="s">
        <v>142</v>
      </c>
      <c r="D14" s="42" t="s">
        <v>143</v>
      </c>
      <c r="E14" s="143" t="s">
        <v>412</v>
      </c>
      <c r="F14" s="143" t="s">
        <v>413</v>
      </c>
      <c r="G14" s="143" t="s">
        <v>15</v>
      </c>
      <c r="H14" s="43">
        <v>46023</v>
      </c>
      <c r="I14" s="43">
        <v>46081</v>
      </c>
      <c r="J14" s="41">
        <v>100</v>
      </c>
      <c r="K14" s="41">
        <v>100</v>
      </c>
      <c r="L14" s="41"/>
      <c r="M14" s="41"/>
      <c r="N14" s="41"/>
      <c r="O14" s="470" t="s">
        <v>414</v>
      </c>
      <c r="P14" s="435"/>
      <c r="Q14" s="435"/>
      <c r="R14" s="436"/>
      <c r="S14" s="41" t="str">
        <f t="shared" si="0"/>
        <v>OK</v>
      </c>
      <c r="T14" s="41" t="s">
        <v>415</v>
      </c>
      <c r="U14" s="41"/>
      <c r="V14" s="76"/>
      <c r="W14" s="76"/>
      <c r="AB14"/>
    </row>
    <row r="15" spans="1:28" ht="46.5" outlineLevel="1" thickTop="1" thickBot="1">
      <c r="A15" s="98">
        <v>6</v>
      </c>
      <c r="B15" s="18" t="s">
        <v>25</v>
      </c>
      <c r="C15" s="116" t="s">
        <v>145</v>
      </c>
      <c r="D15" s="19" t="s">
        <v>146</v>
      </c>
      <c r="E15" s="144" t="s">
        <v>412</v>
      </c>
      <c r="F15" s="144" t="s">
        <v>413</v>
      </c>
      <c r="G15" s="144" t="s">
        <v>15</v>
      </c>
      <c r="H15" s="20">
        <v>46113</v>
      </c>
      <c r="I15" s="20">
        <v>46387</v>
      </c>
      <c r="J15" s="18">
        <v>100</v>
      </c>
      <c r="K15" s="18"/>
      <c r="L15" s="18">
        <v>30</v>
      </c>
      <c r="M15" s="18">
        <v>30</v>
      </c>
      <c r="N15" s="18">
        <v>40</v>
      </c>
      <c r="O15" s="482" t="s">
        <v>416</v>
      </c>
      <c r="P15" s="485"/>
      <c r="Q15" s="485"/>
      <c r="R15" s="486"/>
      <c r="S15" s="18" t="str">
        <f t="shared" si="0"/>
        <v>OK</v>
      </c>
      <c r="T15" s="18" t="s">
        <v>417</v>
      </c>
      <c r="U15" s="18"/>
      <c r="V15" s="76"/>
      <c r="W15" s="76"/>
      <c r="AB15"/>
    </row>
    <row r="16" spans="1:28" ht="61.5" outlineLevel="1" thickTop="1" thickBot="1">
      <c r="A16" s="97">
        <v>7</v>
      </c>
      <c r="B16" s="41" t="s">
        <v>25</v>
      </c>
      <c r="C16" s="115" t="s">
        <v>148</v>
      </c>
      <c r="D16" s="42" t="s">
        <v>149</v>
      </c>
      <c r="E16" s="143" t="s">
        <v>412</v>
      </c>
      <c r="F16" s="143" t="s">
        <v>413</v>
      </c>
      <c r="G16" s="143" t="s">
        <v>15</v>
      </c>
      <c r="H16" s="20">
        <v>46113</v>
      </c>
      <c r="I16" s="20">
        <v>46387</v>
      </c>
      <c r="J16" s="41">
        <v>100</v>
      </c>
      <c r="K16" s="41"/>
      <c r="L16" s="41">
        <v>30</v>
      </c>
      <c r="M16" s="41">
        <v>30</v>
      </c>
      <c r="N16" s="41">
        <v>40</v>
      </c>
      <c r="O16" s="482" t="s">
        <v>418</v>
      </c>
      <c r="P16" s="483"/>
      <c r="Q16" s="483"/>
      <c r="R16" s="484"/>
      <c r="S16" s="41" t="str">
        <f t="shared" si="0"/>
        <v>OK</v>
      </c>
      <c r="T16" s="41" t="s">
        <v>419</v>
      </c>
      <c r="U16" s="41"/>
      <c r="V16" s="76"/>
      <c r="W16" s="76"/>
      <c r="AB16"/>
    </row>
    <row r="17" spans="1:28" ht="60" outlineLevel="1">
      <c r="A17" s="98">
        <v>8</v>
      </c>
      <c r="B17" s="18" t="s">
        <v>25</v>
      </c>
      <c r="C17" s="116" t="s">
        <v>151</v>
      </c>
      <c r="D17" s="19" t="s">
        <v>152</v>
      </c>
      <c r="E17" s="144" t="s">
        <v>412</v>
      </c>
      <c r="F17" s="144" t="s">
        <v>413</v>
      </c>
      <c r="G17" s="144" t="s">
        <v>15</v>
      </c>
      <c r="H17" s="20">
        <v>46113</v>
      </c>
      <c r="I17" s="20">
        <v>46387</v>
      </c>
      <c r="J17" s="18">
        <v>100</v>
      </c>
      <c r="K17" s="18"/>
      <c r="L17" s="18">
        <v>30</v>
      </c>
      <c r="M17" s="18">
        <v>30</v>
      </c>
      <c r="N17" s="18">
        <v>40</v>
      </c>
      <c r="O17" s="482" t="s">
        <v>418</v>
      </c>
      <c r="P17" s="483"/>
      <c r="Q17" s="483"/>
      <c r="R17" s="484"/>
      <c r="S17" s="18" t="str">
        <f t="shared" si="0"/>
        <v>OK</v>
      </c>
      <c r="T17" s="18" t="s">
        <v>420</v>
      </c>
      <c r="U17" s="18"/>
      <c r="V17" s="76"/>
      <c r="W17" s="76"/>
      <c r="AB17"/>
    </row>
    <row r="18" spans="1:28" ht="61.5" outlineLevel="1" thickTop="1" thickBot="1">
      <c r="A18" s="99">
        <v>9</v>
      </c>
      <c r="B18" s="52" t="s">
        <v>35</v>
      </c>
      <c r="C18" s="117" t="s">
        <v>154</v>
      </c>
      <c r="D18" s="53" t="s">
        <v>155</v>
      </c>
      <c r="E18" s="145" t="s">
        <v>412</v>
      </c>
      <c r="F18" s="145" t="s">
        <v>421</v>
      </c>
      <c r="G18" s="145" t="s">
        <v>15</v>
      </c>
      <c r="H18" s="54">
        <v>46023</v>
      </c>
      <c r="I18" s="54">
        <v>46112</v>
      </c>
      <c r="J18" s="52">
        <v>100</v>
      </c>
      <c r="K18" s="52">
        <v>100</v>
      </c>
      <c r="L18" s="52"/>
      <c r="M18" s="52"/>
      <c r="N18" s="52"/>
      <c r="O18" s="487" t="s">
        <v>422</v>
      </c>
      <c r="P18" s="488"/>
      <c r="Q18" s="488"/>
      <c r="R18" s="489"/>
      <c r="S18" s="52" t="str">
        <f t="shared" si="0"/>
        <v>OK</v>
      </c>
      <c r="T18" s="52" t="s">
        <v>423</v>
      </c>
      <c r="U18" s="52"/>
      <c r="V18" s="76"/>
      <c r="W18" s="76"/>
      <c r="AB18"/>
    </row>
    <row r="19" spans="1:28" ht="61.5" outlineLevel="1" thickTop="1" thickBot="1">
      <c r="A19" s="100">
        <v>10</v>
      </c>
      <c r="B19" s="55" t="s">
        <v>35</v>
      </c>
      <c r="C19" s="118" t="s">
        <v>157</v>
      </c>
      <c r="D19" s="56" t="s">
        <v>158</v>
      </c>
      <c r="E19" s="146" t="s">
        <v>412</v>
      </c>
      <c r="F19" s="146" t="s">
        <v>421</v>
      </c>
      <c r="G19" s="146" t="s">
        <v>15</v>
      </c>
      <c r="H19" s="57">
        <v>46113</v>
      </c>
      <c r="I19" s="57">
        <v>46387</v>
      </c>
      <c r="J19" s="55">
        <v>100</v>
      </c>
      <c r="K19" s="55"/>
      <c r="L19" s="55">
        <v>30</v>
      </c>
      <c r="M19" s="55">
        <v>30</v>
      </c>
      <c r="N19" s="55">
        <v>40</v>
      </c>
      <c r="O19" s="482" t="s">
        <v>424</v>
      </c>
      <c r="P19" s="483"/>
      <c r="Q19" s="483"/>
      <c r="R19" s="484"/>
      <c r="S19" s="55" t="str">
        <f t="shared" si="0"/>
        <v>OK</v>
      </c>
      <c r="T19" s="55" t="s">
        <v>425</v>
      </c>
      <c r="U19" s="55"/>
      <c r="V19" s="76"/>
      <c r="W19" s="76"/>
      <c r="AB19"/>
    </row>
    <row r="20" spans="1:28" ht="46.5" outlineLevel="1" thickTop="1" thickBot="1">
      <c r="A20" s="99">
        <v>11</v>
      </c>
      <c r="B20" s="52" t="s">
        <v>35</v>
      </c>
      <c r="C20" s="117" t="s">
        <v>160</v>
      </c>
      <c r="D20" s="53" t="s">
        <v>161</v>
      </c>
      <c r="E20" s="145" t="s">
        <v>412</v>
      </c>
      <c r="F20" s="145" t="s">
        <v>421</v>
      </c>
      <c r="G20" s="145" t="s">
        <v>15</v>
      </c>
      <c r="H20" s="54">
        <v>46113</v>
      </c>
      <c r="I20" s="54">
        <v>46377</v>
      </c>
      <c r="J20" s="52">
        <v>100</v>
      </c>
      <c r="K20" s="52"/>
      <c r="L20" s="52">
        <v>30</v>
      </c>
      <c r="M20" s="52">
        <v>30</v>
      </c>
      <c r="N20" s="52">
        <v>40</v>
      </c>
      <c r="O20" s="482" t="s">
        <v>426</v>
      </c>
      <c r="P20" s="483"/>
      <c r="Q20" s="483"/>
      <c r="R20" s="484"/>
      <c r="S20" s="52" t="str">
        <f t="shared" si="0"/>
        <v>OK</v>
      </c>
      <c r="T20" s="52" t="s">
        <v>427</v>
      </c>
      <c r="U20" s="52"/>
      <c r="V20" s="76"/>
      <c r="W20" s="76"/>
      <c r="AB20"/>
    </row>
    <row r="21" spans="1:28" ht="61.5" outlineLevel="1" thickTop="1" thickBot="1">
      <c r="A21" s="101">
        <v>12</v>
      </c>
      <c r="B21" s="70" t="s">
        <v>45</v>
      </c>
      <c r="C21" s="119" t="s">
        <v>163</v>
      </c>
      <c r="D21" s="71" t="s">
        <v>164</v>
      </c>
      <c r="E21" s="147" t="s">
        <v>412</v>
      </c>
      <c r="F21" s="147" t="s">
        <v>428</v>
      </c>
      <c r="G21" s="147" t="s">
        <v>15</v>
      </c>
      <c r="H21" s="72">
        <v>46024</v>
      </c>
      <c r="I21" s="72">
        <v>46081</v>
      </c>
      <c r="J21" s="70">
        <v>100</v>
      </c>
      <c r="K21" s="70">
        <v>100</v>
      </c>
      <c r="L21" s="70"/>
      <c r="M21" s="70"/>
      <c r="N21" s="70"/>
      <c r="O21" s="470" t="s">
        <v>429</v>
      </c>
      <c r="P21" s="435"/>
      <c r="Q21" s="435"/>
      <c r="R21" s="436"/>
      <c r="S21" s="70" t="str">
        <f t="shared" si="0"/>
        <v>OK</v>
      </c>
      <c r="T21" s="70" t="s">
        <v>430</v>
      </c>
      <c r="U21" s="70"/>
      <c r="V21" s="76"/>
      <c r="W21" s="76"/>
      <c r="AB21"/>
    </row>
    <row r="22" spans="1:28" ht="60" outlineLevel="1">
      <c r="A22" s="102">
        <v>13</v>
      </c>
      <c r="B22" s="73" t="s">
        <v>45</v>
      </c>
      <c r="C22" s="120" t="s">
        <v>166</v>
      </c>
      <c r="D22" s="74" t="s">
        <v>167</v>
      </c>
      <c r="E22" s="148" t="s">
        <v>412</v>
      </c>
      <c r="F22" s="148" t="s">
        <v>428</v>
      </c>
      <c r="G22" s="148" t="s">
        <v>15</v>
      </c>
      <c r="H22" s="75">
        <v>46066</v>
      </c>
      <c r="I22" s="75">
        <v>46387</v>
      </c>
      <c r="J22" s="73">
        <v>100</v>
      </c>
      <c r="K22" s="73">
        <v>25</v>
      </c>
      <c r="L22" s="73">
        <v>25</v>
      </c>
      <c r="M22" s="73">
        <v>25</v>
      </c>
      <c r="N22" s="73">
        <v>25</v>
      </c>
      <c r="O22" s="470" t="s">
        <v>431</v>
      </c>
      <c r="P22" s="435"/>
      <c r="Q22" s="435"/>
      <c r="R22" s="436"/>
      <c r="S22" s="73" t="str">
        <f t="shared" si="0"/>
        <v>OK</v>
      </c>
      <c r="T22" s="73" t="s">
        <v>432</v>
      </c>
      <c r="U22" s="73"/>
      <c r="V22" s="76"/>
      <c r="W22" s="76"/>
      <c r="AB22"/>
    </row>
    <row r="23" spans="1:28" ht="60.75" outlineLevel="1" thickTop="1">
      <c r="A23" s="101">
        <v>14</v>
      </c>
      <c r="B23" s="70" t="s">
        <v>45</v>
      </c>
      <c r="C23" s="119" t="s">
        <v>169</v>
      </c>
      <c r="D23" s="71" t="s">
        <v>170</v>
      </c>
      <c r="E23" s="147" t="s">
        <v>412</v>
      </c>
      <c r="F23" s="147" t="s">
        <v>428</v>
      </c>
      <c r="G23" s="147" t="s">
        <v>15</v>
      </c>
      <c r="H23" s="72">
        <v>46357</v>
      </c>
      <c r="I23" s="72">
        <v>46387</v>
      </c>
      <c r="J23" s="70">
        <v>100</v>
      </c>
      <c r="K23" s="70"/>
      <c r="L23" s="70"/>
      <c r="M23" s="70"/>
      <c r="N23" s="70">
        <v>100</v>
      </c>
      <c r="O23" s="434"/>
      <c r="P23" s="435"/>
      <c r="Q23" s="435"/>
      <c r="R23" s="436"/>
      <c r="S23" s="70" t="str">
        <f t="shared" si="0"/>
        <v>OK</v>
      </c>
      <c r="T23" s="70" t="s">
        <v>433</v>
      </c>
      <c r="U23" s="70"/>
      <c r="V23" s="76"/>
      <c r="W23" s="76"/>
      <c r="AB23"/>
    </row>
    <row r="24" spans="1:28" outlineLevel="1">
      <c r="A24" s="92"/>
      <c r="B24" s="93"/>
      <c r="C24" s="94"/>
      <c r="D24" s="94"/>
      <c r="E24" s="93"/>
      <c r="F24" s="93"/>
      <c r="G24" s="93"/>
      <c r="H24" s="95"/>
      <c r="I24" s="95"/>
      <c r="J24" s="93"/>
      <c r="K24" s="93"/>
      <c r="L24" s="93"/>
      <c r="M24" s="93"/>
      <c r="N24" s="93"/>
      <c r="O24" s="93"/>
      <c r="P24" s="93"/>
      <c r="Q24" s="438"/>
      <c r="R24" s="439"/>
      <c r="Y24"/>
      <c r="Z24"/>
      <c r="AA24"/>
      <c r="AB24"/>
    </row>
    <row r="25" spans="1:28">
      <c r="A25" s="79"/>
      <c r="B25" s="76"/>
      <c r="C25" s="76"/>
      <c r="D25" s="76"/>
      <c r="E25" s="76"/>
      <c r="F25" s="76"/>
      <c r="G25" s="76"/>
      <c r="H25" s="76"/>
      <c r="I25" s="76"/>
      <c r="J25" s="76"/>
      <c r="K25" s="76"/>
      <c r="L25" s="76"/>
      <c r="M25" s="76"/>
      <c r="N25" s="76"/>
      <c r="O25" s="76"/>
      <c r="P25" s="76"/>
      <c r="Q25" s="76"/>
      <c r="R25" s="76"/>
      <c r="S25" s="76"/>
      <c r="T25" s="76"/>
    </row>
    <row r="26" spans="1:28" ht="23.25" customHeight="1">
      <c r="A26" s="468" t="s">
        <v>172</v>
      </c>
      <c r="B26" s="468"/>
      <c r="C26" s="468"/>
      <c r="D26" s="468"/>
      <c r="E26" s="468"/>
      <c r="F26" s="468"/>
      <c r="G26" s="468"/>
      <c r="H26" s="468"/>
      <c r="I26" s="468"/>
      <c r="J26" s="468"/>
      <c r="K26" s="468"/>
      <c r="L26" s="468"/>
      <c r="M26" s="468"/>
      <c r="N26" s="468"/>
      <c r="O26" s="468"/>
      <c r="P26" s="468"/>
      <c r="Q26" s="468"/>
      <c r="R26" s="468"/>
      <c r="S26" s="468"/>
    </row>
    <row r="27" spans="1:28"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5" t="str">
        <f t="shared" ref="Q28:Q41" si="1">F10</f>
        <v>Martha Ximena Martínez Vidarte</v>
      </c>
      <c r="R28" s="44" t="str">
        <f t="shared" ref="R28:R41" si="2">T10</f>
        <v>UAPA|Cultura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5" t="str">
        <f t="shared" si="1"/>
        <v>Martha Ximena Martínez Vidarte</v>
      </c>
      <c r="R29" s="44" t="str">
        <f t="shared" si="2"/>
        <v>UAPA|Cultura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5" t="str">
        <f t="shared" si="1"/>
        <v>Martha Ximena Martínez Vidarte</v>
      </c>
      <c r="R30" s="44" t="str">
        <f t="shared" si="2"/>
        <v>UAPA|Cultura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5" t="str">
        <f t="shared" si="1"/>
        <v>Martha Ximena Martínez Vidarte</v>
      </c>
      <c r="R31" s="44" t="str">
        <f t="shared" si="2"/>
        <v>UAPA|Cultura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1" t="str">
        <f t="shared" si="1"/>
        <v>Karina Paola Tapia Pérez</v>
      </c>
      <c r="R32" s="50" t="str">
        <f t="shared" si="2"/>
        <v>UAPA|Modelo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1" t="str">
        <f t="shared" si="1"/>
        <v>Karina Paola Tapia Pérez</v>
      </c>
      <c r="R33" s="50" t="str">
        <f t="shared" si="2"/>
        <v>UAPA|Modelo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1" t="str">
        <f t="shared" si="1"/>
        <v>Karina Paola Tapia Pérez</v>
      </c>
      <c r="R34" s="50" t="str">
        <f t="shared" si="2"/>
        <v>UAPA|Modelo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1" t="str">
        <f t="shared" si="1"/>
        <v>Karina Paola Tapia Pérez</v>
      </c>
      <c r="R35" s="50" t="str">
        <f t="shared" si="2"/>
        <v>UAPA|Modelo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9" t="str">
        <f t="shared" si="1"/>
        <v>Fabián Enrique González Hernández</v>
      </c>
      <c r="R36" s="48" t="str">
        <f t="shared" si="2"/>
        <v>UAPA|Modelos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9" t="str">
        <f t="shared" si="1"/>
        <v>Fabián Enrique González Hernández</v>
      </c>
      <c r="R37" s="48" t="str">
        <f t="shared" si="2"/>
        <v>UAPA|Modelos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9" t="str">
        <f t="shared" si="1"/>
        <v>Fabián Enrique González Hernández</v>
      </c>
      <c r="R38" s="48" t="str">
        <f t="shared" si="2"/>
        <v>UAPA|Modelos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7" t="str">
        <f t="shared" si="1"/>
        <v>Katherine Liliana Hernández Molano</v>
      </c>
      <c r="R39" s="46" t="str">
        <f t="shared" si="2"/>
        <v>UAPA|Gestión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7" t="str">
        <f t="shared" si="1"/>
        <v>Katherine Liliana Hernández Molano</v>
      </c>
      <c r="R40" s="46" t="str">
        <f t="shared" si="2"/>
        <v>UAPA|Gestión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7" t="str">
        <f t="shared" si="1"/>
        <v>Katherine Liliana Hernández Molano</v>
      </c>
      <c r="R41" s="46" t="str">
        <f t="shared" si="2"/>
        <v>UAPA|Gestión del conocimiento 03</v>
      </c>
      <c r="S41" s="152"/>
      <c r="U41"/>
      <c r="V41"/>
      <c r="W41"/>
      <c r="X41"/>
      <c r="Y41"/>
      <c r="Z41"/>
      <c r="AA41"/>
      <c r="AB41"/>
    </row>
    <row r="42" spans="1:34">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53" customFormat="1" ht="45.75" customHeight="1">
      <c r="A43" s="453" t="s">
        <v>191</v>
      </c>
    </row>
    <row r="44" spans="1:34" outlineLevel="1">
      <c r="A44" s="79"/>
      <c r="B44" s="76"/>
      <c r="C44" s="76"/>
      <c r="D44" s="76"/>
      <c r="E44" s="76"/>
      <c r="F44" s="76"/>
      <c r="G44" s="76"/>
      <c r="H44" s="76"/>
      <c r="I44" s="76"/>
      <c r="J44" s="76"/>
      <c r="K44" s="76"/>
      <c r="L44" s="76"/>
      <c r="M44" s="76"/>
      <c r="N44" s="76"/>
      <c r="O44" s="76"/>
      <c r="P44" s="76"/>
      <c r="Q44" s="76"/>
      <c r="R44" s="76"/>
      <c r="S44" s="76"/>
      <c r="T44" s="76"/>
    </row>
    <row r="45" spans="1:34" ht="26.25" outlineLevel="1">
      <c r="A45" s="80" t="s">
        <v>192</v>
      </c>
      <c r="B45" s="81" t="str">
        <f>B10</f>
        <v>Cultura organizacional</v>
      </c>
      <c r="H45" s="429" t="s">
        <v>193</v>
      </c>
      <c r="I45" s="429"/>
      <c r="J45" s="429"/>
      <c r="K45" s="429"/>
      <c r="L45" s="429"/>
      <c r="M45" s="429"/>
      <c r="N45" s="429"/>
      <c r="T45" s="76"/>
    </row>
    <row r="46" spans="1:34" ht="45.7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61.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100</v>
      </c>
      <c r="E47" s="181">
        <f t="shared" si="5"/>
        <v>100</v>
      </c>
      <c r="F47" s="5">
        <f>M28</f>
        <v>100</v>
      </c>
      <c r="G47" s="153" t="s">
        <v>211</v>
      </c>
      <c r="H47" s="177">
        <v>5</v>
      </c>
      <c r="I47" s="177">
        <v>5</v>
      </c>
      <c r="J47" s="177">
        <v>5</v>
      </c>
      <c r="K47" s="177">
        <v>5</v>
      </c>
      <c r="L47" s="177">
        <v>5</v>
      </c>
      <c r="M47" s="177">
        <v>5</v>
      </c>
      <c r="N47" s="177">
        <v>5</v>
      </c>
      <c r="O47" s="5">
        <f t="shared" ref="O47" si="6">ROUND((SUM(H47:N47)/35)*100,0)</f>
        <v>100</v>
      </c>
      <c r="P47" s="5">
        <f>(UAPA!$O47/100)*100</f>
        <v>100</v>
      </c>
      <c r="Q47" s="5">
        <f t="shared" ref="Q47:Q52" si="7">IFERROR(ROUND(O47*P47/100,1),"")</f>
        <v>100</v>
      </c>
      <c r="R47" s="5">
        <f>Q47</f>
        <v>100</v>
      </c>
      <c r="S47" s="204" t="s">
        <v>434</v>
      </c>
      <c r="T47" s="76"/>
    </row>
    <row r="48" spans="1:34" ht="61.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100</v>
      </c>
      <c r="E48" s="180">
        <f t="shared" si="5"/>
        <v>100</v>
      </c>
      <c r="F48" s="22">
        <f>M29</f>
        <v>100</v>
      </c>
      <c r="G48" s="154" t="s">
        <v>211</v>
      </c>
      <c r="H48" s="177">
        <v>5</v>
      </c>
      <c r="I48" s="177">
        <v>5</v>
      </c>
      <c r="J48" s="177">
        <v>5</v>
      </c>
      <c r="K48" s="177">
        <v>5</v>
      </c>
      <c r="L48" s="177">
        <v>5</v>
      </c>
      <c r="M48" s="177">
        <v>5</v>
      </c>
      <c r="N48" s="177">
        <v>5</v>
      </c>
      <c r="O48" s="22">
        <f>ROUND((SUM(H48:N48)/35)*100,0)</f>
        <v>100</v>
      </c>
      <c r="P48" s="22">
        <f>(UAPA!$O48/100)*100</f>
        <v>100</v>
      </c>
      <c r="Q48" s="22">
        <f t="shared" si="7"/>
        <v>100</v>
      </c>
      <c r="R48" s="22">
        <f>Q48</f>
        <v>100</v>
      </c>
      <c r="S48" s="154"/>
      <c r="T48" s="76"/>
      <c r="AB48"/>
    </row>
    <row r="49" spans="1:28" ht="46.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100</v>
      </c>
      <c r="E49" s="181">
        <f t="shared" si="5"/>
        <v>100</v>
      </c>
      <c r="F49" s="5">
        <f>M30</f>
        <v>100</v>
      </c>
      <c r="G49" s="153" t="s">
        <v>211</v>
      </c>
      <c r="H49" s="177">
        <v>5</v>
      </c>
      <c r="I49" s="177">
        <v>5</v>
      </c>
      <c r="J49" s="177">
        <v>5</v>
      </c>
      <c r="K49" s="177">
        <v>5</v>
      </c>
      <c r="L49" s="177">
        <v>5</v>
      </c>
      <c r="M49" s="177">
        <v>5</v>
      </c>
      <c r="N49" s="177">
        <v>5</v>
      </c>
      <c r="O49" s="5">
        <f t="shared" ref="O49" si="8">ROUND((SUM(H49:N49)/35)*100,0)</f>
        <v>100</v>
      </c>
      <c r="P49" s="5">
        <f>(UAPA!$O49/100)*100</f>
        <v>100</v>
      </c>
      <c r="Q49" s="5">
        <f t="shared" si="7"/>
        <v>100</v>
      </c>
      <c r="R49" s="5">
        <f>Q49</f>
        <v>100</v>
      </c>
      <c r="S49" s="153"/>
      <c r="T49" s="76"/>
      <c r="AB49"/>
    </row>
    <row r="50" spans="1:28" ht="186.75" customHeight="1" outlineLevel="2" thickTop="1" thickBot="1">
      <c r="A50" s="454">
        <v>4</v>
      </c>
      <c r="B50" s="447" t="str">
        <f>C13</f>
        <v>Implementar las acciones definidas en el plan de trabajo, asegurando la participación activa del personal y el seguimiento a los resultados esperados.</v>
      </c>
      <c r="C50" s="23" t="s">
        <v>64</v>
      </c>
      <c r="D50" s="180">
        <f t="shared" si="5"/>
        <v>26.5</v>
      </c>
      <c r="E50" s="180">
        <f t="shared" si="5"/>
        <v>26.5</v>
      </c>
      <c r="F50" s="22">
        <f>N31</f>
        <v>30</v>
      </c>
      <c r="G50" s="154"/>
      <c r="H50" s="177">
        <v>5</v>
      </c>
      <c r="I50" s="177">
        <v>5</v>
      </c>
      <c r="J50" s="177">
        <v>5</v>
      </c>
      <c r="K50" s="177">
        <v>3</v>
      </c>
      <c r="L50" s="177">
        <v>5</v>
      </c>
      <c r="M50" s="177">
        <v>5</v>
      </c>
      <c r="N50" s="177">
        <v>5</v>
      </c>
      <c r="O50" s="22">
        <f t="shared" ref="O50:O52" si="9">ROUND((SUM(H50:N50)/35)*100,0)</f>
        <v>94</v>
      </c>
      <c r="P50" s="22">
        <f>(UAPA!$O50/100)*30</f>
        <v>28.2</v>
      </c>
      <c r="Q50" s="22">
        <f t="shared" si="7"/>
        <v>26.5</v>
      </c>
      <c r="R50" s="22">
        <f>Q50</f>
        <v>26.5</v>
      </c>
      <c r="S50" s="247" t="s">
        <v>435</v>
      </c>
      <c r="T50" s="76"/>
      <c r="AB50"/>
    </row>
    <row r="51" spans="1:28" ht="20.25" customHeight="1" outlineLevel="2" thickTop="1" thickBot="1">
      <c r="A51" s="455"/>
      <c r="B51" s="448"/>
      <c r="C51" s="24" t="s">
        <v>69</v>
      </c>
      <c r="D51" s="180">
        <f t="shared" si="5"/>
        <v>0</v>
      </c>
      <c r="E51" s="180">
        <f t="shared" si="5"/>
        <v>26.5</v>
      </c>
      <c r="F51" s="22">
        <f>O31</f>
        <v>30</v>
      </c>
      <c r="G51" s="154"/>
      <c r="H51" s="177"/>
      <c r="I51" s="177"/>
      <c r="J51" s="177"/>
      <c r="K51" s="177"/>
      <c r="L51" s="177"/>
      <c r="M51" s="177"/>
      <c r="N51" s="177"/>
      <c r="O51" s="23">
        <f t="shared" si="9"/>
        <v>0</v>
      </c>
      <c r="P51" s="23">
        <f>(UAPA!$O51/100)*30</f>
        <v>0</v>
      </c>
      <c r="Q51" s="23">
        <f t="shared" si="7"/>
        <v>0</v>
      </c>
      <c r="R51" s="23">
        <f>R50+Q51</f>
        <v>26.5</v>
      </c>
      <c r="S51" s="155"/>
      <c r="T51" s="76"/>
      <c r="AB51"/>
    </row>
    <row r="52" spans="1:28" ht="20.25" customHeight="1" outlineLevel="2" thickTop="1">
      <c r="A52" s="455"/>
      <c r="B52" s="448"/>
      <c r="C52" s="24" t="s">
        <v>74</v>
      </c>
      <c r="D52" s="180">
        <f t="shared" si="5"/>
        <v>0</v>
      </c>
      <c r="E52" s="180">
        <f t="shared" si="5"/>
        <v>26.5</v>
      </c>
      <c r="F52" s="22">
        <f>P31</f>
        <v>40</v>
      </c>
      <c r="G52" s="154"/>
      <c r="H52" s="177"/>
      <c r="I52" s="177"/>
      <c r="J52" s="177"/>
      <c r="K52" s="177"/>
      <c r="L52" s="177"/>
      <c r="M52" s="177"/>
      <c r="N52" s="177"/>
      <c r="O52" s="24">
        <f t="shared" si="9"/>
        <v>0</v>
      </c>
      <c r="P52" s="24">
        <f>(UAPA!$O52/100)*40</f>
        <v>0</v>
      </c>
      <c r="Q52" s="24">
        <f t="shared" si="7"/>
        <v>0</v>
      </c>
      <c r="R52" s="24">
        <f>R51+Q52</f>
        <v>26.5</v>
      </c>
      <c r="S52" s="156"/>
      <c r="T52" s="76"/>
      <c r="AB52"/>
    </row>
    <row r="53" spans="1:28" ht="45.75" customHeight="1" outlineLevel="1">
      <c r="G53" s="157"/>
      <c r="H53" s="157"/>
      <c r="I53" s="157"/>
      <c r="J53" s="157"/>
      <c r="K53" s="157"/>
      <c r="L53" s="157"/>
      <c r="M53" s="157"/>
      <c r="N53" s="157"/>
      <c r="Q53" s="129" t="s">
        <v>212</v>
      </c>
      <c r="R53" s="130">
        <f>AVERAGE(R47:R49,R52)/100</f>
        <v>0.81625000000000003</v>
      </c>
      <c r="S53" s="157"/>
      <c r="T53" s="76"/>
    </row>
    <row r="54" spans="1:28" ht="26.25" outlineLevel="1">
      <c r="A54" s="82" t="s">
        <v>213</v>
      </c>
      <c r="B54" s="124" t="s">
        <v>25</v>
      </c>
      <c r="G54" s="157"/>
      <c r="H54" s="430" t="s">
        <v>193</v>
      </c>
      <c r="I54" s="430"/>
      <c r="J54" s="430"/>
      <c r="K54" s="430"/>
      <c r="L54" s="430"/>
      <c r="M54" s="430"/>
      <c r="N54" s="430"/>
      <c r="S54" s="157"/>
      <c r="T54" s="76"/>
    </row>
    <row r="55" spans="1:28" ht="45.75" outlineLevel="2" thickBot="1">
      <c r="A55" s="131" t="s">
        <v>28</v>
      </c>
      <c r="B55" s="132" t="s">
        <v>194</v>
      </c>
      <c r="C55" s="132" t="s">
        <v>195</v>
      </c>
      <c r="D55" s="132" t="s">
        <v>196</v>
      </c>
      <c r="E55" s="132" t="s">
        <v>214</v>
      </c>
      <c r="F55" s="132" t="s">
        <v>198</v>
      </c>
      <c r="G55" s="158" t="s">
        <v>199</v>
      </c>
      <c r="H55" s="178" t="s">
        <v>200</v>
      </c>
      <c r="I55" s="178" t="s">
        <v>201</v>
      </c>
      <c r="J55" s="178" t="s">
        <v>202</v>
      </c>
      <c r="K55" s="178" t="s">
        <v>203</v>
      </c>
      <c r="L55" s="178" t="s">
        <v>204</v>
      </c>
      <c r="M55" s="178" t="s">
        <v>205</v>
      </c>
      <c r="N55" s="178" t="s">
        <v>206</v>
      </c>
      <c r="O55" s="132" t="s">
        <v>207</v>
      </c>
      <c r="P55" s="132" t="s">
        <v>215</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88.4</v>
      </c>
      <c r="E56" s="181">
        <f>R56</f>
        <v>88.4</v>
      </c>
      <c r="F56" s="25">
        <f>M32</f>
        <v>100</v>
      </c>
      <c r="G56" s="159" t="s">
        <v>211</v>
      </c>
      <c r="H56" s="177">
        <v>5</v>
      </c>
      <c r="I56" s="177">
        <v>5</v>
      </c>
      <c r="J56" s="177">
        <v>5</v>
      </c>
      <c r="K56" s="177">
        <v>5</v>
      </c>
      <c r="L56" s="177">
        <v>3</v>
      </c>
      <c r="M56" s="177">
        <v>5</v>
      </c>
      <c r="N56" s="177">
        <v>5</v>
      </c>
      <c r="O56" s="25">
        <f t="shared" ref="O56:O65" si="10">ROUND((SUM(H56:N56)/35)*100,0)</f>
        <v>94</v>
      </c>
      <c r="P56" s="25">
        <f>(UAPA!$O56/100)*100</f>
        <v>94</v>
      </c>
      <c r="Q56" s="25">
        <f t="shared" ref="Q56:Q65" si="11">IFERROR(ROUND(O56*P56/100,1),"")</f>
        <v>88.4</v>
      </c>
      <c r="R56" s="25">
        <f>Q56</f>
        <v>88.4</v>
      </c>
      <c r="S56" s="369" t="s">
        <v>436</v>
      </c>
      <c r="T56" s="76"/>
      <c r="AB56"/>
    </row>
    <row r="57" spans="1:28" ht="196.5" customHeight="1" outlineLevel="2" thickTop="1" thickBot="1">
      <c r="A57" s="456">
        <v>2</v>
      </c>
      <c r="B57" s="459" t="str">
        <f>C15</f>
        <v>Diseñar, aplicar y analizar la encuesta de satisfacción de los servicios ofrecidos por la entidad, garantizando cobertura representativa y trazabilidad de resultados.</v>
      </c>
      <c r="C57" s="28" t="s">
        <v>64</v>
      </c>
      <c r="D57" s="181">
        <f>Q57</f>
        <v>23.8</v>
      </c>
      <c r="E57" s="181">
        <f>R57</f>
        <v>23.8</v>
      </c>
      <c r="F57" s="28">
        <f>N33</f>
        <v>30</v>
      </c>
      <c r="G57" s="160"/>
      <c r="H57" s="177">
        <v>5</v>
      </c>
      <c r="I57" s="177">
        <v>5</v>
      </c>
      <c r="J57" s="177">
        <v>3</v>
      </c>
      <c r="K57" s="177">
        <v>5</v>
      </c>
      <c r="L57" s="177">
        <v>5</v>
      </c>
      <c r="M57" s="177">
        <v>5</v>
      </c>
      <c r="N57" s="177">
        <v>3</v>
      </c>
      <c r="O57" s="28">
        <f t="shared" si="10"/>
        <v>89</v>
      </c>
      <c r="P57" s="28">
        <f>(UAPA!$O57/100)*30</f>
        <v>26.7</v>
      </c>
      <c r="Q57" s="28">
        <f t="shared" si="11"/>
        <v>23.8</v>
      </c>
      <c r="R57" s="28">
        <f>Q57</f>
        <v>23.8</v>
      </c>
      <c r="S57" s="396" t="s">
        <v>437</v>
      </c>
      <c r="T57" s="76"/>
      <c r="AB57"/>
    </row>
    <row r="58" spans="1:28" ht="22.5" customHeight="1" outlineLevel="2" thickTop="1" thickBot="1">
      <c r="A58" s="457"/>
      <c r="B58" s="460"/>
      <c r="C58" s="29" t="s">
        <v>69</v>
      </c>
      <c r="D58" s="181">
        <f t="shared" ref="D58:E65" si="12">Q58</f>
        <v>0</v>
      </c>
      <c r="E58" s="181">
        <f t="shared" si="12"/>
        <v>23.8</v>
      </c>
      <c r="F58" s="28">
        <f>O33</f>
        <v>30</v>
      </c>
      <c r="G58" s="160"/>
      <c r="H58" s="177"/>
      <c r="I58" s="177"/>
      <c r="J58" s="177"/>
      <c r="K58" s="177"/>
      <c r="L58" s="177"/>
      <c r="M58" s="177"/>
      <c r="N58" s="177"/>
      <c r="O58" s="29">
        <f t="shared" si="10"/>
        <v>0</v>
      </c>
      <c r="P58" s="29">
        <f>(UAPA!$O58/100)*30</f>
        <v>0</v>
      </c>
      <c r="Q58" s="29">
        <f t="shared" si="11"/>
        <v>0</v>
      </c>
      <c r="R58" s="29">
        <f>R57+Q58</f>
        <v>23.8</v>
      </c>
      <c r="S58" s="383"/>
      <c r="T58" s="76"/>
      <c r="AB58"/>
    </row>
    <row r="59" spans="1:28" ht="22.5" customHeight="1" outlineLevel="2" thickTop="1" thickBot="1">
      <c r="A59" s="458"/>
      <c r="B59" s="461"/>
      <c r="C59" s="30" t="s">
        <v>74</v>
      </c>
      <c r="D59" s="181">
        <f t="shared" si="12"/>
        <v>0</v>
      </c>
      <c r="E59" s="181">
        <f t="shared" si="12"/>
        <v>23.8</v>
      </c>
      <c r="F59" s="28">
        <f>P33</f>
        <v>40</v>
      </c>
      <c r="G59" s="160"/>
      <c r="H59" s="179"/>
      <c r="I59" s="179"/>
      <c r="J59" s="179"/>
      <c r="K59" s="179"/>
      <c r="L59" s="179"/>
      <c r="M59" s="179"/>
      <c r="N59" s="179"/>
      <c r="O59" s="30">
        <f t="shared" si="10"/>
        <v>0</v>
      </c>
      <c r="P59" s="30">
        <f>(UAPA!$O59/100)*40</f>
        <v>0</v>
      </c>
      <c r="Q59" s="30">
        <f t="shared" si="11"/>
        <v>0</v>
      </c>
      <c r="R59" s="30">
        <f>R58+Q59</f>
        <v>23.8</v>
      </c>
      <c r="S59" s="384"/>
      <c r="T59" s="76"/>
      <c r="AB59"/>
    </row>
    <row r="60" spans="1:28" ht="59.25" customHeight="1" outlineLevel="2" thickTop="1" thickBot="1">
      <c r="A60" s="465">
        <v>3</v>
      </c>
      <c r="B60" s="462" t="str">
        <f>C16</f>
        <v>Ejecutar las acciones de mejora derivadas del análisis de la encuesta de satisfacción, orientadas a optimizar la experiencia ciudadana y la relación con grupos de valor.</v>
      </c>
      <c r="C60" s="25" t="s">
        <v>64</v>
      </c>
      <c r="D60" s="181">
        <f t="shared" si="12"/>
        <v>0.2</v>
      </c>
      <c r="E60" s="181">
        <f t="shared" si="12"/>
        <v>0.2</v>
      </c>
      <c r="F60" s="25">
        <f>N34</f>
        <v>30</v>
      </c>
      <c r="G60" s="159"/>
      <c r="H60" s="179">
        <v>3</v>
      </c>
      <c r="I60" s="179">
        <v>0</v>
      </c>
      <c r="J60" s="179">
        <v>0</v>
      </c>
      <c r="K60" s="179">
        <v>0</v>
      </c>
      <c r="L60" s="179">
        <v>0</v>
      </c>
      <c r="M60" s="179">
        <v>0</v>
      </c>
      <c r="N60" s="179">
        <v>0</v>
      </c>
      <c r="O60" s="25">
        <f t="shared" si="10"/>
        <v>9</v>
      </c>
      <c r="P60" s="25">
        <f>(UAPA!$O60/100)*30</f>
        <v>2.6999999999999997</v>
      </c>
      <c r="Q60" s="25">
        <f t="shared" si="11"/>
        <v>0.2</v>
      </c>
      <c r="R60" s="25">
        <f>Q60</f>
        <v>0.2</v>
      </c>
      <c r="S60" s="393" t="s">
        <v>438</v>
      </c>
      <c r="T60" s="76"/>
      <c r="AB60"/>
    </row>
    <row r="61" spans="1:28" ht="22.5" customHeight="1" outlineLevel="2" thickTop="1" thickBot="1">
      <c r="A61" s="466"/>
      <c r="B61" s="463"/>
      <c r="C61" s="26" t="s">
        <v>69</v>
      </c>
      <c r="D61" s="181">
        <f t="shared" si="12"/>
        <v>0</v>
      </c>
      <c r="E61" s="181">
        <f t="shared" si="12"/>
        <v>0.2</v>
      </c>
      <c r="F61" s="25">
        <f>O34</f>
        <v>30</v>
      </c>
      <c r="G61" s="159"/>
      <c r="H61" s="179"/>
      <c r="I61" s="179"/>
      <c r="J61" s="179"/>
      <c r="K61" s="179"/>
      <c r="L61" s="179"/>
      <c r="M61" s="179"/>
      <c r="N61" s="179"/>
      <c r="O61" s="26">
        <f t="shared" si="10"/>
        <v>0</v>
      </c>
      <c r="P61" s="26">
        <f>(UAPA!$O61/100)*30</f>
        <v>0</v>
      </c>
      <c r="Q61" s="26">
        <f t="shared" si="11"/>
        <v>0</v>
      </c>
      <c r="R61" s="26">
        <f>R60+Q61</f>
        <v>0.2</v>
      </c>
      <c r="S61" s="385"/>
      <c r="T61" s="76"/>
      <c r="AB61"/>
    </row>
    <row r="62" spans="1:28" ht="22.5" customHeight="1" outlineLevel="2" thickTop="1" thickBot="1">
      <c r="A62" s="467"/>
      <c r="B62" s="464"/>
      <c r="C62" s="27" t="s">
        <v>74</v>
      </c>
      <c r="D62" s="181">
        <f t="shared" si="12"/>
        <v>0</v>
      </c>
      <c r="E62" s="181">
        <f t="shared" si="12"/>
        <v>0.2</v>
      </c>
      <c r="F62" s="25">
        <f>P34</f>
        <v>40</v>
      </c>
      <c r="G62" s="159"/>
      <c r="H62" s="179"/>
      <c r="I62" s="179"/>
      <c r="J62" s="179"/>
      <c r="K62" s="179"/>
      <c r="L62" s="179"/>
      <c r="M62" s="179"/>
      <c r="N62" s="179"/>
      <c r="O62" s="27">
        <f t="shared" si="10"/>
        <v>0</v>
      </c>
      <c r="P62" s="27">
        <f>(UAPA!$O62/100)*40</f>
        <v>0</v>
      </c>
      <c r="Q62" s="27">
        <f t="shared" si="11"/>
        <v>0</v>
      </c>
      <c r="R62" s="27">
        <f>R61+Q62</f>
        <v>0.2</v>
      </c>
      <c r="S62" s="386"/>
      <c r="T62" s="76"/>
      <c r="AB62"/>
    </row>
    <row r="63" spans="1:28" ht="60" customHeight="1" outlineLevel="2" thickTop="1" thickBot="1">
      <c r="A63" s="456">
        <v>4</v>
      </c>
      <c r="B63" s="459" t="str">
        <f>C17</f>
        <v>Monitorear la implementación de las mejoras y lecciones aprendidas, evaluando su impacto en la experiencia ciudadana y ajustando acciones según resultados.</v>
      </c>
      <c r="C63" s="28" t="s">
        <v>64</v>
      </c>
      <c r="D63" s="181">
        <f t="shared" si="12"/>
        <v>0.2</v>
      </c>
      <c r="E63" s="181">
        <f t="shared" si="12"/>
        <v>0.2</v>
      </c>
      <c r="F63" s="28">
        <f>N35</f>
        <v>30</v>
      </c>
      <c r="G63" s="160"/>
      <c r="H63" s="177">
        <v>3</v>
      </c>
      <c r="I63" s="177">
        <v>0</v>
      </c>
      <c r="J63" s="177">
        <v>0</v>
      </c>
      <c r="K63" s="177">
        <v>0</v>
      </c>
      <c r="L63" s="177">
        <v>0</v>
      </c>
      <c r="M63" s="177">
        <v>0</v>
      </c>
      <c r="N63" s="177">
        <v>0</v>
      </c>
      <c r="O63" s="28">
        <f t="shared" si="10"/>
        <v>9</v>
      </c>
      <c r="P63" s="28">
        <f>(UAPA!$O63/100)*30</f>
        <v>2.6999999999999997</v>
      </c>
      <c r="Q63" s="28">
        <f t="shared" si="11"/>
        <v>0.2</v>
      </c>
      <c r="R63" s="28">
        <f>Q63</f>
        <v>0.2</v>
      </c>
      <c r="S63" s="396" t="s">
        <v>439</v>
      </c>
      <c r="T63" s="76"/>
      <c r="AB63"/>
    </row>
    <row r="64" spans="1:28" ht="22.5" customHeight="1" outlineLevel="2" thickTop="1" thickBot="1">
      <c r="A64" s="457"/>
      <c r="B64" s="460"/>
      <c r="C64" s="29" t="s">
        <v>69</v>
      </c>
      <c r="D64" s="181">
        <f t="shared" si="12"/>
        <v>0</v>
      </c>
      <c r="E64" s="181">
        <f t="shared" si="12"/>
        <v>0.2</v>
      </c>
      <c r="F64" s="28">
        <f>O35</f>
        <v>30</v>
      </c>
      <c r="G64" s="160"/>
      <c r="H64" s="177"/>
      <c r="I64" s="177"/>
      <c r="J64" s="177"/>
      <c r="K64" s="177"/>
      <c r="L64" s="177"/>
      <c r="M64" s="177"/>
      <c r="N64" s="177"/>
      <c r="O64" s="29">
        <f t="shared" si="10"/>
        <v>0</v>
      </c>
      <c r="P64" s="29">
        <f>(UAPA!$O64/100)*30</f>
        <v>0</v>
      </c>
      <c r="Q64" s="29">
        <f t="shared" si="11"/>
        <v>0</v>
      </c>
      <c r="R64" s="29">
        <f>R63+Q64</f>
        <v>0.2</v>
      </c>
      <c r="S64" s="383"/>
      <c r="T64" s="76"/>
      <c r="AB64"/>
    </row>
    <row r="65" spans="1:28" ht="22.5" customHeight="1" outlineLevel="2" thickTop="1">
      <c r="A65" s="457"/>
      <c r="B65" s="460"/>
      <c r="C65" s="30" t="s">
        <v>74</v>
      </c>
      <c r="D65" s="181">
        <f t="shared" si="12"/>
        <v>0</v>
      </c>
      <c r="E65" s="181">
        <f t="shared" si="12"/>
        <v>0.2</v>
      </c>
      <c r="F65" s="28">
        <f>P35</f>
        <v>40</v>
      </c>
      <c r="G65" s="160"/>
      <c r="H65" s="177"/>
      <c r="I65" s="177"/>
      <c r="J65" s="177"/>
      <c r="K65" s="177"/>
      <c r="L65" s="177"/>
      <c r="M65" s="177"/>
      <c r="N65" s="177"/>
      <c r="O65" s="30">
        <f t="shared" si="10"/>
        <v>0</v>
      </c>
      <c r="P65" s="30">
        <f>(UAPA!$O65/100)*40</f>
        <v>0</v>
      </c>
      <c r="Q65" s="30">
        <f t="shared" si="11"/>
        <v>0</v>
      </c>
      <c r="R65" s="30">
        <f>R64+Q65</f>
        <v>0.2</v>
      </c>
      <c r="S65" s="384"/>
      <c r="T65" s="76"/>
      <c r="AB65"/>
    </row>
    <row r="66" spans="1:28" ht="45.75" customHeight="1" outlineLevel="1">
      <c r="G66" s="157"/>
      <c r="H66" s="157"/>
      <c r="I66" s="157"/>
      <c r="J66" s="157"/>
      <c r="K66" s="157"/>
      <c r="L66" s="157"/>
      <c r="M66" s="157"/>
      <c r="N66" s="157"/>
      <c r="Q66" s="132" t="s">
        <v>212</v>
      </c>
      <c r="R66" s="133">
        <f>AVERAGE(R56,R59,R62,R65)/100</f>
        <v>0.28150000000000003</v>
      </c>
      <c r="S66" s="157"/>
      <c r="T66" s="76"/>
    </row>
    <row r="67" spans="1:28" ht="26.25" outlineLevel="1">
      <c r="A67" s="83" t="s">
        <v>216</v>
      </c>
      <c r="B67" s="123" t="s">
        <v>35</v>
      </c>
      <c r="G67" s="157"/>
      <c r="H67" s="430" t="s">
        <v>193</v>
      </c>
      <c r="I67" s="430"/>
      <c r="J67" s="430"/>
      <c r="K67" s="430"/>
      <c r="L67" s="430"/>
      <c r="M67" s="430"/>
      <c r="N67" s="430"/>
      <c r="S67" s="157"/>
      <c r="T67" s="76"/>
    </row>
    <row r="68" spans="1:28" ht="45.75" outlineLevel="2" thickBot="1">
      <c r="A68" s="134" t="s">
        <v>28</v>
      </c>
      <c r="B68" s="135" t="s">
        <v>194</v>
      </c>
      <c r="C68" s="135" t="s">
        <v>195</v>
      </c>
      <c r="D68" s="135" t="s">
        <v>196</v>
      </c>
      <c r="E68" s="135" t="s">
        <v>214</v>
      </c>
      <c r="F68" s="135" t="s">
        <v>217</v>
      </c>
      <c r="G68" s="165" t="s">
        <v>199</v>
      </c>
      <c r="H68" s="178" t="s">
        <v>200</v>
      </c>
      <c r="I68" s="178" t="s">
        <v>201</v>
      </c>
      <c r="J68" s="178" t="s">
        <v>202</v>
      </c>
      <c r="K68" s="178" t="s">
        <v>203</v>
      </c>
      <c r="L68" s="178" t="s">
        <v>204</v>
      </c>
      <c r="M68" s="178" t="s">
        <v>205</v>
      </c>
      <c r="N68" s="178" t="s">
        <v>206</v>
      </c>
      <c r="O68" s="135" t="s">
        <v>207</v>
      </c>
      <c r="P68" s="135" t="s">
        <v>215</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100</v>
      </c>
      <c r="E69" s="181">
        <f t="shared" si="13"/>
        <v>100</v>
      </c>
      <c r="F69" s="28">
        <f>M36</f>
        <v>100</v>
      </c>
      <c r="G69" s="167" t="s">
        <v>211</v>
      </c>
      <c r="H69" s="177">
        <v>5</v>
      </c>
      <c r="I69" s="177">
        <v>5</v>
      </c>
      <c r="J69" s="177">
        <v>5</v>
      </c>
      <c r="K69" s="177">
        <v>5</v>
      </c>
      <c r="L69" s="177">
        <v>5</v>
      </c>
      <c r="M69" s="177">
        <v>5</v>
      </c>
      <c r="N69" s="177">
        <v>5</v>
      </c>
      <c r="O69" s="31">
        <f t="shared" ref="O69:O73" si="14">ROUND((SUM(H69:N69)/35)*100,0)</f>
        <v>100</v>
      </c>
      <c r="P69" s="31">
        <f>(UAPA!$O69/100)*100</f>
        <v>100</v>
      </c>
      <c r="Q69" s="31">
        <f t="shared" ref="Q69:Q73" si="15">IFERROR(ROUND(O69*P69/100,1),"")</f>
        <v>100</v>
      </c>
      <c r="R69" s="31">
        <f>Q69</f>
        <v>100</v>
      </c>
      <c r="S69" s="299" t="s">
        <v>440</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100</v>
      </c>
      <c r="E70" s="181">
        <f t="shared" si="13"/>
        <v>100</v>
      </c>
      <c r="F70" s="34">
        <f>M37</f>
        <v>100</v>
      </c>
      <c r="G70" s="166" t="s">
        <v>211</v>
      </c>
      <c r="H70" s="177">
        <v>5</v>
      </c>
      <c r="I70" s="177">
        <v>5</v>
      </c>
      <c r="J70" s="177">
        <v>5</v>
      </c>
      <c r="K70" s="177">
        <v>5</v>
      </c>
      <c r="L70" s="177">
        <v>5</v>
      </c>
      <c r="M70" s="177">
        <v>5</v>
      </c>
      <c r="N70" s="177">
        <v>5</v>
      </c>
      <c r="O70" s="34">
        <f t="shared" si="14"/>
        <v>100</v>
      </c>
      <c r="P70" s="34">
        <f>(UAPA!$O70/100)*100</f>
        <v>100</v>
      </c>
      <c r="Q70" s="34">
        <f t="shared" si="15"/>
        <v>100</v>
      </c>
      <c r="R70" s="34">
        <f>Q70</f>
        <v>100</v>
      </c>
      <c r="S70" s="370" t="s">
        <v>440</v>
      </c>
      <c r="T70" s="76"/>
      <c r="AB70"/>
    </row>
    <row r="71" spans="1:28" ht="274.5" customHeight="1" outlineLevel="2" thickTop="1" thickBot="1">
      <c r="A71" s="451">
        <v>3</v>
      </c>
      <c r="B71" s="449" t="str">
        <f>C20</f>
        <v>Ejecutar las acciones definidas en el plan de trabajo, asegurando la adaptación de procesos y la mejora continua en la gestión institucional.</v>
      </c>
      <c r="C71" s="31" t="s">
        <v>64</v>
      </c>
      <c r="D71" s="181">
        <f t="shared" si="13"/>
        <v>30</v>
      </c>
      <c r="E71" s="181">
        <f t="shared" si="13"/>
        <v>30</v>
      </c>
      <c r="F71" s="31">
        <f>N38</f>
        <v>30</v>
      </c>
      <c r="G71" s="167"/>
      <c r="H71" s="177">
        <v>5</v>
      </c>
      <c r="I71" s="177">
        <v>5</v>
      </c>
      <c r="J71" s="177">
        <v>5</v>
      </c>
      <c r="K71" s="177">
        <v>5</v>
      </c>
      <c r="L71" s="177">
        <v>5</v>
      </c>
      <c r="M71" s="177">
        <v>5</v>
      </c>
      <c r="N71" s="177">
        <v>5</v>
      </c>
      <c r="O71" s="31">
        <f t="shared" si="14"/>
        <v>100</v>
      </c>
      <c r="P71" s="31">
        <f>(UAPA!$O71/100)*30</f>
        <v>30</v>
      </c>
      <c r="Q71" s="31">
        <f t="shared" si="15"/>
        <v>30</v>
      </c>
      <c r="R71" s="31">
        <f>Q71</f>
        <v>30</v>
      </c>
      <c r="S71" s="299" t="s">
        <v>441</v>
      </c>
      <c r="T71" s="76"/>
      <c r="AB71"/>
    </row>
    <row r="72" spans="1:28" ht="20.25" outlineLevel="2" thickTop="1" thickBot="1">
      <c r="A72" s="452"/>
      <c r="B72" s="450"/>
      <c r="C72" s="32" t="s">
        <v>69</v>
      </c>
      <c r="D72" s="181">
        <f t="shared" si="13"/>
        <v>0</v>
      </c>
      <c r="E72" s="181">
        <f t="shared" si="13"/>
        <v>30</v>
      </c>
      <c r="F72" s="31">
        <f>O38</f>
        <v>30</v>
      </c>
      <c r="G72" s="167"/>
      <c r="H72" s="179"/>
      <c r="I72" s="179"/>
      <c r="J72" s="179"/>
      <c r="K72" s="179"/>
      <c r="L72" s="179"/>
      <c r="M72" s="179"/>
      <c r="N72" s="179"/>
      <c r="O72" s="32">
        <f t="shared" si="14"/>
        <v>0</v>
      </c>
      <c r="P72" s="32">
        <f>(UAPA!$O72/100)*30</f>
        <v>0</v>
      </c>
      <c r="Q72" s="32">
        <f t="shared" si="15"/>
        <v>0</v>
      </c>
      <c r="R72" s="32">
        <f>R71+Q72</f>
        <v>30</v>
      </c>
      <c r="S72" s="387"/>
      <c r="T72" s="76"/>
      <c r="AB72"/>
    </row>
    <row r="73" spans="1:28" ht="19.5" outlineLevel="2" thickTop="1">
      <c r="A73" s="452"/>
      <c r="B73" s="450"/>
      <c r="C73" s="33" t="s">
        <v>74</v>
      </c>
      <c r="D73" s="181">
        <f t="shared" si="13"/>
        <v>0</v>
      </c>
      <c r="E73" s="181">
        <f t="shared" si="13"/>
        <v>30</v>
      </c>
      <c r="F73" s="31">
        <f>P38</f>
        <v>40</v>
      </c>
      <c r="G73" s="167"/>
      <c r="H73" s="177"/>
      <c r="I73" s="177"/>
      <c r="J73" s="177"/>
      <c r="K73" s="177"/>
      <c r="L73" s="177"/>
      <c r="M73" s="177"/>
      <c r="N73" s="177"/>
      <c r="O73" s="33">
        <f t="shared" si="14"/>
        <v>0</v>
      </c>
      <c r="P73" s="33">
        <f>(UAPA!$O73/100)*40</f>
        <v>0</v>
      </c>
      <c r="Q73" s="33">
        <f t="shared" si="15"/>
        <v>0</v>
      </c>
      <c r="R73" s="33">
        <f>R72+Q73</f>
        <v>30</v>
      </c>
      <c r="S73" s="388"/>
      <c r="T73" s="76"/>
      <c r="AB73"/>
    </row>
    <row r="74" spans="1:28" ht="45.75" customHeight="1" outlineLevel="1">
      <c r="A74" s="79"/>
      <c r="B74" s="76"/>
      <c r="C74" s="76"/>
      <c r="D74" s="76"/>
      <c r="E74" s="76"/>
      <c r="F74" s="76"/>
      <c r="G74" s="170"/>
      <c r="H74" s="170"/>
      <c r="I74" s="170"/>
      <c r="J74" s="170"/>
      <c r="K74" s="170"/>
      <c r="L74" s="170"/>
      <c r="M74" s="170"/>
      <c r="N74" s="170"/>
      <c r="O74" s="76"/>
      <c r="P74" s="76"/>
      <c r="Q74" s="135" t="s">
        <v>212</v>
      </c>
      <c r="R74" s="136">
        <f>AVERAGE(R69,R70,R73)/100</f>
        <v>0.76666666666666672</v>
      </c>
      <c r="S74" s="170"/>
      <c r="T74" s="76"/>
      <c r="AB74"/>
    </row>
    <row r="75" spans="1:28" ht="26.25" outlineLevel="1">
      <c r="A75" s="84" t="s">
        <v>218</v>
      </c>
      <c r="B75" s="85" t="s">
        <v>45</v>
      </c>
      <c r="G75" s="157"/>
      <c r="H75" s="430" t="s">
        <v>193</v>
      </c>
      <c r="I75" s="430"/>
      <c r="J75" s="430"/>
      <c r="K75" s="430"/>
      <c r="L75" s="430"/>
      <c r="M75" s="430"/>
      <c r="N75" s="430"/>
      <c r="S75" s="157"/>
      <c r="T75" s="76"/>
      <c r="AB75"/>
    </row>
    <row r="76" spans="1:28" ht="46.5" customHeight="1" outlineLevel="2" thickBot="1">
      <c r="A76" s="137" t="s">
        <v>28</v>
      </c>
      <c r="B76" s="138" t="s">
        <v>194</v>
      </c>
      <c r="C76" s="138" t="s">
        <v>195</v>
      </c>
      <c r="D76" s="138" t="s">
        <v>196</v>
      </c>
      <c r="E76" s="138" t="s">
        <v>214</v>
      </c>
      <c r="F76" s="138" t="s">
        <v>217</v>
      </c>
      <c r="G76" s="171" t="s">
        <v>199</v>
      </c>
      <c r="H76" s="178" t="s">
        <v>200</v>
      </c>
      <c r="I76" s="178" t="s">
        <v>201</v>
      </c>
      <c r="J76" s="178" t="s">
        <v>202</v>
      </c>
      <c r="K76" s="178" t="s">
        <v>203</v>
      </c>
      <c r="L76" s="178" t="s">
        <v>204</v>
      </c>
      <c r="M76" s="178" t="s">
        <v>205</v>
      </c>
      <c r="N76" s="178" t="s">
        <v>206</v>
      </c>
      <c r="O76" s="138" t="s">
        <v>207</v>
      </c>
      <c r="P76" s="138" t="s">
        <v>215</v>
      </c>
      <c r="Q76" s="138" t="s">
        <v>209</v>
      </c>
      <c r="R76" s="138" t="s">
        <v>210</v>
      </c>
      <c r="S76" s="171" t="s">
        <v>184</v>
      </c>
      <c r="T76" s="76"/>
      <c r="AB76"/>
    </row>
    <row r="77" spans="1:28" ht="117.7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100</v>
      </c>
      <c r="E77" s="181">
        <f t="shared" si="16"/>
        <v>100</v>
      </c>
      <c r="F77" s="35">
        <f>M39</f>
        <v>100</v>
      </c>
      <c r="G77" s="172" t="s">
        <v>211</v>
      </c>
      <c r="H77" s="177">
        <v>5</v>
      </c>
      <c r="I77" s="177">
        <v>5</v>
      </c>
      <c r="J77" s="177">
        <v>5</v>
      </c>
      <c r="K77" s="177">
        <v>5</v>
      </c>
      <c r="L77" s="177">
        <v>5</v>
      </c>
      <c r="M77" s="177">
        <v>5</v>
      </c>
      <c r="N77" s="177">
        <v>5</v>
      </c>
      <c r="O77" s="35">
        <f t="shared" ref="O77:O82" si="17">ROUND((SUM(H77:N77)/35)*100,0)</f>
        <v>100</v>
      </c>
      <c r="P77" s="35">
        <f>(UAPA!$O77/100)*100</f>
        <v>100</v>
      </c>
      <c r="Q77" s="35">
        <f t="shared" ref="Q77:Q82" si="18">IFERROR(ROUND(O77*P77/100,1),"")</f>
        <v>100</v>
      </c>
      <c r="R77" s="35">
        <f>Q77</f>
        <v>100</v>
      </c>
      <c r="S77" s="371" t="s">
        <v>256</v>
      </c>
      <c r="T77" s="76"/>
      <c r="AB77"/>
    </row>
    <row r="78" spans="1:28" ht="46.5" outlineLevel="2" thickTop="1" thickBot="1">
      <c r="A78" s="441">
        <v>2</v>
      </c>
      <c r="B78" s="444"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211</v>
      </c>
      <c r="H78" s="177">
        <v>5</v>
      </c>
      <c r="I78" s="177">
        <v>5</v>
      </c>
      <c r="J78" s="177">
        <v>5</v>
      </c>
      <c r="K78" s="177">
        <v>5</v>
      </c>
      <c r="L78" s="177">
        <v>5</v>
      </c>
      <c r="M78" s="177">
        <v>5</v>
      </c>
      <c r="N78" s="177">
        <v>5</v>
      </c>
      <c r="O78" s="37">
        <f t="shared" si="17"/>
        <v>100</v>
      </c>
      <c r="P78" s="37">
        <f>(UAPA!$O78/100)*25</f>
        <v>25</v>
      </c>
      <c r="Q78" s="37">
        <f t="shared" si="18"/>
        <v>25</v>
      </c>
      <c r="R78" s="37">
        <f>Q78</f>
        <v>25</v>
      </c>
      <c r="S78" s="372" t="s">
        <v>257</v>
      </c>
      <c r="T78" s="76"/>
      <c r="AB78"/>
    </row>
    <row r="79" spans="1:28" ht="46.5" outlineLevel="2" thickTop="1" thickBot="1">
      <c r="A79" s="442"/>
      <c r="B79" s="445"/>
      <c r="C79" s="38" t="s">
        <v>64</v>
      </c>
      <c r="D79" s="181">
        <f t="shared" si="16"/>
        <v>25</v>
      </c>
      <c r="E79" s="181">
        <f t="shared" si="16"/>
        <v>50</v>
      </c>
      <c r="F79" s="35">
        <f>N40</f>
        <v>25</v>
      </c>
      <c r="G79" s="173" t="s">
        <v>211</v>
      </c>
      <c r="H79" s="177">
        <v>5</v>
      </c>
      <c r="I79" s="177">
        <v>5</v>
      </c>
      <c r="J79" s="177">
        <v>5</v>
      </c>
      <c r="K79" s="177">
        <v>5</v>
      </c>
      <c r="L79" s="177">
        <v>5</v>
      </c>
      <c r="M79" s="177">
        <v>5</v>
      </c>
      <c r="N79" s="177">
        <v>5</v>
      </c>
      <c r="O79" s="38">
        <f t="shared" si="17"/>
        <v>100</v>
      </c>
      <c r="P79" s="38">
        <f>(UAPA!$O79/100)*25</f>
        <v>25</v>
      </c>
      <c r="Q79" s="38">
        <f t="shared" si="18"/>
        <v>25</v>
      </c>
      <c r="R79" s="38">
        <f>R78+Q79</f>
        <v>50</v>
      </c>
      <c r="S79" s="390" t="s">
        <v>258</v>
      </c>
      <c r="T79" s="76"/>
      <c r="AB79"/>
    </row>
    <row r="80" spans="1:28" ht="98.25" customHeight="1" outlineLevel="2" thickTop="1" thickBot="1">
      <c r="A80" s="442"/>
      <c r="B80" s="445"/>
      <c r="C80" s="39" t="s">
        <v>69</v>
      </c>
      <c r="D80" s="181">
        <f t="shared" si="16"/>
        <v>0</v>
      </c>
      <c r="E80" s="181">
        <f t="shared" si="16"/>
        <v>50</v>
      </c>
      <c r="F80" s="35">
        <f>O40</f>
        <v>25</v>
      </c>
      <c r="G80" s="173" t="s">
        <v>211</v>
      </c>
      <c r="H80" s="177"/>
      <c r="I80" s="177"/>
      <c r="J80" s="177"/>
      <c r="K80" s="177"/>
      <c r="L80" s="177"/>
      <c r="M80" s="177"/>
      <c r="N80" s="177"/>
      <c r="O80" s="39">
        <f t="shared" si="17"/>
        <v>0</v>
      </c>
      <c r="P80" s="39">
        <f>(UAPA!$O80/100)*25</f>
        <v>0</v>
      </c>
      <c r="Q80" s="39">
        <f t="shared" si="18"/>
        <v>0</v>
      </c>
      <c r="R80" s="39">
        <f>R79+Q80</f>
        <v>50</v>
      </c>
      <c r="S80" s="391"/>
      <c r="T80" s="76"/>
      <c r="AB80"/>
    </row>
    <row r="81" spans="1:28 16374:16384" ht="20.25" outlineLevel="2" thickTop="1" thickBot="1">
      <c r="A81" s="443"/>
      <c r="B81" s="446"/>
      <c r="C81" s="38" t="s">
        <v>74</v>
      </c>
      <c r="D81" s="181">
        <f t="shared" si="16"/>
        <v>0</v>
      </c>
      <c r="E81" s="181">
        <f t="shared" si="16"/>
        <v>50</v>
      </c>
      <c r="F81" s="35">
        <f>P40</f>
        <v>25</v>
      </c>
      <c r="G81" s="173"/>
      <c r="H81" s="179"/>
      <c r="I81" s="179"/>
      <c r="J81" s="179"/>
      <c r="K81" s="179"/>
      <c r="L81" s="179"/>
      <c r="M81" s="179"/>
      <c r="N81" s="179"/>
      <c r="O81" s="38">
        <f t="shared" si="17"/>
        <v>0</v>
      </c>
      <c r="P81" s="38">
        <f>(UAPA!$O81/100)*25</f>
        <v>0</v>
      </c>
      <c r="Q81" s="38">
        <f t="shared" si="18"/>
        <v>0</v>
      </c>
      <c r="R81" s="38">
        <f>R80+Q81</f>
        <v>50</v>
      </c>
      <c r="S81" s="390"/>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(UAPA!$O82/100)*100</f>
        <v>0</v>
      </c>
      <c r="Q82" s="36">
        <f t="shared" si="18"/>
        <v>0</v>
      </c>
      <c r="R82" s="36">
        <f>Q82</f>
        <v>0</v>
      </c>
      <c r="S82" s="392"/>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212</v>
      </c>
      <c r="R83" s="139">
        <f>AVERAGE(R77,R81,R82)/100</f>
        <v>0.5</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autoFilter ref="A76:S76" xr:uid="{0AC41053-E55A-4328-84CC-6F9B1D5CF284}"/>
  <dataConsolidate/>
  <mergeCells count="41">
    <mergeCell ref="H75:N75"/>
    <mergeCell ref="A78:A81"/>
    <mergeCell ref="B78:B81"/>
    <mergeCell ref="A60:A62"/>
    <mergeCell ref="B60:B62"/>
    <mergeCell ref="A63:A65"/>
    <mergeCell ref="B63:B65"/>
    <mergeCell ref="H67:N67"/>
    <mergeCell ref="A71:A73"/>
    <mergeCell ref="B71:B73"/>
    <mergeCell ref="A57:A59"/>
    <mergeCell ref="B57:B59"/>
    <mergeCell ref="O20:R20"/>
    <mergeCell ref="O21:R21"/>
    <mergeCell ref="O22:R22"/>
    <mergeCell ref="O23:R23"/>
    <mergeCell ref="Q24:R24"/>
    <mergeCell ref="A26:S26"/>
    <mergeCell ref="A43:XFD43"/>
    <mergeCell ref="H45:N45"/>
    <mergeCell ref="A50:A52"/>
    <mergeCell ref="B50:B52"/>
    <mergeCell ref="H54:N54"/>
    <mergeCell ref="O19:R19"/>
    <mergeCell ref="O11:R11"/>
    <mergeCell ref="T11:U11"/>
    <mergeCell ref="O12:R12"/>
    <mergeCell ref="T12:U12"/>
    <mergeCell ref="O13:R13"/>
    <mergeCell ref="T13:U13"/>
    <mergeCell ref="O14:R14"/>
    <mergeCell ref="O15:R15"/>
    <mergeCell ref="O16:R16"/>
    <mergeCell ref="O17:R17"/>
    <mergeCell ref="O18:R18"/>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FAE879D8-88A9-44D6-BA17-9FA4DC94E8CA}">
      <formula1>eje</formula1>
    </dataValidation>
    <dataValidation type="list" allowBlank="1" showInputMessage="1" showErrorMessage="1" sqref="G42 H28:H41" xr:uid="{196CFB37-15F1-4404-9172-107606F4A03F}">
      <formula1>"Nùmero,%,Dìas,Unidades"</formula1>
    </dataValidation>
    <dataValidation type="list" allowBlank="1" showInputMessage="1" showErrorMessage="1" sqref="C42" xr:uid="{8AAC59CC-E9D9-4E7C-A278-038D1B1912FF}">
      <formula1>indicador</formula1>
    </dataValidation>
    <dataValidation type="list" sqref="D42 E28:E41" xr:uid="{BD30B7FB-A3A3-4EE9-888D-4EE8B1A4C69C}">
      <formula1>"Producto,Resultado,Gestión"</formula1>
    </dataValidation>
    <dataValidation type="list" allowBlank="1" showInputMessage="1" showErrorMessage="1" sqref="G47:G52 G56:G65 G69:G73 G77:G82" xr:uid="{BF91FAF7-8ACD-4F8F-B06F-A29E2E20254E}">
      <formula1>"SI,NO"</formula1>
    </dataValidation>
    <dataValidation type="list" allowBlank="1" showInputMessage="1" showErrorMessage="1" sqref="H69:N73 AB42:AG42 H56:N65 H47:H52 J47:N52 I47 I49:I52 H77:N82" xr:uid="{6DA4895D-B88A-4E6B-B6A6-367D1C757294}">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B7FF49D5-5168-4202-8C24-97989027C420}">
          <x14:formula1>
            <xm:f>Hoja2!$U$2:$U$19</xm:f>
          </x14:formula1>
          <xm:sqref>G28:G41</xm:sqref>
        </x14:dataValidation>
        <x14:dataValidation type="list" allowBlank="1" showInputMessage="1" showErrorMessage="1" xr:uid="{8911DA94-ACD9-405E-8D65-5315F8380454}">
          <x14:formula1>
            <xm:f>Hoja2!$T$2:$T$19</xm:f>
          </x14:formula1>
          <xm:sqref>F28:F41</xm:sqref>
        </x14:dataValidation>
        <x14:dataValidation type="list" allowBlank="1" showInputMessage="1" showErrorMessage="1" xr:uid="{BC64155E-6CD4-46C8-83A7-FE2B22C7BA75}">
          <x14:formula1>
            <xm:f>Hoja2!$R$2:$R$19</xm:f>
          </x14:formula1>
          <xm:sqref>D28:D41</xm:sqref>
        </x14:dataValidation>
        <x14:dataValidation type="list" allowBlank="1" showInputMessage="1" showErrorMessage="1" xr:uid="{81371422-FE5B-41B9-B67B-85AC51D50506}">
          <x14:formula1>
            <xm:f>Hoja2!$M$2:$M$5</xm:f>
          </x14:formula1>
          <xm:sqref>I28:I41</xm:sqref>
        </x14:dataValidation>
        <x14:dataValidation type="list" allowBlank="1" showInputMessage="1" showErrorMessage="1" xr:uid="{819F3BE4-1F4B-468B-9071-19DB9D41C730}">
          <x14:formula1>
            <xm:f>Hoja2!#REF!</xm:f>
          </x14:formula1>
          <xm:sqref>E42:F42</xm:sqref>
        </x14:dataValidation>
        <x14:dataValidation type="list" allowBlank="1" showInputMessage="1" showErrorMessage="1" xr:uid="{AC804F99-3927-4665-A8BA-EC0314118FA5}">
          <x14:formula1>
            <xm:f>Hoja2!$E$7:$E$10</xm:f>
          </x14:formula1>
          <xm:sqref>C47:C52 C56:C65 C69:C73 C77:C82</xm:sqref>
        </x14:dataValidation>
        <x14:dataValidation type="list" allowBlank="1" showInputMessage="1" showErrorMessage="1" xr:uid="{38162FCF-285C-48BD-BBA0-15C877548226}">
          <x14:formula1>
            <xm:f>Hoja2!$G$2:$G$5</xm:f>
          </x14:formula1>
          <xm:sqref>G10:G24</xm:sqref>
        </x14:dataValidation>
        <x14:dataValidation type="list" allowBlank="1" showInputMessage="1" showErrorMessage="1" xr:uid="{7E8D5F85-F83C-418B-A4C8-8940C3AE5170}">
          <x14:formula1>
            <xm:f>Hoja2!$C$2:$C$5</xm:f>
          </x14:formula1>
          <xm:sqref>B10:B24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6D337-637B-4B8B-9A67-DCD3D54BACC2}">
  <sheetPr>
    <tabColor rgb="FFFF6699"/>
  </sheetPr>
  <dimension ref="A1:AT31"/>
  <sheetViews>
    <sheetView zoomScale="70" zoomScaleNormal="70" workbookViewId="0">
      <pane xSplit="7" ySplit="2" topLeftCell="AO13" activePane="bottomRight" state="frozen"/>
      <selection pane="topRight" activeCell="H1" sqref="H1"/>
      <selection pane="bottomLeft" activeCell="A3" sqref="A3"/>
      <selection pane="bottomRight" activeCell="P15" sqref="P15"/>
    </sheetView>
  </sheetViews>
  <sheetFormatPr baseColWidth="10" defaultColWidth="11.42578125" defaultRowHeight="15"/>
  <cols>
    <col min="1" max="1" width="4.5703125" style="205" bestFit="1" customWidth="1"/>
    <col min="2" max="2" width="21.42578125" style="244" customWidth="1"/>
    <col min="3" max="3" width="47.140625" customWidth="1"/>
    <col min="4" max="4" width="28.85546875" customWidth="1"/>
    <col min="5" max="5" width="34.5703125" customWidth="1"/>
    <col min="6" max="6" width="15" customWidth="1"/>
    <col min="7" max="7" width="23" customWidth="1"/>
    <col min="8" max="8" width="19.28515625" style="205" customWidth="1"/>
    <col min="9" max="9" width="9.42578125" style="205" bestFit="1" customWidth="1"/>
    <col min="10" max="10" width="10.42578125" style="205" bestFit="1" customWidth="1"/>
    <col min="11" max="11" width="14.5703125" style="205" bestFit="1" customWidth="1"/>
    <col min="12" max="12" width="19.42578125" style="205" customWidth="1"/>
    <col min="13" max="13" width="13.42578125" style="21" bestFit="1" customWidth="1"/>
    <col min="14" max="14" width="16.28515625" style="205" customWidth="1"/>
    <col min="15" max="17" width="13.28515625" style="245" customWidth="1"/>
    <col min="18" max="18" width="16" style="245" customWidth="1"/>
    <col min="19" max="19" width="12" style="245" customWidth="1"/>
    <col min="20" max="21" width="13.28515625" style="245" customWidth="1"/>
    <col min="22" max="22" width="14.7109375" style="245" customWidth="1"/>
    <col min="23" max="23" width="13.28515625" style="245" customWidth="1"/>
    <col min="24" max="46" width="16.28515625" customWidth="1"/>
  </cols>
  <sheetData>
    <row r="1" spans="1:46" ht="15" customHeight="1">
      <c r="A1" s="516" t="s">
        <v>28</v>
      </c>
      <c r="B1" s="406" t="s">
        <v>8</v>
      </c>
      <c r="C1" s="406" t="s">
        <v>116</v>
      </c>
      <c r="D1" s="406" t="s">
        <v>40</v>
      </c>
      <c r="E1" s="518" t="s">
        <v>9</v>
      </c>
      <c r="F1" s="518" t="s">
        <v>7</v>
      </c>
      <c r="G1" s="518" t="s">
        <v>10</v>
      </c>
      <c r="H1" s="520" t="s">
        <v>174</v>
      </c>
      <c r="I1" s="520" t="s">
        <v>5</v>
      </c>
      <c r="J1" s="520" t="s">
        <v>175</v>
      </c>
      <c r="K1" s="406" t="s">
        <v>120</v>
      </c>
      <c r="L1" s="406" t="s">
        <v>121</v>
      </c>
      <c r="M1" s="406" t="s">
        <v>122</v>
      </c>
      <c r="N1" s="406" t="s">
        <v>123</v>
      </c>
      <c r="O1" s="419" t="s">
        <v>12</v>
      </c>
      <c r="P1" s="420" t="s">
        <v>53</v>
      </c>
      <c r="Q1" s="422" t="s">
        <v>34</v>
      </c>
      <c r="R1" s="424" t="s">
        <v>273</v>
      </c>
      <c r="S1" s="409" t="s">
        <v>464</v>
      </c>
      <c r="T1" s="411" t="s">
        <v>63</v>
      </c>
      <c r="U1" s="413" t="s">
        <v>24</v>
      </c>
      <c r="V1" s="415" t="s">
        <v>73</v>
      </c>
      <c r="W1" s="417" t="s">
        <v>442</v>
      </c>
      <c r="X1" s="511" t="s">
        <v>443</v>
      </c>
      <c r="Y1" s="511"/>
      <c r="Z1" s="511"/>
      <c r="AA1" s="511"/>
      <c r="AB1" s="512"/>
      <c r="AC1" s="513" t="s">
        <v>124</v>
      </c>
      <c r="AD1" s="511" t="s">
        <v>444</v>
      </c>
      <c r="AE1" s="511"/>
      <c r="AF1" s="511"/>
      <c r="AG1" s="511"/>
      <c r="AH1" s="512"/>
      <c r="AI1" s="513" t="s">
        <v>125</v>
      </c>
      <c r="AJ1" s="511" t="s">
        <v>445</v>
      </c>
      <c r="AK1" s="511"/>
      <c r="AL1" s="511"/>
      <c r="AM1" s="511"/>
      <c r="AN1" s="512"/>
      <c r="AO1" s="513" t="s">
        <v>126</v>
      </c>
      <c r="AP1" s="511" t="s">
        <v>446</v>
      </c>
      <c r="AQ1" s="511"/>
      <c r="AR1" s="511"/>
      <c r="AS1" s="511"/>
      <c r="AT1" s="512"/>
    </row>
    <row r="2" spans="1:46" s="21" customFormat="1" ht="57" thickBot="1">
      <c r="A2" s="517"/>
      <c r="B2" s="426"/>
      <c r="C2" s="426"/>
      <c r="D2" s="426"/>
      <c r="E2" s="519"/>
      <c r="F2" s="519"/>
      <c r="G2" s="519"/>
      <c r="H2" s="521"/>
      <c r="I2" s="521"/>
      <c r="J2" s="521"/>
      <c r="K2" s="426"/>
      <c r="L2" s="426"/>
      <c r="M2" s="426"/>
      <c r="N2" s="426"/>
      <c r="O2" s="490"/>
      <c r="P2" s="491"/>
      <c r="Q2" s="492"/>
      <c r="R2" s="424"/>
      <c r="S2" s="493"/>
      <c r="T2" s="411"/>
      <c r="U2" s="413"/>
      <c r="V2" s="415"/>
      <c r="W2" s="417"/>
      <c r="X2" s="206" t="s">
        <v>447</v>
      </c>
      <c r="Y2" s="207" t="s">
        <v>448</v>
      </c>
      <c r="Z2" s="207" t="s">
        <v>449</v>
      </c>
      <c r="AA2" s="207" t="s">
        <v>450</v>
      </c>
      <c r="AB2" s="207" t="s">
        <v>451</v>
      </c>
      <c r="AC2" s="514"/>
      <c r="AD2" s="208" t="s">
        <v>447</v>
      </c>
      <c r="AE2" s="209" t="s">
        <v>448</v>
      </c>
      <c r="AF2" s="209" t="s">
        <v>449</v>
      </c>
      <c r="AG2" s="209" t="s">
        <v>450</v>
      </c>
      <c r="AH2" s="209" t="s">
        <v>452</v>
      </c>
      <c r="AI2" s="514"/>
      <c r="AJ2" s="210" t="s">
        <v>447</v>
      </c>
      <c r="AK2" s="211" t="s">
        <v>448</v>
      </c>
      <c r="AL2" s="211" t="s">
        <v>449</v>
      </c>
      <c r="AM2" s="211" t="s">
        <v>450</v>
      </c>
      <c r="AN2" s="211" t="s">
        <v>453</v>
      </c>
      <c r="AO2" s="514"/>
      <c r="AP2" s="210" t="s">
        <v>447</v>
      </c>
      <c r="AQ2" s="211" t="s">
        <v>448</v>
      </c>
      <c r="AR2" s="211" t="s">
        <v>449</v>
      </c>
      <c r="AS2" s="211" t="s">
        <v>450</v>
      </c>
      <c r="AT2" s="211" t="s">
        <v>454</v>
      </c>
    </row>
    <row r="3" spans="1:46" s="4" customFormat="1" ht="76.5" thickTop="1" thickBot="1">
      <c r="A3" s="301">
        <v>1</v>
      </c>
      <c r="B3" s="302" t="s">
        <v>13</v>
      </c>
      <c r="C3" s="302" t="s">
        <v>130</v>
      </c>
      <c r="D3" s="302" t="s">
        <v>131</v>
      </c>
      <c r="E3" s="303" t="s">
        <v>50</v>
      </c>
      <c r="F3" s="304" t="s">
        <v>40</v>
      </c>
      <c r="G3" s="305" t="s">
        <v>22</v>
      </c>
      <c r="H3" s="306" t="s">
        <v>52</v>
      </c>
      <c r="I3" s="307" t="s">
        <v>17</v>
      </c>
      <c r="J3" s="307" t="s">
        <v>30</v>
      </c>
      <c r="K3" s="308">
        <v>46023</v>
      </c>
      <c r="L3" s="309">
        <v>46112</v>
      </c>
      <c r="M3" s="310">
        <v>100</v>
      </c>
      <c r="N3" s="311">
        <v>100</v>
      </c>
      <c r="O3" s="246">
        <f>MEN!R47</f>
        <v>100</v>
      </c>
      <c r="P3" s="253">
        <f>ICFES!R47</f>
        <v>100</v>
      </c>
      <c r="Q3" s="254">
        <f>FODESEP!R47</f>
        <v>0</v>
      </c>
      <c r="R3" s="255">
        <f>UNIESPINAL!R47</f>
        <v>100</v>
      </c>
      <c r="S3" s="258">
        <f>IUSAI!R47</f>
        <v>50.4</v>
      </c>
      <c r="T3" s="260">
        <f>'INFOTEP SAN JUAN'!R47</f>
        <v>0</v>
      </c>
      <c r="U3" s="262">
        <f>ETITC!R47</f>
        <v>74</v>
      </c>
      <c r="V3" s="264">
        <f>INTENALCO!R47</f>
        <v>32.5</v>
      </c>
      <c r="W3" s="273">
        <f>UAPA!R47</f>
        <v>100</v>
      </c>
      <c r="X3" s="266">
        <v>46118</v>
      </c>
      <c r="Y3" s="219" t="s">
        <v>455</v>
      </c>
      <c r="Z3" s="218">
        <v>46121</v>
      </c>
      <c r="AA3" s="218">
        <v>46126</v>
      </c>
      <c r="AB3" s="515">
        <v>46129</v>
      </c>
      <c r="AC3" s="220" t="s">
        <v>456</v>
      </c>
      <c r="AD3" s="221" t="s">
        <v>456</v>
      </c>
      <c r="AE3" s="221" t="s">
        <v>456</v>
      </c>
      <c r="AF3" s="221" t="s">
        <v>456</v>
      </c>
      <c r="AG3" s="221" t="s">
        <v>456</v>
      </c>
      <c r="AH3" s="496">
        <v>46224</v>
      </c>
      <c r="AI3" s="220" t="s">
        <v>456</v>
      </c>
      <c r="AJ3" s="222" t="s">
        <v>456</v>
      </c>
      <c r="AK3" s="222" t="s">
        <v>456</v>
      </c>
      <c r="AL3" s="222" t="s">
        <v>456</v>
      </c>
      <c r="AM3" s="222" t="s">
        <v>456</v>
      </c>
      <c r="AN3" s="498">
        <v>46314</v>
      </c>
      <c r="AO3" s="220" t="s">
        <v>456</v>
      </c>
      <c r="AP3" s="223" t="s">
        <v>456</v>
      </c>
      <c r="AQ3" s="223" t="s">
        <v>456</v>
      </c>
      <c r="AR3" s="223" t="s">
        <v>456</v>
      </c>
      <c r="AS3" s="223" t="s">
        <v>456</v>
      </c>
      <c r="AT3" s="500">
        <v>46374</v>
      </c>
    </row>
    <row r="4" spans="1:46" s="4" customFormat="1" ht="76.5" thickTop="1" thickBot="1">
      <c r="A4" s="312">
        <v>2</v>
      </c>
      <c r="B4" s="313" t="s">
        <v>13</v>
      </c>
      <c r="C4" s="313" t="s">
        <v>133</v>
      </c>
      <c r="D4" s="313" t="s">
        <v>134</v>
      </c>
      <c r="E4" s="303" t="s">
        <v>55</v>
      </c>
      <c r="F4" s="304" t="s">
        <v>21</v>
      </c>
      <c r="G4" s="305" t="s">
        <v>56</v>
      </c>
      <c r="H4" s="306" t="s">
        <v>57</v>
      </c>
      <c r="I4" s="307" t="s">
        <v>17</v>
      </c>
      <c r="J4" s="307" t="s">
        <v>30</v>
      </c>
      <c r="K4" s="314">
        <v>46023</v>
      </c>
      <c r="L4" s="315">
        <v>46112</v>
      </c>
      <c r="M4" s="316">
        <v>100</v>
      </c>
      <c r="N4" s="317">
        <v>100</v>
      </c>
      <c r="O4" s="246">
        <f>MEN!R48</f>
        <v>100</v>
      </c>
      <c r="P4" s="253">
        <f>ICFES!R48</f>
        <v>100</v>
      </c>
      <c r="Q4" s="254">
        <f>FODESEP!R48</f>
        <v>0</v>
      </c>
      <c r="R4" s="255">
        <f>UNIESPINAL!R48</f>
        <v>74</v>
      </c>
      <c r="S4" s="258">
        <f>IUSAI!R48</f>
        <v>36</v>
      </c>
      <c r="T4" s="260">
        <f>'INFOTEP SAN JUAN'!R48</f>
        <v>47.6</v>
      </c>
      <c r="U4" s="262">
        <f>ETITC!R48</f>
        <v>74</v>
      </c>
      <c r="V4" s="264">
        <f>INTENALCO!R48</f>
        <v>32.5</v>
      </c>
      <c r="W4" s="273">
        <f>UAPA!R48</f>
        <v>100</v>
      </c>
      <c r="X4" s="266">
        <v>46118</v>
      </c>
      <c r="Y4" s="219" t="s">
        <v>455</v>
      </c>
      <c r="Z4" s="218">
        <v>46121</v>
      </c>
      <c r="AA4" s="218">
        <v>46126</v>
      </c>
      <c r="AB4" s="503"/>
      <c r="AC4" s="224" t="s">
        <v>456</v>
      </c>
      <c r="AD4" s="225" t="s">
        <v>456</v>
      </c>
      <c r="AE4" s="225" t="s">
        <v>456</v>
      </c>
      <c r="AF4" s="225" t="s">
        <v>456</v>
      </c>
      <c r="AG4" s="225" t="s">
        <v>456</v>
      </c>
      <c r="AH4" s="497"/>
      <c r="AI4" s="224" t="s">
        <v>456</v>
      </c>
      <c r="AJ4" s="226" t="s">
        <v>456</v>
      </c>
      <c r="AK4" s="226" t="s">
        <v>456</v>
      </c>
      <c r="AL4" s="226" t="s">
        <v>456</v>
      </c>
      <c r="AM4" s="226" t="s">
        <v>456</v>
      </c>
      <c r="AN4" s="499"/>
      <c r="AO4" s="224" t="s">
        <v>456</v>
      </c>
      <c r="AP4" s="227" t="s">
        <v>456</v>
      </c>
      <c r="AQ4" s="227" t="s">
        <v>456</v>
      </c>
      <c r="AR4" s="227" t="s">
        <v>456</v>
      </c>
      <c r="AS4" s="227" t="s">
        <v>456</v>
      </c>
      <c r="AT4" s="501"/>
    </row>
    <row r="5" spans="1:46" s="4" customFormat="1" ht="60.75" thickTop="1">
      <c r="A5" s="318">
        <v>3</v>
      </c>
      <c r="B5" s="319" t="s">
        <v>13</v>
      </c>
      <c r="C5" s="319" t="s">
        <v>136</v>
      </c>
      <c r="D5" s="319" t="s">
        <v>137</v>
      </c>
      <c r="E5" s="303" t="s">
        <v>60</v>
      </c>
      <c r="F5" s="304" t="s">
        <v>40</v>
      </c>
      <c r="G5" s="305" t="s">
        <v>61</v>
      </c>
      <c r="H5" s="306" t="s">
        <v>62</v>
      </c>
      <c r="I5" s="307" t="s">
        <v>17</v>
      </c>
      <c r="J5" s="307" t="s">
        <v>30</v>
      </c>
      <c r="K5" s="320">
        <v>46023</v>
      </c>
      <c r="L5" s="321">
        <v>46112</v>
      </c>
      <c r="M5" s="322">
        <v>100</v>
      </c>
      <c r="N5" s="323">
        <v>100</v>
      </c>
      <c r="O5" s="246">
        <f>MEN!R49</f>
        <v>100</v>
      </c>
      <c r="P5" s="253">
        <f>ICFES!R49</f>
        <v>100</v>
      </c>
      <c r="Q5" s="254">
        <f>FODESEP!R49</f>
        <v>0</v>
      </c>
      <c r="R5" s="255">
        <f>UNIESPINAL!R49</f>
        <v>79.2</v>
      </c>
      <c r="S5" s="258">
        <f>IUSAI!R49</f>
        <v>68.900000000000006</v>
      </c>
      <c r="T5" s="260">
        <f>'INFOTEP SAN JUAN'!R49</f>
        <v>59.3</v>
      </c>
      <c r="U5" s="262">
        <f>ETITC!R49</f>
        <v>74</v>
      </c>
      <c r="V5" s="264">
        <f>INTENALCO!R49</f>
        <v>39.700000000000003</v>
      </c>
      <c r="W5" s="273">
        <f>UAPA!R49</f>
        <v>100</v>
      </c>
      <c r="X5" s="266">
        <v>46118</v>
      </c>
      <c r="Y5" s="219" t="s">
        <v>455</v>
      </c>
      <c r="Z5" s="218">
        <v>46121</v>
      </c>
      <c r="AA5" s="218">
        <v>46126</v>
      </c>
      <c r="AB5" s="503"/>
      <c r="AC5" s="228" t="s">
        <v>456</v>
      </c>
      <c r="AD5" s="215" t="s">
        <v>456</v>
      </c>
      <c r="AE5" s="215" t="s">
        <v>456</v>
      </c>
      <c r="AF5" s="215" t="s">
        <v>456</v>
      </c>
      <c r="AG5" s="215" t="s">
        <v>456</v>
      </c>
      <c r="AH5" s="497"/>
      <c r="AI5" s="228" t="s">
        <v>456</v>
      </c>
      <c r="AJ5" s="216" t="s">
        <v>456</v>
      </c>
      <c r="AK5" s="216" t="s">
        <v>456</v>
      </c>
      <c r="AL5" s="216" t="s">
        <v>456</v>
      </c>
      <c r="AM5" s="216" t="s">
        <v>456</v>
      </c>
      <c r="AN5" s="499"/>
      <c r="AO5" s="228" t="s">
        <v>456</v>
      </c>
      <c r="AP5" s="217" t="s">
        <v>456</v>
      </c>
      <c r="AQ5" s="217" t="s">
        <v>456</v>
      </c>
      <c r="AR5" s="217" t="s">
        <v>456</v>
      </c>
      <c r="AS5" s="217" t="s">
        <v>456</v>
      </c>
      <c r="AT5" s="501"/>
    </row>
    <row r="6" spans="1:46" s="4" customFormat="1" ht="60.75" thickBot="1">
      <c r="A6" s="312">
        <v>4</v>
      </c>
      <c r="B6" s="313" t="s">
        <v>13</v>
      </c>
      <c r="C6" s="313" t="s">
        <v>139</v>
      </c>
      <c r="D6" s="313" t="s">
        <v>140</v>
      </c>
      <c r="E6" s="303" t="s">
        <v>65</v>
      </c>
      <c r="F6" s="304" t="s">
        <v>19</v>
      </c>
      <c r="G6" s="305" t="s">
        <v>66</v>
      </c>
      <c r="H6" s="306" t="s">
        <v>67</v>
      </c>
      <c r="I6" s="307" t="s">
        <v>17</v>
      </c>
      <c r="J6" s="307" t="s">
        <v>49</v>
      </c>
      <c r="K6" s="314">
        <v>46113</v>
      </c>
      <c r="L6" s="315">
        <v>46387</v>
      </c>
      <c r="M6" s="316">
        <v>100</v>
      </c>
      <c r="N6" s="317" t="s">
        <v>456</v>
      </c>
      <c r="O6" s="246">
        <f>MEN!R50+MEN!R51+MEN!R52</f>
        <v>79.5</v>
      </c>
      <c r="P6" s="253">
        <f>ICFES!R50+ICFES!R51+ICFES!R52</f>
        <v>79.5</v>
      </c>
      <c r="Q6" s="254">
        <f>FODESEP!R50+FODESEP!R51+FODESEP!R52</f>
        <v>0</v>
      </c>
      <c r="R6" s="255">
        <f>UNIESPINAL!R50+UNIESPINAL!R51+UNIESPINAL!R52</f>
        <v>90</v>
      </c>
      <c r="S6" s="258">
        <f>IUSAI!R50+IUSAI!R51+IUSAI!R52</f>
        <v>90</v>
      </c>
      <c r="T6" s="260">
        <f>'INFOTEP SAN JUAN'!R50+'INFOTEP SAN JUAN'!R51+'INFOTEP SAN JUAN'!R52</f>
        <v>35.700000000000003</v>
      </c>
      <c r="U6" s="262">
        <f>ETITC!R50+ETITC!R51+ETITC!R52</f>
        <v>66.599999999999994</v>
      </c>
      <c r="V6" s="264">
        <f>INTENALCO!R50+INTENALCO!R51+INTENALCO!R52</f>
        <v>32.400000000000006</v>
      </c>
      <c r="W6" s="273">
        <f>UAPA!R50+UAPA!R51+UAPA!R52</f>
        <v>79.5</v>
      </c>
      <c r="X6" s="267" t="s">
        <v>456</v>
      </c>
      <c r="Y6" s="229" t="s">
        <v>456</v>
      </c>
      <c r="Z6" s="229" t="s">
        <v>456</v>
      </c>
      <c r="AA6" s="229" t="s">
        <v>456</v>
      </c>
      <c r="AB6" s="504"/>
      <c r="AC6" s="224">
        <v>30</v>
      </c>
      <c r="AD6" s="230">
        <v>46209</v>
      </c>
      <c r="AE6" s="225" t="s">
        <v>457</v>
      </c>
      <c r="AF6" s="230">
        <v>46212</v>
      </c>
      <c r="AG6" s="230">
        <v>46217</v>
      </c>
      <c r="AH6" s="505"/>
      <c r="AI6" s="224">
        <v>30</v>
      </c>
      <c r="AJ6" s="231">
        <v>46301</v>
      </c>
      <c r="AK6" s="226" t="s">
        <v>458</v>
      </c>
      <c r="AL6" s="231">
        <v>46304</v>
      </c>
      <c r="AM6" s="231">
        <v>46309</v>
      </c>
      <c r="AN6" s="506"/>
      <c r="AO6" s="224">
        <v>40</v>
      </c>
      <c r="AP6" s="232">
        <v>46028</v>
      </c>
      <c r="AQ6" s="233" t="s">
        <v>459</v>
      </c>
      <c r="AR6" s="232">
        <v>46034</v>
      </c>
      <c r="AS6" s="232">
        <v>46044</v>
      </c>
      <c r="AT6" s="507"/>
    </row>
    <row r="7" spans="1:46" s="4" customFormat="1" ht="60.75" thickTop="1">
      <c r="A7" s="324">
        <v>5</v>
      </c>
      <c r="B7" s="325" t="s">
        <v>25</v>
      </c>
      <c r="C7" s="325" t="s">
        <v>460</v>
      </c>
      <c r="D7" s="325" t="s">
        <v>143</v>
      </c>
      <c r="E7" s="326" t="s">
        <v>70</v>
      </c>
      <c r="F7" s="327" t="s">
        <v>40</v>
      </c>
      <c r="G7" s="328" t="s">
        <v>71</v>
      </c>
      <c r="H7" s="329" t="s">
        <v>72</v>
      </c>
      <c r="I7" s="330" t="s">
        <v>17</v>
      </c>
      <c r="J7" s="330" t="s">
        <v>30</v>
      </c>
      <c r="K7" s="331">
        <v>46023</v>
      </c>
      <c r="L7" s="332">
        <v>46081</v>
      </c>
      <c r="M7" s="322">
        <v>100</v>
      </c>
      <c r="N7" s="333">
        <v>100</v>
      </c>
      <c r="O7" s="246">
        <f>MEN!R56</f>
        <v>100</v>
      </c>
      <c r="P7" s="253">
        <f>ICFES!R56</f>
        <v>74</v>
      </c>
      <c r="Q7" s="254">
        <f>FODESEP!R56</f>
        <v>100</v>
      </c>
      <c r="R7" s="255">
        <f>UNIESPINAL!R56</f>
        <v>100</v>
      </c>
      <c r="S7" s="258">
        <f>IUSAI!R56</f>
        <v>100</v>
      </c>
      <c r="T7" s="260">
        <f>'INFOTEP SAN JUAN'!R56</f>
        <v>36</v>
      </c>
      <c r="U7" s="262">
        <f>ETITC!R56</f>
        <v>100</v>
      </c>
      <c r="V7" s="264">
        <f>INTENALCO!R56</f>
        <v>54.8</v>
      </c>
      <c r="W7" s="273">
        <f>UAPA!R56</f>
        <v>88.4</v>
      </c>
      <c r="X7" s="268">
        <v>46118</v>
      </c>
      <c r="Y7" s="213" t="s">
        <v>455</v>
      </c>
      <c r="Z7" s="212">
        <v>46121</v>
      </c>
      <c r="AA7" s="212">
        <v>46126</v>
      </c>
      <c r="AB7" s="502">
        <v>46129</v>
      </c>
      <c r="AC7" s="214" t="s">
        <v>456</v>
      </c>
      <c r="AD7" s="215" t="s">
        <v>456</v>
      </c>
      <c r="AE7" s="215" t="s">
        <v>456</v>
      </c>
      <c r="AF7" s="215" t="s">
        <v>456</v>
      </c>
      <c r="AG7" s="215" t="s">
        <v>456</v>
      </c>
      <c r="AH7" s="496">
        <v>46224</v>
      </c>
      <c r="AI7" s="214" t="s">
        <v>456</v>
      </c>
      <c r="AJ7" s="216" t="s">
        <v>456</v>
      </c>
      <c r="AK7" s="216" t="s">
        <v>456</v>
      </c>
      <c r="AL7" s="216" t="s">
        <v>456</v>
      </c>
      <c r="AM7" s="216" t="s">
        <v>456</v>
      </c>
      <c r="AN7" s="498">
        <v>46314</v>
      </c>
      <c r="AO7" s="214" t="s">
        <v>456</v>
      </c>
      <c r="AP7" s="217" t="s">
        <v>456</v>
      </c>
      <c r="AQ7" s="217" t="s">
        <v>456</v>
      </c>
      <c r="AR7" s="217" t="s">
        <v>456</v>
      </c>
      <c r="AS7" s="217" t="s">
        <v>456</v>
      </c>
      <c r="AT7" s="500">
        <v>46374</v>
      </c>
    </row>
    <row r="8" spans="1:46" s="4" customFormat="1" ht="60">
      <c r="A8" s="334">
        <v>6</v>
      </c>
      <c r="B8" s="335" t="s">
        <v>25</v>
      </c>
      <c r="C8" s="335" t="s">
        <v>145</v>
      </c>
      <c r="D8" s="335" t="s">
        <v>146</v>
      </c>
      <c r="E8" s="326" t="s">
        <v>75</v>
      </c>
      <c r="F8" s="327" t="s">
        <v>40</v>
      </c>
      <c r="G8" s="328" t="s">
        <v>76</v>
      </c>
      <c r="H8" s="329" t="s">
        <v>77</v>
      </c>
      <c r="I8" s="330" t="s">
        <v>17</v>
      </c>
      <c r="J8" s="330" t="s">
        <v>49</v>
      </c>
      <c r="K8" s="336">
        <v>46113</v>
      </c>
      <c r="L8" s="337">
        <v>46387</v>
      </c>
      <c r="M8" s="316">
        <v>100</v>
      </c>
      <c r="N8" s="338" t="s">
        <v>456</v>
      </c>
      <c r="O8" s="246">
        <f>MEN!R57+MEN!R58+MEN!R59</f>
        <v>90</v>
      </c>
      <c r="P8" s="253">
        <f>ICFES!R57+ICFES!R58+ICFES!R59</f>
        <v>0</v>
      </c>
      <c r="Q8" s="254">
        <f>FODESEP!R57+FODESEP!R58+FODESEP!R59</f>
        <v>0</v>
      </c>
      <c r="R8" s="255">
        <f>UNIESPINAL!R57+UNIESPINAL!R58+UNIESPINAL!R59</f>
        <v>79.5</v>
      </c>
      <c r="S8" s="258">
        <f>IUSAI!R57+IUSAI!R58+IUSAI!R59</f>
        <v>79.5</v>
      </c>
      <c r="T8" s="260">
        <f>'INFOTEP SAN JUAN'!R57+'INFOTEP SAN JUAN'!R58+'INFOTEP SAN JUAN'!R59</f>
        <v>62.099999999999994</v>
      </c>
      <c r="U8" s="262">
        <f>ETITC!R57+ETITC!R58+ETITC!R59</f>
        <v>79.5</v>
      </c>
      <c r="V8" s="264">
        <f>INTENALCO!R57+INTENALCO!R58+INTENALCO!R59</f>
        <v>23.4</v>
      </c>
      <c r="W8" s="273">
        <f>UAPA!R57+UAPA!R58+UAPA!R59</f>
        <v>71.400000000000006</v>
      </c>
      <c r="X8" s="267" t="s">
        <v>456</v>
      </c>
      <c r="Y8" s="229" t="s">
        <v>456</v>
      </c>
      <c r="Z8" s="229" t="s">
        <v>456</v>
      </c>
      <c r="AA8" s="229" t="s">
        <v>456</v>
      </c>
      <c r="AB8" s="503"/>
      <c r="AC8" s="234">
        <v>30</v>
      </c>
      <c r="AD8" s="230">
        <v>46209</v>
      </c>
      <c r="AE8" s="225" t="s">
        <v>457</v>
      </c>
      <c r="AF8" s="230">
        <v>46212</v>
      </c>
      <c r="AG8" s="230">
        <v>46217</v>
      </c>
      <c r="AH8" s="497"/>
      <c r="AI8" s="234">
        <v>30</v>
      </c>
      <c r="AJ8" s="231">
        <v>46301</v>
      </c>
      <c r="AK8" s="226" t="s">
        <v>458</v>
      </c>
      <c r="AL8" s="231">
        <v>46304</v>
      </c>
      <c r="AM8" s="231">
        <v>46309</v>
      </c>
      <c r="AN8" s="499"/>
      <c r="AO8" s="234">
        <v>40</v>
      </c>
      <c r="AP8" s="232">
        <v>46028</v>
      </c>
      <c r="AQ8" s="233" t="s">
        <v>459</v>
      </c>
      <c r="AR8" s="232">
        <v>46034</v>
      </c>
      <c r="AS8" s="232">
        <v>46044</v>
      </c>
      <c r="AT8" s="501"/>
    </row>
    <row r="9" spans="1:46" s="4" customFormat="1" ht="60">
      <c r="A9" s="324">
        <v>7</v>
      </c>
      <c r="B9" s="325" t="s">
        <v>25</v>
      </c>
      <c r="C9" s="325" t="s">
        <v>148</v>
      </c>
      <c r="D9" s="325" t="s">
        <v>149</v>
      </c>
      <c r="E9" s="326" t="s">
        <v>78</v>
      </c>
      <c r="F9" s="327" t="s">
        <v>19</v>
      </c>
      <c r="G9" s="328" t="s">
        <v>79</v>
      </c>
      <c r="H9" s="329" t="s">
        <v>80</v>
      </c>
      <c r="I9" s="330" t="s">
        <v>17</v>
      </c>
      <c r="J9" s="330" t="s">
        <v>49</v>
      </c>
      <c r="K9" s="336">
        <v>46113</v>
      </c>
      <c r="L9" s="337">
        <v>46387</v>
      </c>
      <c r="M9" s="322">
        <v>100</v>
      </c>
      <c r="N9" s="333" t="s">
        <v>456</v>
      </c>
      <c r="O9" s="246">
        <f>MEN!R60+MEN!R61+MEN!R62</f>
        <v>90</v>
      </c>
      <c r="P9" s="253">
        <f>ICFES!R60+ICFES!R61+ICFES!R62</f>
        <v>0</v>
      </c>
      <c r="Q9" s="254">
        <f>FODESEP!R60+FODESEP!R61+FODESEP!R62</f>
        <v>0</v>
      </c>
      <c r="R9" s="255">
        <f>UNIESPINAL!R60+UNIESPINAL!R61+UNIESPINAL!R62</f>
        <v>62.099999999999994</v>
      </c>
      <c r="S9" s="258">
        <f>IUSAI!R60+IUSAI!R61+IUSAI!R62</f>
        <v>79.5</v>
      </c>
      <c r="T9" s="260">
        <f>'INFOTEP SAN JUAN'!R60+'INFOTEP SAN JUAN'!R61+'INFOTEP SAN JUAN'!R62</f>
        <v>53.400000000000006</v>
      </c>
      <c r="U9" s="262">
        <f>ETITC!R60+ETITC!R61+ETITC!R62</f>
        <v>45.3</v>
      </c>
      <c r="V9" s="264">
        <f>INTENALCO!R60+INTENALCO!R61+INTENALCO!R62</f>
        <v>23.4</v>
      </c>
      <c r="W9" s="273">
        <f>UAPA!R60+UAPA!R61+UAPA!R62</f>
        <v>0.60000000000000009</v>
      </c>
      <c r="X9" s="269" t="s">
        <v>456</v>
      </c>
      <c r="Y9" s="213" t="s">
        <v>456</v>
      </c>
      <c r="Z9" s="213" t="s">
        <v>456</v>
      </c>
      <c r="AA9" s="213" t="s">
        <v>456</v>
      </c>
      <c r="AB9" s="503"/>
      <c r="AC9" s="214">
        <v>30</v>
      </c>
      <c r="AD9" s="230">
        <v>46209</v>
      </c>
      <c r="AE9" s="225" t="s">
        <v>457</v>
      </c>
      <c r="AF9" s="230">
        <v>46212</v>
      </c>
      <c r="AG9" s="230">
        <v>46217</v>
      </c>
      <c r="AH9" s="497"/>
      <c r="AI9" s="214">
        <v>30</v>
      </c>
      <c r="AJ9" s="231">
        <v>46301</v>
      </c>
      <c r="AK9" s="226" t="s">
        <v>458</v>
      </c>
      <c r="AL9" s="231">
        <v>46304</v>
      </c>
      <c r="AM9" s="231">
        <v>46309</v>
      </c>
      <c r="AN9" s="499"/>
      <c r="AO9" s="214">
        <v>40</v>
      </c>
      <c r="AP9" s="232">
        <v>46028</v>
      </c>
      <c r="AQ9" s="233" t="s">
        <v>459</v>
      </c>
      <c r="AR9" s="232">
        <v>46034</v>
      </c>
      <c r="AS9" s="232">
        <v>46044</v>
      </c>
      <c r="AT9" s="501"/>
    </row>
    <row r="10" spans="1:46" s="4" customFormat="1" ht="78" customHeight="1" thickBot="1">
      <c r="A10" s="334">
        <v>8</v>
      </c>
      <c r="B10" s="335" t="s">
        <v>25</v>
      </c>
      <c r="C10" s="335" t="s">
        <v>151</v>
      </c>
      <c r="D10" s="335" t="s">
        <v>152</v>
      </c>
      <c r="E10" s="326" t="s">
        <v>81</v>
      </c>
      <c r="F10" s="327" t="s">
        <v>19</v>
      </c>
      <c r="G10" s="328" t="s">
        <v>82</v>
      </c>
      <c r="H10" s="329" t="s">
        <v>83</v>
      </c>
      <c r="I10" s="330" t="s">
        <v>17</v>
      </c>
      <c r="J10" s="330" t="s">
        <v>49</v>
      </c>
      <c r="K10" s="336">
        <v>46113</v>
      </c>
      <c r="L10" s="337">
        <v>46387</v>
      </c>
      <c r="M10" s="316">
        <v>100</v>
      </c>
      <c r="N10" s="338" t="s">
        <v>456</v>
      </c>
      <c r="O10" s="246">
        <f>MEN!R63+MEN!R64+MEN!R65</f>
        <v>90</v>
      </c>
      <c r="P10" s="253">
        <f>ICFES!R63+ICFES!R64+ICFES!R65</f>
        <v>0</v>
      </c>
      <c r="Q10" s="254">
        <f>FODESEP!R63+FODESEP!R64+FODESEP!R65</f>
        <v>0</v>
      </c>
      <c r="R10" s="255">
        <f>UNIESPINAL!R63+UNIESPINAL!R64+UNIESPINAL!R65</f>
        <v>62.099999999999994</v>
      </c>
      <c r="S10" s="258">
        <f>IUSAI!R63+IUSAI!R64+IUSAI!R65</f>
        <v>35.700000000000003</v>
      </c>
      <c r="T10" s="260">
        <f>'INFOTEP SAN JUAN'!R63+'INFOTEP SAN JUAN'!R64+'INFOTEP SAN JUAN'!R65</f>
        <v>8.6999999999999993</v>
      </c>
      <c r="U10" s="262">
        <f>ETITC!R63+ETITC!R64+ETITC!R65</f>
        <v>4.8000000000000007</v>
      </c>
      <c r="V10" s="264">
        <f>INTENALCO!R63+INTENALCO!R64+INTENALCO!R65</f>
        <v>45.3</v>
      </c>
      <c r="W10" s="273">
        <f>UAPA!R63+UAPA!R64+UAPA!R65</f>
        <v>0.60000000000000009</v>
      </c>
      <c r="X10" s="267" t="s">
        <v>456</v>
      </c>
      <c r="Y10" s="229" t="s">
        <v>456</v>
      </c>
      <c r="Z10" s="229" t="s">
        <v>456</v>
      </c>
      <c r="AA10" s="229" t="s">
        <v>456</v>
      </c>
      <c r="AB10" s="504"/>
      <c r="AC10" s="234">
        <v>30</v>
      </c>
      <c r="AD10" s="230">
        <v>46209</v>
      </c>
      <c r="AE10" s="225" t="s">
        <v>457</v>
      </c>
      <c r="AF10" s="230">
        <v>46212</v>
      </c>
      <c r="AG10" s="230">
        <v>46217</v>
      </c>
      <c r="AH10" s="505"/>
      <c r="AI10" s="234">
        <v>30</v>
      </c>
      <c r="AJ10" s="231">
        <v>46301</v>
      </c>
      <c r="AK10" s="226" t="s">
        <v>458</v>
      </c>
      <c r="AL10" s="231">
        <v>46304</v>
      </c>
      <c r="AM10" s="231">
        <v>46309</v>
      </c>
      <c r="AN10" s="506"/>
      <c r="AO10" s="234">
        <v>40</v>
      </c>
      <c r="AP10" s="232">
        <v>46028</v>
      </c>
      <c r="AQ10" s="233" t="s">
        <v>459</v>
      </c>
      <c r="AR10" s="232">
        <v>46034</v>
      </c>
      <c r="AS10" s="232">
        <v>46044</v>
      </c>
      <c r="AT10" s="507"/>
    </row>
    <row r="11" spans="1:46" s="4" customFormat="1" ht="60.75" thickTop="1">
      <c r="A11" s="339">
        <v>9</v>
      </c>
      <c r="B11" s="340" t="s">
        <v>35</v>
      </c>
      <c r="C11" s="298" t="s">
        <v>154</v>
      </c>
      <c r="D11" s="340" t="s">
        <v>155</v>
      </c>
      <c r="E11" s="341" t="s">
        <v>84</v>
      </c>
      <c r="F11" s="342" t="s">
        <v>40</v>
      </c>
      <c r="G11" s="297" t="s">
        <v>85</v>
      </c>
      <c r="H11" s="343" t="s">
        <v>86</v>
      </c>
      <c r="I11" s="344" t="s">
        <v>17</v>
      </c>
      <c r="J11" s="344" t="s">
        <v>30</v>
      </c>
      <c r="K11" s="345">
        <v>46023</v>
      </c>
      <c r="L11" s="346">
        <v>46112</v>
      </c>
      <c r="M11" s="347">
        <v>100</v>
      </c>
      <c r="N11" s="348">
        <v>100</v>
      </c>
      <c r="O11" s="246">
        <f>MEN!R69</f>
        <v>100</v>
      </c>
      <c r="P11" s="253">
        <f>ICFES!R69</f>
        <v>100</v>
      </c>
      <c r="Q11" s="254">
        <f>FODESEP!R69</f>
        <v>100</v>
      </c>
      <c r="R11" s="255">
        <f>UNIESPINAL!R69</f>
        <v>64</v>
      </c>
      <c r="S11" s="258">
        <f>IUSAI!R69</f>
        <v>100</v>
      </c>
      <c r="T11" s="260">
        <f>'INFOTEP SAN JUAN'!R69</f>
        <v>68.900000000000006</v>
      </c>
      <c r="U11" s="262">
        <f>ETITC!R69</f>
        <v>0</v>
      </c>
      <c r="V11" s="264">
        <f>INTENALCO!R69</f>
        <v>74</v>
      </c>
      <c r="W11" s="273">
        <f>UAPA!R69</f>
        <v>100</v>
      </c>
      <c r="X11" s="270">
        <v>46118</v>
      </c>
      <c r="Y11" s="236" t="s">
        <v>455</v>
      </c>
      <c r="Z11" s="235">
        <v>46121</v>
      </c>
      <c r="AA11" s="235">
        <v>46126</v>
      </c>
      <c r="AB11" s="508">
        <v>46129</v>
      </c>
      <c r="AC11" s="237" t="s">
        <v>456</v>
      </c>
      <c r="AD11" s="238" t="s">
        <v>456</v>
      </c>
      <c r="AE11" s="238" t="s">
        <v>456</v>
      </c>
      <c r="AF11" s="238" t="s">
        <v>456</v>
      </c>
      <c r="AG11" s="238" t="s">
        <v>456</v>
      </c>
      <c r="AH11" s="496">
        <v>46224</v>
      </c>
      <c r="AI11" s="237" t="s">
        <v>456</v>
      </c>
      <c r="AJ11" s="239" t="s">
        <v>456</v>
      </c>
      <c r="AK11" s="239" t="s">
        <v>456</v>
      </c>
      <c r="AL11" s="239" t="s">
        <v>456</v>
      </c>
      <c r="AM11" s="239" t="s">
        <v>456</v>
      </c>
      <c r="AN11" s="498">
        <v>46314</v>
      </c>
      <c r="AO11" s="237" t="s">
        <v>456</v>
      </c>
      <c r="AP11" s="240" t="s">
        <v>456</v>
      </c>
      <c r="AQ11" s="240" t="s">
        <v>456</v>
      </c>
      <c r="AR11" s="240" t="s">
        <v>456</v>
      </c>
      <c r="AS11" s="240" t="s">
        <v>456</v>
      </c>
      <c r="AT11" s="500">
        <v>46374</v>
      </c>
    </row>
    <row r="12" spans="1:46" s="4" customFormat="1" ht="60">
      <c r="A12" s="339">
        <v>10</v>
      </c>
      <c r="B12" s="340" t="s">
        <v>35</v>
      </c>
      <c r="C12" s="340" t="s">
        <v>157</v>
      </c>
      <c r="D12" s="340" t="s">
        <v>158</v>
      </c>
      <c r="E12" s="341" t="s">
        <v>90</v>
      </c>
      <c r="F12" s="342" t="s">
        <v>40</v>
      </c>
      <c r="G12" s="297" t="s">
        <v>91</v>
      </c>
      <c r="H12" s="343" t="s">
        <v>92</v>
      </c>
      <c r="I12" s="344" t="s">
        <v>185</v>
      </c>
      <c r="J12" s="344" t="s">
        <v>30</v>
      </c>
      <c r="K12" s="345">
        <v>46113</v>
      </c>
      <c r="L12" s="346">
        <v>46387</v>
      </c>
      <c r="M12" s="347">
        <v>100</v>
      </c>
      <c r="N12" s="348" t="s">
        <v>456</v>
      </c>
      <c r="O12" s="246">
        <f>MEN!R70</f>
        <v>100</v>
      </c>
      <c r="P12" s="253">
        <f>ICFES!R70</f>
        <v>100</v>
      </c>
      <c r="Q12" s="254">
        <f>FODESEP!R70</f>
        <v>100</v>
      </c>
      <c r="R12" s="255">
        <f>UNIESPINAL!R70</f>
        <v>64</v>
      </c>
      <c r="S12" s="258">
        <f>IUSAI!R70</f>
        <v>100</v>
      </c>
      <c r="T12" s="260">
        <f>'INFOTEP SAN JUAN'!R70</f>
        <v>68.900000000000006</v>
      </c>
      <c r="U12" s="262">
        <f>ETITC!R70</f>
        <v>0</v>
      </c>
      <c r="V12" s="264">
        <f>INTENALCO!R70</f>
        <v>74</v>
      </c>
      <c r="W12" s="273">
        <f>UAPA!R70</f>
        <v>100</v>
      </c>
      <c r="X12" s="271" t="s">
        <v>456</v>
      </c>
      <c r="Y12" s="236" t="s">
        <v>456</v>
      </c>
      <c r="Z12" s="236" t="s">
        <v>456</v>
      </c>
      <c r="AA12" s="236" t="s">
        <v>456</v>
      </c>
      <c r="AB12" s="509"/>
      <c r="AC12" s="237">
        <v>30</v>
      </c>
      <c r="AD12" s="230">
        <v>46209</v>
      </c>
      <c r="AE12" s="225" t="s">
        <v>457</v>
      </c>
      <c r="AF12" s="230">
        <v>46212</v>
      </c>
      <c r="AG12" s="230">
        <v>46217</v>
      </c>
      <c r="AH12" s="497"/>
      <c r="AI12" s="237">
        <v>30</v>
      </c>
      <c r="AJ12" s="231">
        <v>46301</v>
      </c>
      <c r="AK12" s="226" t="s">
        <v>458</v>
      </c>
      <c r="AL12" s="231">
        <v>46304</v>
      </c>
      <c r="AM12" s="231">
        <v>46309</v>
      </c>
      <c r="AN12" s="499"/>
      <c r="AO12" s="237">
        <v>40</v>
      </c>
      <c r="AP12" s="232">
        <v>46028</v>
      </c>
      <c r="AQ12" s="233" t="s">
        <v>459</v>
      </c>
      <c r="AR12" s="232">
        <v>46034</v>
      </c>
      <c r="AS12" s="232">
        <v>46044</v>
      </c>
      <c r="AT12" s="501"/>
    </row>
    <row r="13" spans="1:46" s="4" customFormat="1" ht="75.75" thickBot="1">
      <c r="A13" s="339">
        <v>11</v>
      </c>
      <c r="B13" s="340" t="s">
        <v>35</v>
      </c>
      <c r="C13" s="340" t="s">
        <v>160</v>
      </c>
      <c r="D13" s="340" t="s">
        <v>161</v>
      </c>
      <c r="E13" s="341" t="s">
        <v>93</v>
      </c>
      <c r="F13" s="342" t="s">
        <v>19</v>
      </c>
      <c r="G13" s="297" t="s">
        <v>94</v>
      </c>
      <c r="H13" s="343" t="s">
        <v>95</v>
      </c>
      <c r="I13" s="344" t="s">
        <v>17</v>
      </c>
      <c r="J13" s="344" t="s">
        <v>49</v>
      </c>
      <c r="K13" s="345">
        <v>46113</v>
      </c>
      <c r="L13" s="346">
        <v>46377</v>
      </c>
      <c r="M13" s="347">
        <v>100</v>
      </c>
      <c r="N13" s="348" t="s">
        <v>456</v>
      </c>
      <c r="O13" s="246">
        <f>MEN!R71+MEN!R72+MEN!R73</f>
        <v>90</v>
      </c>
      <c r="P13" s="253">
        <f>ICFES!R71+ICFES!R72+ICFES!R73</f>
        <v>90</v>
      </c>
      <c r="Q13" s="254">
        <f>FODESEP!R71+FODESEP!R72+FODESEP!R73</f>
        <v>0</v>
      </c>
      <c r="R13" s="255">
        <f>UNIESPINAL!R71+UNIESPINAL!R72+UNIESPINAL!R73</f>
        <v>90</v>
      </c>
      <c r="S13" s="258">
        <f>IUSAI!R71+IUSAI!R72+IUSAI!R73</f>
        <v>90</v>
      </c>
      <c r="T13" s="260">
        <f>'INFOTEP SAN JUAN'!R71+'INFOTEP SAN JUAN'!R72+'INFOTEP SAN JUAN'!R73</f>
        <v>53.400000000000006</v>
      </c>
      <c r="U13" s="262">
        <f>ETITC!R71+ETITC!R72+ETITC!R73</f>
        <v>0</v>
      </c>
      <c r="V13" s="264">
        <f>INTENALCO!R71+INTENALCO!R72+INTENALCO!R73</f>
        <v>53.400000000000006</v>
      </c>
      <c r="W13" s="273">
        <f>UAPA!R71+UAPA!R72+UAPA!R73</f>
        <v>90</v>
      </c>
      <c r="X13" s="271" t="s">
        <v>456</v>
      </c>
      <c r="Y13" s="236" t="s">
        <v>456</v>
      </c>
      <c r="Z13" s="236" t="s">
        <v>456</v>
      </c>
      <c r="AA13" s="236" t="s">
        <v>456</v>
      </c>
      <c r="AB13" s="510"/>
      <c r="AC13" s="237">
        <v>30</v>
      </c>
      <c r="AD13" s="230">
        <v>46209</v>
      </c>
      <c r="AE13" s="225" t="s">
        <v>457</v>
      </c>
      <c r="AF13" s="230">
        <v>46212</v>
      </c>
      <c r="AG13" s="230">
        <v>46217</v>
      </c>
      <c r="AH13" s="497"/>
      <c r="AI13" s="237">
        <v>30</v>
      </c>
      <c r="AJ13" s="231">
        <v>46301</v>
      </c>
      <c r="AK13" s="226" t="s">
        <v>458</v>
      </c>
      <c r="AL13" s="231">
        <v>46304</v>
      </c>
      <c r="AM13" s="231">
        <v>46309</v>
      </c>
      <c r="AN13" s="499"/>
      <c r="AO13" s="237">
        <v>40</v>
      </c>
      <c r="AP13" s="232">
        <v>46028</v>
      </c>
      <c r="AQ13" s="233" t="s">
        <v>459</v>
      </c>
      <c r="AR13" s="232">
        <v>46034</v>
      </c>
      <c r="AS13" s="232">
        <v>46044</v>
      </c>
      <c r="AT13" s="501"/>
    </row>
    <row r="14" spans="1:46" s="4" customFormat="1" ht="75.75" thickTop="1">
      <c r="A14" s="349">
        <v>12</v>
      </c>
      <c r="B14" s="350" t="s">
        <v>45</v>
      </c>
      <c r="C14" s="351" t="s">
        <v>163</v>
      </c>
      <c r="D14" s="350" t="s">
        <v>164</v>
      </c>
      <c r="E14" s="352" t="s">
        <v>186</v>
      </c>
      <c r="F14" s="353" t="s">
        <v>40</v>
      </c>
      <c r="G14" s="354" t="s">
        <v>91</v>
      </c>
      <c r="H14" s="355" t="s">
        <v>92</v>
      </c>
      <c r="I14" s="356" t="s">
        <v>185</v>
      </c>
      <c r="J14" s="356" t="s">
        <v>30</v>
      </c>
      <c r="K14" s="357">
        <v>46024</v>
      </c>
      <c r="L14" s="358">
        <v>46081</v>
      </c>
      <c r="M14" s="316">
        <v>100</v>
      </c>
      <c r="N14" s="359">
        <v>100</v>
      </c>
      <c r="O14" s="246">
        <f>MEN!R77</f>
        <v>100</v>
      </c>
      <c r="P14" s="253">
        <f>ICFES!R77</f>
        <v>100</v>
      </c>
      <c r="Q14" s="254">
        <f>FODESEP!R77</f>
        <v>0</v>
      </c>
      <c r="R14" s="255">
        <f>UNIESPINAL!R77</f>
        <v>100</v>
      </c>
      <c r="S14" s="258">
        <f>IUSAI!R77</f>
        <v>100</v>
      </c>
      <c r="T14" s="260">
        <f>'INFOTEP SAN JUAN'!R77</f>
        <v>100</v>
      </c>
      <c r="U14" s="262">
        <f>ETITC!R77</f>
        <v>100</v>
      </c>
      <c r="V14" s="264">
        <f>INTENALCO!R77</f>
        <v>100</v>
      </c>
      <c r="W14" s="273">
        <f>UAPA!R77</f>
        <v>100</v>
      </c>
      <c r="X14" s="272">
        <v>46118</v>
      </c>
      <c r="Y14" s="229" t="s">
        <v>455</v>
      </c>
      <c r="Z14" s="241">
        <v>46121</v>
      </c>
      <c r="AA14" s="241">
        <v>46126</v>
      </c>
      <c r="AB14" s="494">
        <v>46129</v>
      </c>
      <c r="AC14" s="242" t="s">
        <v>456</v>
      </c>
      <c r="AD14" s="225" t="s">
        <v>456</v>
      </c>
      <c r="AE14" s="225" t="s">
        <v>456</v>
      </c>
      <c r="AF14" s="225" t="s">
        <v>456</v>
      </c>
      <c r="AG14" s="225" t="s">
        <v>456</v>
      </c>
      <c r="AH14" s="496">
        <v>46224</v>
      </c>
      <c r="AI14" s="242" t="s">
        <v>456</v>
      </c>
      <c r="AJ14" s="226" t="s">
        <v>456</v>
      </c>
      <c r="AK14" s="226" t="s">
        <v>456</v>
      </c>
      <c r="AL14" s="226" t="s">
        <v>456</v>
      </c>
      <c r="AM14" s="226" t="s">
        <v>456</v>
      </c>
      <c r="AN14" s="498">
        <v>46314</v>
      </c>
      <c r="AO14" s="242" t="s">
        <v>456</v>
      </c>
      <c r="AP14" s="227" t="s">
        <v>456</v>
      </c>
      <c r="AQ14" s="227" t="s">
        <v>456</v>
      </c>
      <c r="AR14" s="227" t="s">
        <v>456</v>
      </c>
      <c r="AS14" s="227" t="s">
        <v>456</v>
      </c>
      <c r="AT14" s="500">
        <v>46374</v>
      </c>
    </row>
    <row r="15" spans="1:46" s="4" customFormat="1" ht="60">
      <c r="A15" s="360">
        <v>13</v>
      </c>
      <c r="B15" s="351" t="s">
        <v>45</v>
      </c>
      <c r="C15" s="350" t="s">
        <v>166</v>
      </c>
      <c r="D15" s="351" t="s">
        <v>167</v>
      </c>
      <c r="E15" s="352" t="s">
        <v>187</v>
      </c>
      <c r="F15" s="353" t="s">
        <v>19</v>
      </c>
      <c r="G15" s="354" t="s">
        <v>188</v>
      </c>
      <c r="H15" s="355" t="s">
        <v>80</v>
      </c>
      <c r="I15" s="356" t="s">
        <v>17</v>
      </c>
      <c r="J15" s="356" t="s">
        <v>30</v>
      </c>
      <c r="K15" s="361">
        <v>46066</v>
      </c>
      <c r="L15" s="362">
        <v>46387</v>
      </c>
      <c r="M15" s="322">
        <v>100</v>
      </c>
      <c r="N15" s="363">
        <v>25</v>
      </c>
      <c r="O15" s="246">
        <f>MEN!R78+MEN!R79+MEN!R80+MEN!R81</f>
        <v>119.5</v>
      </c>
      <c r="P15" s="253">
        <f>ICFES!R78+ICFES!R79+ICFES!R80+ICFES!R81</f>
        <v>175</v>
      </c>
      <c r="Q15" s="254">
        <f>FODESEP!R78+FODESEP!R79+FODESEP!R80+FODESEP!R81</f>
        <v>0</v>
      </c>
      <c r="R15" s="255">
        <f>UNIESPINAL!R78+UNIESPINAL!R79+UNIESPINAL!R80+UNIESPINAL!R81</f>
        <v>175</v>
      </c>
      <c r="S15" s="258">
        <f>IUSAI!R78+IUSAI!R79+IUSAI!R80+IUSAI!R81</f>
        <v>175</v>
      </c>
      <c r="T15" s="260">
        <f>'INFOTEP SAN JUAN'!R78+'INFOTEP SAN JUAN'!R79+'INFOTEP SAN JUAN'!R80+'INFOTEP SAN JUAN'!R81</f>
        <v>113.80000000000001</v>
      </c>
      <c r="U15" s="262">
        <f>ETITC!R78+ETITC!R79+ETITC!R80+ETITC!R81</f>
        <v>175</v>
      </c>
      <c r="V15" s="264">
        <f>INTENALCO!R78+INTENALCO!R79+INTENALCO!R80+INTENALCO!R81</f>
        <v>113.80000000000001</v>
      </c>
      <c r="W15" s="273">
        <f>UAPA!R78+UAPA!R79+UAPA!R80+UAPA!R81</f>
        <v>175</v>
      </c>
      <c r="X15" s="269" t="s">
        <v>456</v>
      </c>
      <c r="Y15" s="213" t="s">
        <v>456</v>
      </c>
      <c r="Z15" s="213" t="s">
        <v>456</v>
      </c>
      <c r="AA15" s="213" t="s">
        <v>456</v>
      </c>
      <c r="AB15" s="495"/>
      <c r="AC15" s="243">
        <v>25</v>
      </c>
      <c r="AD15" s="230">
        <v>46209</v>
      </c>
      <c r="AE15" s="225" t="s">
        <v>457</v>
      </c>
      <c r="AF15" s="230">
        <v>46212</v>
      </c>
      <c r="AG15" s="230">
        <v>46217</v>
      </c>
      <c r="AH15" s="497"/>
      <c r="AI15" s="243">
        <v>25</v>
      </c>
      <c r="AJ15" s="231">
        <v>46301</v>
      </c>
      <c r="AK15" s="226" t="s">
        <v>458</v>
      </c>
      <c r="AL15" s="231">
        <v>46304</v>
      </c>
      <c r="AM15" s="231">
        <v>46309</v>
      </c>
      <c r="AN15" s="499"/>
      <c r="AO15" s="243">
        <v>25</v>
      </c>
      <c r="AP15" s="232">
        <v>46028</v>
      </c>
      <c r="AQ15" s="233" t="s">
        <v>459</v>
      </c>
      <c r="AR15" s="232">
        <v>46034</v>
      </c>
      <c r="AS15" s="232">
        <v>46044</v>
      </c>
      <c r="AT15" s="501"/>
    </row>
    <row r="16" spans="1:46" s="4" customFormat="1" ht="75">
      <c r="A16" s="349">
        <v>14</v>
      </c>
      <c r="B16" s="350" t="s">
        <v>45</v>
      </c>
      <c r="C16" s="351" t="s">
        <v>169</v>
      </c>
      <c r="D16" s="350" t="s">
        <v>170</v>
      </c>
      <c r="E16" s="364" t="s">
        <v>189</v>
      </c>
      <c r="F16" s="365" t="s">
        <v>40</v>
      </c>
      <c r="G16" s="366" t="s">
        <v>190</v>
      </c>
      <c r="H16" s="367" t="s">
        <v>52</v>
      </c>
      <c r="I16" s="368" t="s">
        <v>17</v>
      </c>
      <c r="J16" s="368" t="s">
        <v>30</v>
      </c>
      <c r="K16" s="357">
        <v>46357</v>
      </c>
      <c r="L16" s="358">
        <v>46387</v>
      </c>
      <c r="M16" s="316">
        <v>100</v>
      </c>
      <c r="N16" s="359" t="s">
        <v>456</v>
      </c>
      <c r="O16" s="246">
        <f>MEN!R82</f>
        <v>0</v>
      </c>
      <c r="P16" s="253">
        <f>ICFES!R82</f>
        <v>0</v>
      </c>
      <c r="Q16" s="254">
        <f>FODESEP!R82</f>
        <v>0</v>
      </c>
      <c r="R16" s="255">
        <f>UNIESPINAL!R82</f>
        <v>0</v>
      </c>
      <c r="S16" s="258">
        <f>IUSAI!R82</f>
        <v>0</v>
      </c>
      <c r="T16" s="260">
        <f>'INFOTEP SAN JUAN'!R82</f>
        <v>0</v>
      </c>
      <c r="U16" s="262">
        <f>ETITC!R82</f>
        <v>0</v>
      </c>
      <c r="V16" s="264">
        <f>INTENALCO!R82</f>
        <v>0</v>
      </c>
      <c r="W16" s="273">
        <f>UAPA!R82</f>
        <v>0</v>
      </c>
      <c r="X16" s="267" t="s">
        <v>456</v>
      </c>
      <c r="Y16" s="229" t="s">
        <v>456</v>
      </c>
      <c r="Z16" s="229" t="s">
        <v>456</v>
      </c>
      <c r="AA16" s="229" t="s">
        <v>456</v>
      </c>
      <c r="AB16" s="495"/>
      <c r="AC16" s="242" t="s">
        <v>456</v>
      </c>
      <c r="AD16" s="230">
        <v>46209</v>
      </c>
      <c r="AE16" s="225" t="s">
        <v>457</v>
      </c>
      <c r="AF16" s="230">
        <v>46212</v>
      </c>
      <c r="AG16" s="230">
        <v>46217</v>
      </c>
      <c r="AH16" s="497"/>
      <c r="AI16" s="242" t="s">
        <v>456</v>
      </c>
      <c r="AJ16" s="231">
        <v>46301</v>
      </c>
      <c r="AK16" s="226" t="s">
        <v>458</v>
      </c>
      <c r="AL16" s="231">
        <v>46304</v>
      </c>
      <c r="AM16" s="231">
        <v>46309</v>
      </c>
      <c r="AN16" s="499"/>
      <c r="AO16" s="242">
        <v>100</v>
      </c>
      <c r="AP16" s="232">
        <v>46028</v>
      </c>
      <c r="AQ16" s="233" t="s">
        <v>459</v>
      </c>
      <c r="AR16" s="232">
        <v>46034</v>
      </c>
      <c r="AS16" s="232">
        <v>46044</v>
      </c>
      <c r="AT16" s="501"/>
    </row>
    <row r="18" spans="1:24">
      <c r="O18" s="419" t="s">
        <v>12</v>
      </c>
      <c r="P18" s="420" t="s">
        <v>53</v>
      </c>
      <c r="Q18" s="422" t="s">
        <v>34</v>
      </c>
      <c r="R18" s="424" t="s">
        <v>58</v>
      </c>
      <c r="S18" s="409" t="s">
        <v>464</v>
      </c>
      <c r="T18" s="411" t="s">
        <v>63</v>
      </c>
      <c r="U18" s="413" t="s">
        <v>24</v>
      </c>
      <c r="V18" s="415" t="s">
        <v>73</v>
      </c>
      <c r="W18" s="417" t="s">
        <v>442</v>
      </c>
    </row>
    <row r="19" spans="1:24" ht="15" customHeight="1">
      <c r="A19" s="516" t="s">
        <v>28</v>
      </c>
      <c r="B19" s="406" t="s">
        <v>8</v>
      </c>
      <c r="O19" s="490"/>
      <c r="P19" s="491"/>
      <c r="Q19" s="492"/>
      <c r="R19" s="424"/>
      <c r="S19" s="493"/>
      <c r="T19" s="411"/>
      <c r="U19" s="413"/>
      <c r="V19" s="415"/>
      <c r="W19" s="417"/>
    </row>
    <row r="20" spans="1:24" ht="23.25" customHeight="1" thickBot="1">
      <c r="A20" s="517"/>
      <c r="B20" s="426"/>
      <c r="O20" s="249" t="s">
        <v>461</v>
      </c>
      <c r="P20" s="249" t="s">
        <v>461</v>
      </c>
      <c r="Q20" s="251" t="s">
        <v>461</v>
      </c>
      <c r="R20" s="251" t="s">
        <v>461</v>
      </c>
      <c r="S20" s="251" t="s">
        <v>461</v>
      </c>
      <c r="T20" s="251" t="s">
        <v>461</v>
      </c>
      <c r="U20" s="251" t="s">
        <v>461</v>
      </c>
      <c r="V20" s="251" t="s">
        <v>461</v>
      </c>
      <c r="W20" s="251" t="s">
        <v>461</v>
      </c>
      <c r="X20" s="285" t="s">
        <v>462</v>
      </c>
    </row>
    <row r="21" spans="1:24" ht="27" customHeight="1" thickTop="1">
      <c r="A21" s="287">
        <v>1</v>
      </c>
      <c r="B21" s="288" t="s">
        <v>13</v>
      </c>
      <c r="C21" s="274"/>
      <c r="D21" s="274"/>
      <c r="E21" s="274"/>
      <c r="F21" s="274"/>
      <c r="G21" s="274"/>
      <c r="H21" s="275"/>
      <c r="I21" s="275"/>
      <c r="J21" s="275"/>
      <c r="K21" s="275"/>
      <c r="L21" s="275"/>
      <c r="M21" s="276"/>
      <c r="N21" s="275"/>
      <c r="O21" s="248">
        <f>MEN!R53</f>
        <v>0.81625000000000003</v>
      </c>
      <c r="P21" s="250">
        <f>ICFES!R53</f>
        <v>0.81625000000000003</v>
      </c>
      <c r="Q21" s="252">
        <f>FODESEP!R53</f>
        <v>0</v>
      </c>
      <c r="R21" s="256">
        <f>UNIESPINAL!R53</f>
        <v>0.70799999999999996</v>
      </c>
      <c r="S21" s="257">
        <f>IUSAI!R53</f>
        <v>0.46325000000000005</v>
      </c>
      <c r="T21" s="259">
        <f>'INFOTEP SAN JUAN'!R53</f>
        <v>0.29700000000000004</v>
      </c>
      <c r="U21" s="261">
        <f>ETITC!R53</f>
        <v>0.61049999999999993</v>
      </c>
      <c r="V21" s="263">
        <f>INTENALCO!R53</f>
        <v>0.28875000000000001</v>
      </c>
      <c r="W21" s="265">
        <f>UAPA!R53</f>
        <v>0.81625000000000003</v>
      </c>
      <c r="X21" s="295">
        <f>AVERAGE(O21:W21)</f>
        <v>0.53513888888888894</v>
      </c>
    </row>
    <row r="22" spans="1:24" ht="30">
      <c r="A22" s="289">
        <v>2</v>
      </c>
      <c r="B22" s="290" t="s">
        <v>25</v>
      </c>
      <c r="C22" s="277"/>
      <c r="D22" s="277"/>
      <c r="E22" s="277"/>
      <c r="F22" s="277"/>
      <c r="G22" s="277"/>
      <c r="H22" s="278"/>
      <c r="I22" s="278"/>
      <c r="J22" s="278"/>
      <c r="K22" s="278"/>
      <c r="L22" s="278"/>
      <c r="M22" s="279"/>
      <c r="N22" s="278"/>
      <c r="O22" s="248">
        <f>MEN!R66</f>
        <v>0.47499999999999998</v>
      </c>
      <c r="P22" s="250">
        <f>ICFES!R66</f>
        <v>0.185</v>
      </c>
      <c r="Q22" s="252">
        <f>FODESEP!R66</f>
        <v>0.25</v>
      </c>
      <c r="R22" s="256">
        <f>UNIESPINAL!R66</f>
        <v>0.41974999999999996</v>
      </c>
      <c r="S22" s="257">
        <f>IUSAI!R66</f>
        <v>0.41225000000000001</v>
      </c>
      <c r="T22" s="259">
        <f>'INFOTEP SAN JUAN'!R66</f>
        <v>0.19350000000000001</v>
      </c>
      <c r="U22" s="261">
        <f>ETITC!R66</f>
        <v>0.35799999999999998</v>
      </c>
      <c r="V22" s="263">
        <f>INTENALCO!R66</f>
        <v>0.21374999999999997</v>
      </c>
      <c r="W22" s="265">
        <f>UAPA!R66</f>
        <v>0.28150000000000003</v>
      </c>
      <c r="X22" s="295">
        <f t="shared" ref="X22:X24" si="0">AVERAGE(O22:W22)</f>
        <v>0.30986111111111109</v>
      </c>
    </row>
    <row r="23" spans="1:24" ht="30">
      <c r="A23" s="291">
        <v>3</v>
      </c>
      <c r="B23" s="292" t="s">
        <v>35</v>
      </c>
      <c r="C23" s="280"/>
      <c r="D23" s="280"/>
      <c r="E23" s="280"/>
      <c r="F23" s="280"/>
      <c r="G23" s="280"/>
      <c r="H23" s="281"/>
      <c r="I23" s="281"/>
      <c r="J23" s="281"/>
      <c r="K23" s="281"/>
      <c r="L23" s="281"/>
      <c r="M23" s="282"/>
      <c r="N23" s="281"/>
      <c r="O23" s="248">
        <f>MEN!R74</f>
        <v>0.76666666666666672</v>
      </c>
      <c r="P23" s="250">
        <f>ICFES!R74</f>
        <v>0.76666666666666672</v>
      </c>
      <c r="Q23" s="252">
        <f>FODESEP!R74</f>
        <v>0.66666666666666674</v>
      </c>
      <c r="R23" s="256">
        <f>UNIESPINAL!R74</f>
        <v>0.52666666666666662</v>
      </c>
      <c r="S23" s="257">
        <f>IUSAI!R74</f>
        <v>0.76666666666666672</v>
      </c>
      <c r="T23" s="259">
        <f>'INFOTEP SAN JUAN'!R74</f>
        <v>0.51866666666666672</v>
      </c>
      <c r="U23" s="261">
        <f>ETITC!R74</f>
        <v>0</v>
      </c>
      <c r="V23" s="263">
        <f>INTENALCO!R74</f>
        <v>0.55266666666666675</v>
      </c>
      <c r="W23" s="265">
        <f>UAPA!R74</f>
        <v>0.76666666666666672</v>
      </c>
      <c r="X23" s="295">
        <f t="shared" si="0"/>
        <v>0.59237037037037032</v>
      </c>
    </row>
    <row r="24" spans="1:24" ht="30">
      <c r="A24" s="293">
        <v>4</v>
      </c>
      <c r="B24" s="294" t="s">
        <v>45</v>
      </c>
      <c r="C24" s="12"/>
      <c r="D24" s="12"/>
      <c r="E24" s="12"/>
      <c r="F24" s="12"/>
      <c r="G24" s="12"/>
      <c r="H24" s="283"/>
      <c r="I24" s="283"/>
      <c r="J24" s="283"/>
      <c r="K24" s="283"/>
      <c r="L24" s="283"/>
      <c r="M24" s="284"/>
      <c r="N24" s="283"/>
      <c r="O24" s="248">
        <f>MEN!R83</f>
        <v>0.43833333333333335</v>
      </c>
      <c r="P24" s="250">
        <f>ICFES!R83</f>
        <v>0.5</v>
      </c>
      <c r="Q24" s="252">
        <f>FODESEP!R83</f>
        <v>0</v>
      </c>
      <c r="R24" s="256">
        <f>UNIESPINAL!R83</f>
        <v>0.5</v>
      </c>
      <c r="S24" s="257">
        <f>IUSAI!R83</f>
        <v>0.5</v>
      </c>
      <c r="T24" s="259">
        <f>'INFOTEP SAN JUAN'!R83</f>
        <v>0.43199999999999994</v>
      </c>
      <c r="U24" s="261">
        <f>ETITC!R83</f>
        <v>0.5</v>
      </c>
      <c r="V24" s="263">
        <f>INTENALCO!R83</f>
        <v>0.43199999999999994</v>
      </c>
      <c r="W24" s="265">
        <f>UAPA!R83</f>
        <v>0.5</v>
      </c>
      <c r="X24" s="295">
        <f t="shared" si="0"/>
        <v>0.42248148148148146</v>
      </c>
    </row>
    <row r="25" spans="1:24">
      <c r="N25" s="205" t="s">
        <v>462</v>
      </c>
      <c r="O25" s="286">
        <f>AVERAGE(O21:O24)</f>
        <v>0.62406250000000008</v>
      </c>
      <c r="P25" s="286">
        <f t="shared" ref="P25:W25" si="1">AVERAGE(P21:P24)</f>
        <v>0.5669791666666667</v>
      </c>
      <c r="Q25" s="286">
        <f t="shared" si="1"/>
        <v>0.22916666666666669</v>
      </c>
      <c r="R25" s="286">
        <f t="shared" si="1"/>
        <v>0.53860416666666655</v>
      </c>
      <c r="S25" s="286">
        <f t="shared" si="1"/>
        <v>0.53554166666666669</v>
      </c>
      <c r="T25" s="286">
        <f t="shared" si="1"/>
        <v>0.36029166666666668</v>
      </c>
      <c r="U25" s="286">
        <f t="shared" si="1"/>
        <v>0.36712499999999998</v>
      </c>
      <c r="V25" s="286">
        <f t="shared" si="1"/>
        <v>0.37179166666666663</v>
      </c>
      <c r="W25" s="286">
        <f t="shared" si="1"/>
        <v>0.59110416666666665</v>
      </c>
    </row>
    <row r="31" spans="1:24">
      <c r="U31" s="205"/>
      <c r="V31" s="21"/>
      <c r="W31" s="205"/>
    </row>
  </sheetData>
  <mergeCells count="57">
    <mergeCell ref="A19:A20"/>
    <mergeCell ref="B19:B20"/>
    <mergeCell ref="L1:L2"/>
    <mergeCell ref="A1:A2"/>
    <mergeCell ref="B1:B2"/>
    <mergeCell ref="C1:C2"/>
    <mergeCell ref="D1:D2"/>
    <mergeCell ref="E1:E2"/>
    <mergeCell ref="F1:F2"/>
    <mergeCell ref="G1:G2"/>
    <mergeCell ref="H1:H2"/>
    <mergeCell ref="I1:I2"/>
    <mergeCell ref="J1:J2"/>
    <mergeCell ref="K1:K2"/>
    <mergeCell ref="M1:M2"/>
    <mergeCell ref="N1:N2"/>
    <mergeCell ref="X1:AB1"/>
    <mergeCell ref="AC1:AC2"/>
    <mergeCell ref="AD1:AH1"/>
    <mergeCell ref="T1:T2"/>
    <mergeCell ref="U1:U2"/>
    <mergeCell ref="V1:V2"/>
    <mergeCell ref="W1:W2"/>
    <mergeCell ref="AT11:AT13"/>
    <mergeCell ref="AJ1:AN1"/>
    <mergeCell ref="AO1:AO2"/>
    <mergeCell ref="AP1:AT1"/>
    <mergeCell ref="AB3:AB6"/>
    <mergeCell ref="AH3:AH6"/>
    <mergeCell ref="AN3:AN6"/>
    <mergeCell ref="AT3:AT6"/>
    <mergeCell ref="AI1:AI2"/>
    <mergeCell ref="AB14:AB16"/>
    <mergeCell ref="AH14:AH16"/>
    <mergeCell ref="AN14:AN16"/>
    <mergeCell ref="AT14:AT16"/>
    <mergeCell ref="O1:O2"/>
    <mergeCell ref="P1:P2"/>
    <mergeCell ref="Q1:Q2"/>
    <mergeCell ref="R1:R2"/>
    <mergeCell ref="S1:S2"/>
    <mergeCell ref="AB7:AB10"/>
    <mergeCell ref="AH7:AH10"/>
    <mergeCell ref="AN7:AN10"/>
    <mergeCell ref="AT7:AT10"/>
    <mergeCell ref="AB11:AB13"/>
    <mergeCell ref="AH11:AH13"/>
    <mergeCell ref="AN11:AN13"/>
    <mergeCell ref="V18:V19"/>
    <mergeCell ref="W18:W19"/>
    <mergeCell ref="O18:O19"/>
    <mergeCell ref="P18:P19"/>
    <mergeCell ref="Q18:Q19"/>
    <mergeCell ref="R18:R19"/>
    <mergeCell ref="S18:S19"/>
    <mergeCell ref="T18:T19"/>
    <mergeCell ref="U18:U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3EE72-83C9-48FF-BA8B-4F3635E2DAEF}">
  <dimension ref="A1:M29"/>
  <sheetViews>
    <sheetView tabSelected="1" workbookViewId="0">
      <selection activeCell="G6" sqref="G6"/>
    </sheetView>
  </sheetViews>
  <sheetFormatPr baseColWidth="10" defaultColWidth="11.42578125" defaultRowHeight="15"/>
  <cols>
    <col min="1" max="1" width="7.28515625" customWidth="1"/>
    <col min="2" max="2" width="22.28515625" customWidth="1"/>
    <col min="6" max="6" width="12.140625" customWidth="1"/>
  </cols>
  <sheetData>
    <row r="1" spans="1:13" ht="15" customHeight="1">
      <c r="A1" s="406" t="s">
        <v>28</v>
      </c>
      <c r="B1" s="406" t="s">
        <v>8</v>
      </c>
      <c r="C1" s="419" t="s">
        <v>12</v>
      </c>
      <c r="D1" s="420" t="s">
        <v>53</v>
      </c>
      <c r="E1" s="422" t="s">
        <v>34</v>
      </c>
      <c r="F1" s="424" t="s">
        <v>273</v>
      </c>
      <c r="G1" s="409" t="s">
        <v>464</v>
      </c>
      <c r="H1" s="411" t="s">
        <v>63</v>
      </c>
      <c r="I1" s="413" t="s">
        <v>24</v>
      </c>
      <c r="J1" s="415" t="s">
        <v>73</v>
      </c>
      <c r="K1" s="417" t="s">
        <v>442</v>
      </c>
      <c r="L1" s="406" t="s">
        <v>462</v>
      </c>
    </row>
    <row r="2" spans="1:13" ht="15" customHeight="1" thickBot="1">
      <c r="A2" s="426"/>
      <c r="B2" s="426"/>
      <c r="C2" s="419"/>
      <c r="D2" s="421"/>
      <c r="E2" s="423"/>
      <c r="F2" s="425"/>
      <c r="G2" s="410"/>
      <c r="H2" s="412"/>
      <c r="I2" s="414"/>
      <c r="J2" s="416"/>
      <c r="K2" s="418"/>
      <c r="L2" s="406"/>
    </row>
    <row r="3" spans="1:13" ht="28.5" customHeight="1" thickTop="1">
      <c r="A3" s="287">
        <v>1</v>
      </c>
      <c r="B3" s="288" t="s">
        <v>13</v>
      </c>
      <c r="C3" s="402">
        <f>CONSOLIDADO!O21</f>
        <v>0.81625000000000003</v>
      </c>
      <c r="D3" s="402">
        <f>CONSOLIDADO!P21</f>
        <v>0.81625000000000003</v>
      </c>
      <c r="E3" s="402">
        <f>CONSOLIDADO!Q21</f>
        <v>0</v>
      </c>
      <c r="F3" s="402">
        <f>CONSOLIDADO!R21</f>
        <v>0.70799999999999996</v>
      </c>
      <c r="G3" s="402">
        <f>CONSOLIDADO!S21</f>
        <v>0.46325000000000005</v>
      </c>
      <c r="H3" s="402">
        <f>CONSOLIDADO!T21</f>
        <v>0.29700000000000004</v>
      </c>
      <c r="I3" s="402">
        <f>CONSOLIDADO!U21</f>
        <v>0.61049999999999993</v>
      </c>
      <c r="J3" s="402">
        <f>CONSOLIDADO!V21</f>
        <v>0.28875000000000001</v>
      </c>
      <c r="K3" s="402">
        <f>CONSOLIDADO!W21</f>
        <v>0.81625000000000003</v>
      </c>
      <c r="L3" s="403">
        <f>AVERAGE(C3:K3)</f>
        <v>0.53513888888888894</v>
      </c>
      <c r="M3" s="296"/>
    </row>
    <row r="4" spans="1:13" ht="30">
      <c r="A4" s="289">
        <v>2</v>
      </c>
      <c r="B4" s="290" t="s">
        <v>25</v>
      </c>
      <c r="C4" s="402">
        <f>CONSOLIDADO!O22</f>
        <v>0.47499999999999998</v>
      </c>
      <c r="D4" s="402">
        <f>CONSOLIDADO!P22</f>
        <v>0.185</v>
      </c>
      <c r="E4" s="402">
        <f>CONSOLIDADO!Q22</f>
        <v>0.25</v>
      </c>
      <c r="F4" s="402">
        <f>CONSOLIDADO!R22</f>
        <v>0.41974999999999996</v>
      </c>
      <c r="G4" s="402">
        <f>CONSOLIDADO!S22</f>
        <v>0.41225000000000001</v>
      </c>
      <c r="H4" s="402">
        <f>CONSOLIDADO!T22</f>
        <v>0.19350000000000001</v>
      </c>
      <c r="I4" s="402">
        <f>CONSOLIDADO!U22</f>
        <v>0.35799999999999998</v>
      </c>
      <c r="J4" s="402">
        <f>CONSOLIDADO!V22</f>
        <v>0.21374999999999997</v>
      </c>
      <c r="K4" s="402">
        <f>CONSOLIDADO!W22</f>
        <v>0.28150000000000003</v>
      </c>
      <c r="L4" s="403">
        <f t="shared" ref="L4:L6" si="0">AVERAGE(C4:K4)</f>
        <v>0.30986111111111109</v>
      </c>
      <c r="M4" s="296"/>
    </row>
    <row r="5" spans="1:13" ht="30">
      <c r="A5" s="291">
        <v>3</v>
      </c>
      <c r="B5" s="292" t="s">
        <v>35</v>
      </c>
      <c r="C5" s="402">
        <f>CONSOLIDADO!O23</f>
        <v>0.76666666666666672</v>
      </c>
      <c r="D5" s="402">
        <f>CONSOLIDADO!P23</f>
        <v>0.76666666666666672</v>
      </c>
      <c r="E5" s="402">
        <f>CONSOLIDADO!Q23</f>
        <v>0.66666666666666674</v>
      </c>
      <c r="F5" s="402">
        <f>CONSOLIDADO!R23</f>
        <v>0.52666666666666662</v>
      </c>
      <c r="G5" s="402">
        <f>CONSOLIDADO!S23</f>
        <v>0.76666666666666672</v>
      </c>
      <c r="H5" s="402">
        <f>CONSOLIDADO!T23</f>
        <v>0.51866666666666672</v>
      </c>
      <c r="I5" s="402">
        <f>CONSOLIDADO!U23</f>
        <v>0</v>
      </c>
      <c r="J5" s="402">
        <f>CONSOLIDADO!V23</f>
        <v>0.55266666666666675</v>
      </c>
      <c r="K5" s="402">
        <f>CONSOLIDADO!W23</f>
        <v>0.76666666666666672</v>
      </c>
      <c r="L5" s="403">
        <f t="shared" si="0"/>
        <v>0.59237037037037032</v>
      </c>
      <c r="M5" s="296"/>
    </row>
    <row r="6" spans="1:13" ht="30">
      <c r="A6" s="293">
        <v>4</v>
      </c>
      <c r="B6" s="294" t="s">
        <v>45</v>
      </c>
      <c r="C6" s="404">
        <f>CONSOLIDADO!O24</f>
        <v>0.43833333333333335</v>
      </c>
      <c r="D6" s="404">
        <f>CONSOLIDADO!P24</f>
        <v>0.5</v>
      </c>
      <c r="E6" s="404">
        <f>CONSOLIDADO!Q24</f>
        <v>0</v>
      </c>
      <c r="F6" s="404">
        <f>CONSOLIDADO!R24</f>
        <v>0.5</v>
      </c>
      <c r="G6" s="404">
        <f>CONSOLIDADO!S24</f>
        <v>0.5</v>
      </c>
      <c r="H6" s="404">
        <f>CONSOLIDADO!T24</f>
        <v>0.43199999999999994</v>
      </c>
      <c r="I6" s="404">
        <f>CONSOLIDADO!U24</f>
        <v>0.5</v>
      </c>
      <c r="J6" s="404">
        <f>CONSOLIDADO!V24</f>
        <v>0.43199999999999994</v>
      </c>
      <c r="K6" s="404">
        <f>CONSOLIDADO!W24</f>
        <v>0.5</v>
      </c>
      <c r="L6" s="403">
        <f t="shared" si="0"/>
        <v>0.42248148148148146</v>
      </c>
      <c r="M6" s="296"/>
    </row>
    <row r="7" spans="1:13" ht="22.5" customHeight="1">
      <c r="A7" s="407" t="s">
        <v>462</v>
      </c>
      <c r="B7" s="408"/>
      <c r="C7" s="403">
        <f>AVERAGE(C3:C6)</f>
        <v>0.62406250000000008</v>
      </c>
      <c r="D7" s="403">
        <f t="shared" ref="D7:K7" si="1">AVERAGE(D3:D6)</f>
        <v>0.5669791666666667</v>
      </c>
      <c r="E7" s="403">
        <f t="shared" si="1"/>
        <v>0.22916666666666669</v>
      </c>
      <c r="F7" s="403">
        <f t="shared" si="1"/>
        <v>0.53860416666666655</v>
      </c>
      <c r="G7" s="403">
        <f t="shared" si="1"/>
        <v>0.53554166666666669</v>
      </c>
      <c r="H7" s="403">
        <f t="shared" si="1"/>
        <v>0.36029166666666668</v>
      </c>
      <c r="I7" s="403">
        <f t="shared" si="1"/>
        <v>0.36712499999999998</v>
      </c>
      <c r="J7" s="403">
        <f t="shared" si="1"/>
        <v>0.37179166666666663</v>
      </c>
      <c r="K7" s="403">
        <f t="shared" si="1"/>
        <v>0.59110416666666665</v>
      </c>
      <c r="L7" s="21"/>
    </row>
    <row r="24" spans="2:3" ht="12.75" customHeight="1">
      <c r="B24" s="405" t="s">
        <v>106</v>
      </c>
      <c r="C24" s="405" t="s">
        <v>462</v>
      </c>
    </row>
    <row r="25" spans="2:3" ht="12.75" customHeight="1">
      <c r="B25" s="405"/>
      <c r="C25" s="405"/>
    </row>
    <row r="26" spans="2:3" ht="21.75" customHeight="1">
      <c r="B26" s="398" t="s">
        <v>13</v>
      </c>
      <c r="C26" s="397">
        <v>0.82</v>
      </c>
    </row>
    <row r="27" spans="2:3" ht="30">
      <c r="B27" s="399" t="s">
        <v>25</v>
      </c>
      <c r="C27" s="397">
        <v>0.48</v>
      </c>
    </row>
    <row r="28" spans="2:3" ht="30">
      <c r="B28" s="400" t="s">
        <v>35</v>
      </c>
      <c r="C28" s="397">
        <v>0.77</v>
      </c>
    </row>
    <row r="29" spans="2:3" ht="30">
      <c r="B29" s="401" t="s">
        <v>45</v>
      </c>
      <c r="C29" s="397">
        <v>0.5</v>
      </c>
    </row>
  </sheetData>
  <mergeCells count="15">
    <mergeCell ref="B24:B25"/>
    <mergeCell ref="C24:C25"/>
    <mergeCell ref="L1:L2"/>
    <mergeCell ref="A7:B7"/>
    <mergeCell ref="G1:G2"/>
    <mergeCell ref="H1:H2"/>
    <mergeCell ref="I1:I2"/>
    <mergeCell ref="J1:J2"/>
    <mergeCell ref="K1:K2"/>
    <mergeCell ref="C1:C2"/>
    <mergeCell ref="D1:D2"/>
    <mergeCell ref="E1:E2"/>
    <mergeCell ref="F1:F2"/>
    <mergeCell ref="A1:A2"/>
    <mergeCell ref="B1:B2"/>
  </mergeCells>
  <conditionalFormatting sqref="C7:K7">
    <cfRule type="colorScale" priority="2">
      <colorScale>
        <cfvo type="min"/>
        <cfvo type="percentile" val="50"/>
        <cfvo type="max"/>
        <color rgb="FFF8696B"/>
        <color rgb="FFFFEB84"/>
        <color rgb="FF63BE7B"/>
      </colorScale>
    </cfRule>
  </conditionalFormatting>
  <conditionalFormatting sqref="L3:L6">
    <cfRule type="colorScale" priority="1">
      <colorScale>
        <cfvo type="min"/>
        <cfvo type="percentile" val="50"/>
        <cfvo type="max"/>
        <color rgb="FFF8696B"/>
        <color rgb="FFFFEB84"/>
        <color rgb="FF63BE7B"/>
      </colorScale>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41053-E55A-4328-84CC-6F9B1D5CF284}">
  <sheetPr>
    <tabColor rgb="FFFF0066"/>
  </sheetPr>
  <dimension ref="A1:XFD85"/>
  <sheetViews>
    <sheetView showGridLines="0" topLeftCell="A67" zoomScale="74" zoomScaleNormal="70" workbookViewId="0">
      <pane xSplit="3" topLeftCell="D1" activePane="topRight" state="frozen"/>
      <selection pane="topRight" activeCell="H80" sqref="H80:N80"/>
    </sheetView>
  </sheetViews>
  <sheetFormatPr baseColWidth="10" defaultColWidth="0" defaultRowHeight="15" zeroHeight="1" outlineLevelRow="2"/>
  <cols>
    <col min="1" max="1" width="15.140625" customWidth="1"/>
    <col min="2" max="2" width="55.42578125" style="21" customWidth="1"/>
    <col min="3" max="3" width="46.85546875" style="21" customWidth="1"/>
    <col min="4" max="4" width="43" style="21" customWidth="1"/>
    <col min="5" max="5" width="27.42578125" style="21" customWidth="1"/>
    <col min="6" max="6" width="32.7109375" style="21" customWidth="1"/>
    <col min="7" max="7" width="31.85546875" style="21" customWidth="1"/>
    <col min="8" max="14" width="21" style="21" customWidth="1"/>
    <col min="15" max="17" width="15.7109375" style="21" customWidth="1"/>
    <col min="18" max="18" width="42" style="21" customWidth="1"/>
    <col min="19" max="19" width="88.140625" style="21" customWidth="1"/>
    <col min="20" max="20" width="38.85546875" style="21" customWidth="1"/>
    <col min="21" max="21" width="18.28515625" style="21" hidden="1" customWidth="1"/>
    <col min="22" max="22" width="16.7109375" style="21" hidden="1" customWidth="1"/>
    <col min="23" max="23" width="20.28515625" style="21" hidden="1" customWidth="1"/>
    <col min="24" max="24" width="17.140625" style="21" hidden="1" customWidth="1"/>
    <col min="25" max="25" width="17.5703125" style="21" hidden="1" customWidth="1"/>
    <col min="26" max="26" width="26.5703125" style="21" hidden="1" customWidth="1"/>
    <col min="27" max="27" width="30.85546875" style="21" hidden="1" customWidth="1"/>
    <col min="28" max="28" width="0" style="21" hidden="1" customWidth="1"/>
    <col min="29" max="34" width="0" hidden="1" customWidth="1"/>
    <col min="35" max="16384" width="11.42578125" hidden="1"/>
  </cols>
  <sheetData>
    <row r="1" spans="1:28" ht="21">
      <c r="A1" s="437" t="s">
        <v>105</v>
      </c>
      <c r="B1" s="437"/>
      <c r="C1" s="91" t="s">
        <v>106</v>
      </c>
      <c r="D1" s="91" t="s">
        <v>107</v>
      </c>
      <c r="F1" s="76"/>
      <c r="H1" s="76"/>
      <c r="I1" s="76"/>
      <c r="J1" s="76"/>
      <c r="L1" s="76"/>
      <c r="M1" s="76"/>
      <c r="N1" s="76"/>
      <c r="O1" s="76"/>
      <c r="Q1" s="76"/>
      <c r="R1" s="76"/>
      <c r="S1" s="76"/>
      <c r="AB1"/>
    </row>
    <row r="2" spans="1:28" ht="21">
      <c r="A2" s="90" t="s">
        <v>108</v>
      </c>
      <c r="B2" s="182" t="s">
        <v>12</v>
      </c>
      <c r="C2" s="76" t="s">
        <v>109</v>
      </c>
      <c r="D2" s="88">
        <f>R53</f>
        <v>0.81625000000000003</v>
      </c>
      <c r="E2" s="76"/>
      <c r="F2" s="76"/>
      <c r="G2" s="76"/>
      <c r="H2" s="76"/>
      <c r="I2" s="76"/>
      <c r="J2" s="76"/>
      <c r="K2" s="76"/>
      <c r="L2" s="76"/>
      <c r="M2" s="76"/>
      <c r="N2" s="76"/>
      <c r="O2" s="76"/>
      <c r="P2" s="76"/>
      <c r="Q2" s="76"/>
      <c r="R2" s="76"/>
      <c r="S2" s="76"/>
      <c r="AB2"/>
    </row>
    <row r="3" spans="1:28" ht="21">
      <c r="A3" s="90" t="s">
        <v>110</v>
      </c>
      <c r="B3" s="198">
        <v>46023</v>
      </c>
      <c r="C3" s="76" t="s">
        <v>111</v>
      </c>
      <c r="D3" s="87">
        <f>R66</f>
        <v>0.47499999999999998</v>
      </c>
      <c r="E3" s="76"/>
      <c r="F3" s="76"/>
      <c r="G3" s="76"/>
      <c r="H3" s="76"/>
      <c r="I3" s="76"/>
      <c r="J3" s="76"/>
      <c r="K3" s="76"/>
      <c r="L3" s="76"/>
      <c r="M3" s="76"/>
      <c r="N3" s="76"/>
      <c r="O3" s="76"/>
      <c r="P3" s="76"/>
      <c r="Q3" s="76"/>
      <c r="R3" s="76"/>
      <c r="S3" s="76"/>
      <c r="AB3"/>
    </row>
    <row r="4" spans="1:28" ht="21">
      <c r="A4" s="90" t="s">
        <v>112</v>
      </c>
      <c r="B4" s="198">
        <v>46387</v>
      </c>
      <c r="C4" s="76" t="s">
        <v>113</v>
      </c>
      <c r="D4" s="87">
        <f>R74</f>
        <v>0.76666666666666672</v>
      </c>
      <c r="E4" s="76"/>
      <c r="F4" s="76"/>
      <c r="G4" s="76"/>
      <c r="H4" s="76"/>
      <c r="I4" s="76"/>
      <c r="J4" s="76"/>
      <c r="K4" s="76"/>
      <c r="L4" s="76"/>
      <c r="M4" s="76"/>
      <c r="N4" s="76"/>
      <c r="O4" s="76"/>
      <c r="P4" s="76"/>
      <c r="Q4" s="76"/>
      <c r="R4" s="76"/>
      <c r="S4" s="76"/>
      <c r="AB4"/>
    </row>
    <row r="5" spans="1:28" ht="20.25" customHeight="1">
      <c r="A5" s="77"/>
      <c r="B5" s="78"/>
      <c r="C5" s="76" t="s">
        <v>114</v>
      </c>
      <c r="D5" s="87">
        <f>R83</f>
        <v>0.43833333333333335</v>
      </c>
      <c r="E5" s="76"/>
      <c r="F5" s="76"/>
      <c r="G5" s="76"/>
      <c r="H5" s="76"/>
      <c r="I5" s="76"/>
      <c r="J5" s="76"/>
      <c r="K5" s="76"/>
      <c r="L5" s="76"/>
      <c r="M5" s="76"/>
      <c r="N5" s="76"/>
      <c r="O5" s="76"/>
      <c r="P5" s="76"/>
      <c r="Q5" s="76"/>
      <c r="R5" s="76"/>
      <c r="S5" s="76"/>
      <c r="AB5"/>
    </row>
    <row r="6" spans="1:28">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40" t="s">
        <v>115</v>
      </c>
      <c r="B8" s="440"/>
      <c r="C8" s="76"/>
      <c r="D8" s="76"/>
      <c r="E8" s="76"/>
      <c r="F8" s="76"/>
      <c r="G8" s="76"/>
      <c r="H8" s="76"/>
      <c r="I8" s="76"/>
      <c r="J8" s="76"/>
      <c r="K8" s="76"/>
      <c r="L8" s="76"/>
      <c r="M8" s="76"/>
      <c r="N8" s="76"/>
      <c r="O8" s="76"/>
      <c r="P8" s="76"/>
      <c r="Q8" s="76"/>
      <c r="R8" s="76"/>
      <c r="S8" s="76"/>
      <c r="T8" s="76"/>
      <c r="Y8"/>
      <c r="Z8"/>
      <c r="AA8"/>
      <c r="AB8"/>
    </row>
    <row r="9" spans="1:28" ht="15.75"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431" t="s">
        <v>127</v>
      </c>
      <c r="P9" s="432"/>
      <c r="Q9" s="432"/>
      <c r="R9" s="433"/>
      <c r="S9" s="126" t="s">
        <v>128</v>
      </c>
      <c r="T9" s="431" t="s">
        <v>129</v>
      </c>
      <c r="U9" s="432"/>
      <c r="V9" s="76"/>
      <c r="W9" s="76"/>
      <c r="AB9"/>
    </row>
    <row r="10" spans="1:28" s="4" customFormat="1" ht="76.5"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434"/>
      <c r="P10" s="435"/>
      <c r="Q10" s="435"/>
      <c r="R10" s="436"/>
      <c r="S10" s="59" t="str">
        <f t="shared" ref="S10:S23" si="0">IF(SUM(K10:N10)=J10,"OK","Revisar")</f>
        <v>OK</v>
      </c>
      <c r="T10" s="427" t="s">
        <v>132</v>
      </c>
      <c r="U10" s="428"/>
      <c r="V10" s="76"/>
      <c r="W10" s="76"/>
      <c r="X10" s="21"/>
      <c r="Y10" s="21"/>
      <c r="Z10" s="21"/>
      <c r="AA10" s="21"/>
    </row>
    <row r="11" spans="1:28" ht="76.5"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434"/>
      <c r="P11" s="435"/>
      <c r="Q11" s="435"/>
      <c r="R11" s="436"/>
      <c r="S11" s="63" t="str">
        <f t="shared" si="0"/>
        <v>OK</v>
      </c>
      <c r="T11" s="427" t="s">
        <v>135</v>
      </c>
      <c r="U11" s="428"/>
      <c r="V11" s="76"/>
      <c r="W11" s="76"/>
      <c r="AB11"/>
    </row>
    <row r="12" spans="1:28" ht="61.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434"/>
      <c r="P12" s="435"/>
      <c r="Q12" s="435"/>
      <c r="R12" s="436"/>
      <c r="S12" s="66" t="str">
        <f t="shared" si="0"/>
        <v>OK</v>
      </c>
      <c r="T12" s="427" t="s">
        <v>138</v>
      </c>
      <c r="U12" s="428"/>
      <c r="V12" s="76"/>
      <c r="W12" s="76"/>
      <c r="AB12"/>
    </row>
    <row r="13" spans="1:28" ht="61.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434"/>
      <c r="P13" s="435"/>
      <c r="Q13" s="435"/>
      <c r="R13" s="436"/>
      <c r="S13" s="63" t="str">
        <f t="shared" si="0"/>
        <v>OK</v>
      </c>
      <c r="T13" s="427" t="s">
        <v>141</v>
      </c>
      <c r="U13" s="428"/>
      <c r="V13" s="76"/>
      <c r="W13" s="76"/>
      <c r="AB13"/>
    </row>
    <row r="14" spans="1:28" ht="61.5"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434"/>
      <c r="P14" s="435"/>
      <c r="Q14" s="435"/>
      <c r="R14" s="436"/>
      <c r="S14" s="41" t="str">
        <f t="shared" si="0"/>
        <v>OK</v>
      </c>
      <c r="T14" s="41" t="s">
        <v>144</v>
      </c>
      <c r="U14" s="41"/>
      <c r="V14" s="76"/>
      <c r="W14" s="76"/>
      <c r="AB14"/>
    </row>
    <row r="15" spans="1:28" ht="61.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434"/>
      <c r="P15" s="435"/>
      <c r="Q15" s="435"/>
      <c r="R15" s="436"/>
      <c r="S15" s="18" t="str">
        <f t="shared" si="0"/>
        <v>OK</v>
      </c>
      <c r="T15" s="18" t="s">
        <v>147</v>
      </c>
      <c r="U15" s="18"/>
      <c r="V15" s="76"/>
      <c r="W15" s="76"/>
      <c r="AB15"/>
    </row>
    <row r="16" spans="1:28" ht="61.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434"/>
      <c r="P16" s="435"/>
      <c r="Q16" s="435"/>
      <c r="R16" s="436"/>
      <c r="S16" s="41" t="str">
        <f t="shared" si="0"/>
        <v>OK</v>
      </c>
      <c r="T16" s="41" t="s">
        <v>150</v>
      </c>
      <c r="U16" s="41"/>
      <c r="V16" s="76"/>
      <c r="W16" s="76"/>
      <c r="AB16"/>
    </row>
    <row r="17" spans="1:28" ht="61.5"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434"/>
      <c r="P17" s="435"/>
      <c r="Q17" s="435"/>
      <c r="R17" s="436"/>
      <c r="S17" s="18" t="str">
        <f t="shared" si="0"/>
        <v>OK</v>
      </c>
      <c r="T17" s="18" t="s">
        <v>153</v>
      </c>
      <c r="U17" s="18"/>
      <c r="V17" s="76"/>
      <c r="W17" s="76"/>
      <c r="AB17"/>
    </row>
    <row r="18" spans="1:28" ht="61.5"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434"/>
      <c r="P18" s="435"/>
      <c r="Q18" s="435"/>
      <c r="R18" s="436"/>
      <c r="S18" s="52" t="str">
        <f t="shared" si="0"/>
        <v>OK</v>
      </c>
      <c r="T18" s="52" t="s">
        <v>156</v>
      </c>
      <c r="U18" s="52"/>
      <c r="V18" s="76"/>
      <c r="W18" s="76"/>
      <c r="AB18"/>
    </row>
    <row r="19" spans="1:28" ht="61.5"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434"/>
      <c r="P19" s="435"/>
      <c r="Q19" s="435"/>
      <c r="R19" s="436"/>
      <c r="S19" s="55" t="str">
        <f t="shared" si="0"/>
        <v>OK</v>
      </c>
      <c r="T19" s="55" t="s">
        <v>159</v>
      </c>
      <c r="U19" s="55"/>
      <c r="V19" s="76"/>
      <c r="W19" s="76"/>
      <c r="AB19"/>
    </row>
    <row r="20" spans="1:28" ht="46.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434"/>
      <c r="P20" s="435"/>
      <c r="Q20" s="435"/>
      <c r="R20" s="436"/>
      <c r="S20" s="52" t="str">
        <f t="shared" si="0"/>
        <v>OK</v>
      </c>
      <c r="T20" s="52" t="s">
        <v>162</v>
      </c>
      <c r="U20" s="52"/>
      <c r="V20" s="76"/>
      <c r="W20" s="76"/>
      <c r="AB20"/>
    </row>
    <row r="21" spans="1:28" ht="76.5"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434"/>
      <c r="P21" s="435"/>
      <c r="Q21" s="435"/>
      <c r="R21" s="436"/>
      <c r="S21" s="70" t="str">
        <f t="shared" si="0"/>
        <v>OK</v>
      </c>
      <c r="T21" s="70" t="s">
        <v>165</v>
      </c>
      <c r="U21" s="70"/>
      <c r="V21" s="76"/>
      <c r="W21" s="76"/>
      <c r="AB21"/>
    </row>
    <row r="22" spans="1:28" ht="61.5"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434"/>
      <c r="P22" s="435"/>
      <c r="Q22" s="435"/>
      <c r="R22" s="436"/>
      <c r="S22" s="73" t="str">
        <f t="shared" si="0"/>
        <v>OK</v>
      </c>
      <c r="T22" s="73" t="s">
        <v>168</v>
      </c>
      <c r="U22" s="73"/>
      <c r="V22" s="76"/>
      <c r="W22" s="76"/>
      <c r="AB22"/>
    </row>
    <row r="23" spans="1:28" ht="60.75" outlineLevel="1" thickTop="1">
      <c r="A23" s="101">
        <v>14</v>
      </c>
      <c r="B23" s="70" t="s">
        <v>45</v>
      </c>
      <c r="C23" s="119" t="s">
        <v>169</v>
      </c>
      <c r="D23" s="71" t="s">
        <v>170</v>
      </c>
      <c r="E23" s="147"/>
      <c r="F23" s="147"/>
      <c r="G23" s="147" t="s">
        <v>15</v>
      </c>
      <c r="H23" s="72">
        <v>46357</v>
      </c>
      <c r="I23" s="72">
        <v>46387</v>
      </c>
      <c r="J23" s="70">
        <v>100</v>
      </c>
      <c r="K23" s="70"/>
      <c r="L23" s="70"/>
      <c r="M23" s="70"/>
      <c r="N23" s="70">
        <v>100</v>
      </c>
      <c r="O23" s="434"/>
      <c r="P23" s="435"/>
      <c r="Q23" s="435"/>
      <c r="R23" s="436"/>
      <c r="S23" s="70" t="str">
        <f t="shared" si="0"/>
        <v>OK</v>
      </c>
      <c r="T23" s="70" t="s">
        <v>171</v>
      </c>
      <c r="U23" s="70"/>
      <c r="V23" s="76"/>
      <c r="W23" s="76"/>
      <c r="AB23"/>
    </row>
    <row r="24" spans="1:28" outlineLevel="1">
      <c r="A24" s="92"/>
      <c r="B24" s="93"/>
      <c r="C24" s="94"/>
      <c r="D24" s="94"/>
      <c r="E24" s="93"/>
      <c r="F24" s="93"/>
      <c r="G24" s="93"/>
      <c r="H24" s="95"/>
      <c r="I24" s="95"/>
      <c r="J24" s="93"/>
      <c r="K24" s="93"/>
      <c r="L24" s="93"/>
      <c r="M24" s="93"/>
      <c r="N24" s="93"/>
      <c r="O24" s="93"/>
      <c r="P24" s="93"/>
      <c r="Q24" s="438"/>
      <c r="R24" s="439"/>
      <c r="Y24"/>
      <c r="Z24"/>
      <c r="AA24"/>
      <c r="AB24"/>
    </row>
    <row r="25" spans="1:28">
      <c r="A25" s="79"/>
      <c r="B25" s="76"/>
      <c r="C25" s="76"/>
      <c r="D25" s="76"/>
      <c r="E25" s="76"/>
      <c r="F25" s="76"/>
      <c r="G25" s="76"/>
      <c r="H25" s="76"/>
      <c r="I25" s="76"/>
      <c r="J25" s="76"/>
      <c r="K25" s="76"/>
      <c r="L25" s="76"/>
      <c r="M25" s="76"/>
      <c r="N25" s="76"/>
      <c r="O25" s="76"/>
      <c r="P25" s="76"/>
      <c r="Q25" s="76"/>
      <c r="R25" s="76"/>
      <c r="S25" s="76"/>
      <c r="T25" s="76"/>
    </row>
    <row r="26" spans="1:28" ht="23.25" customHeight="1">
      <c r="A26" s="468" t="s">
        <v>172</v>
      </c>
      <c r="B26" s="468"/>
      <c r="C26" s="468"/>
      <c r="D26" s="468"/>
      <c r="E26" s="468"/>
      <c r="F26" s="468"/>
      <c r="G26" s="468"/>
      <c r="H26" s="468"/>
      <c r="I26" s="468"/>
      <c r="J26" s="468"/>
      <c r="K26" s="468"/>
      <c r="L26" s="468"/>
      <c r="M26" s="468"/>
      <c r="N26" s="468"/>
      <c r="O26" s="468"/>
      <c r="P26" s="468"/>
      <c r="Q26" s="468"/>
      <c r="R26" s="468"/>
      <c r="S26" s="468"/>
    </row>
    <row r="27" spans="1:28" ht="30"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MEN|Cultura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MEN|Cultura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MEN|Cultura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MEN|Cultura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MEN|Modelo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MEN|Modelo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MEN|Modelo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MEN|Modelo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MEN|Modelos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MEN|Modelos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MEN|Modelos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MEN|Gestión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MEN|Gestión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MEN|Gestión del conocimiento 03</v>
      </c>
      <c r="S41" s="152"/>
      <c r="U41"/>
      <c r="V41"/>
      <c r="W41"/>
      <c r="X41"/>
      <c r="Y41"/>
      <c r="Z41"/>
      <c r="AA41"/>
      <c r="AB41"/>
    </row>
    <row r="42" spans="1:34">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53" customFormat="1" ht="45.75" customHeight="1">
      <c r="A43" s="453" t="s">
        <v>191</v>
      </c>
    </row>
    <row r="44" spans="1:34" outlineLevel="1">
      <c r="A44" s="79"/>
      <c r="B44" s="76"/>
      <c r="C44" s="76"/>
      <c r="D44" s="76"/>
      <c r="E44" s="76"/>
      <c r="F44" s="76"/>
      <c r="G44" s="76"/>
      <c r="H44" s="76"/>
      <c r="I44" s="76"/>
      <c r="J44" s="76"/>
      <c r="K44" s="76"/>
      <c r="L44" s="76"/>
      <c r="M44" s="76"/>
      <c r="N44" s="76"/>
      <c r="O44" s="76"/>
      <c r="P44" s="76"/>
      <c r="Q44" s="76"/>
      <c r="R44" s="76"/>
      <c r="S44" s="76"/>
      <c r="T44" s="76"/>
    </row>
    <row r="45" spans="1:34" ht="26.25" outlineLevel="1">
      <c r="A45" s="80" t="s">
        <v>192</v>
      </c>
      <c r="B45" s="81" t="str">
        <f>B10</f>
        <v>Cultura organizacional</v>
      </c>
      <c r="H45" s="429" t="s">
        <v>193</v>
      </c>
      <c r="I45" s="429"/>
      <c r="J45" s="429"/>
      <c r="K45" s="429"/>
      <c r="L45" s="429"/>
      <c r="M45" s="429"/>
      <c r="N45" s="429"/>
      <c r="T45" s="76"/>
    </row>
    <row r="46" spans="1:34" ht="45.7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61.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100</v>
      </c>
      <c r="E47" s="181">
        <f t="shared" si="5"/>
        <v>100</v>
      </c>
      <c r="F47" s="5">
        <f>M28</f>
        <v>100</v>
      </c>
      <c r="G47" s="153" t="s">
        <v>211</v>
      </c>
      <c r="H47" s="177">
        <v>5</v>
      </c>
      <c r="I47" s="177">
        <v>5</v>
      </c>
      <c r="J47" s="177">
        <v>5</v>
      </c>
      <c r="K47" s="177">
        <v>5</v>
      </c>
      <c r="L47" s="177">
        <v>5</v>
      </c>
      <c r="M47" s="177">
        <v>5</v>
      </c>
      <c r="N47" s="177">
        <v>5</v>
      </c>
      <c r="O47" s="5">
        <f t="shared" ref="O47" si="6">ROUND((SUM(H47:N47)/35)*100,0)</f>
        <v>100</v>
      </c>
      <c r="P47" s="5">
        <f>(MEN!$O47/100)*100</f>
        <v>100</v>
      </c>
      <c r="Q47" s="5">
        <f t="shared" ref="Q47" si="7">IFERROR(ROUND(O47*P47/100,1),"")</f>
        <v>100</v>
      </c>
      <c r="R47" s="5">
        <f>Q47</f>
        <v>100</v>
      </c>
      <c r="S47" s="153"/>
      <c r="T47" s="76"/>
    </row>
    <row r="48" spans="1:34" ht="61.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100</v>
      </c>
      <c r="E48" s="180">
        <f t="shared" si="5"/>
        <v>100</v>
      </c>
      <c r="F48" s="22">
        <f>M29</f>
        <v>100</v>
      </c>
      <c r="G48" s="154" t="s">
        <v>211</v>
      </c>
      <c r="H48" s="177">
        <v>5</v>
      </c>
      <c r="I48" s="177">
        <v>5</v>
      </c>
      <c r="J48" s="177">
        <v>5</v>
      </c>
      <c r="K48" s="177">
        <v>5</v>
      </c>
      <c r="L48" s="177">
        <v>5</v>
      </c>
      <c r="M48" s="177">
        <v>5</v>
      </c>
      <c r="N48" s="177">
        <v>5</v>
      </c>
      <c r="O48" s="22">
        <f>ROUND((SUM(H48:N48)/35)*100,0)</f>
        <v>100</v>
      </c>
      <c r="P48" s="22">
        <f>(MEN!$O48/100)*100</f>
        <v>100</v>
      </c>
      <c r="Q48" s="22">
        <f t="shared" ref="Q48:Q49" si="8">IFERROR(ROUND(O48*P48/100,1),"")</f>
        <v>100</v>
      </c>
      <c r="R48" s="22">
        <f>Q48</f>
        <v>100</v>
      </c>
      <c r="S48" s="154"/>
      <c r="T48" s="76"/>
      <c r="AB48"/>
    </row>
    <row r="49" spans="1:28" ht="46.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100</v>
      </c>
      <c r="E49" s="181">
        <f t="shared" si="5"/>
        <v>100</v>
      </c>
      <c r="F49" s="5">
        <f>M30</f>
        <v>100</v>
      </c>
      <c r="G49" s="153" t="s">
        <v>211</v>
      </c>
      <c r="H49" s="177">
        <v>5</v>
      </c>
      <c r="I49" s="177">
        <v>5</v>
      </c>
      <c r="J49" s="177">
        <v>5</v>
      </c>
      <c r="K49" s="177">
        <v>5</v>
      </c>
      <c r="L49" s="177">
        <v>5</v>
      </c>
      <c r="M49" s="177">
        <v>5</v>
      </c>
      <c r="N49" s="177">
        <v>5</v>
      </c>
      <c r="O49" s="5">
        <f t="shared" ref="O49" si="9">ROUND((SUM(H49:N49)/35)*100,0)</f>
        <v>100</v>
      </c>
      <c r="P49" s="5">
        <f>(MEN!$O49/100)*100</f>
        <v>100</v>
      </c>
      <c r="Q49" s="5">
        <f t="shared" si="8"/>
        <v>100</v>
      </c>
      <c r="R49" s="5">
        <f>Q49</f>
        <v>100</v>
      </c>
      <c r="S49" s="153"/>
      <c r="T49" s="76"/>
      <c r="AB49"/>
    </row>
    <row r="50" spans="1:28" ht="20.25" customHeight="1" outlineLevel="2" thickTop="1" thickBot="1">
      <c r="A50" s="454">
        <v>4</v>
      </c>
      <c r="B50" s="447" t="str">
        <f>C13</f>
        <v>Implementar las acciones definidas en el plan de trabajo, asegurando la participación activa del personal y el seguimiento a los resultados esperados.</v>
      </c>
      <c r="C50" s="23" t="s">
        <v>64</v>
      </c>
      <c r="D50" s="180">
        <f t="shared" si="5"/>
        <v>26.5</v>
      </c>
      <c r="E50" s="180">
        <f t="shared" si="5"/>
        <v>26.5</v>
      </c>
      <c r="F50" s="22">
        <f>N31</f>
        <v>30</v>
      </c>
      <c r="G50" s="154"/>
      <c r="H50" s="177">
        <v>5</v>
      </c>
      <c r="I50" s="177">
        <v>5</v>
      </c>
      <c r="J50" s="177">
        <v>5</v>
      </c>
      <c r="K50" s="177">
        <v>3</v>
      </c>
      <c r="L50" s="177">
        <v>5</v>
      </c>
      <c r="M50" s="177">
        <v>5</v>
      </c>
      <c r="N50" s="177">
        <v>5</v>
      </c>
      <c r="O50" s="22">
        <f t="shared" ref="O50:O52" si="10">ROUND((SUM(H50:N50)/35)*100,0)</f>
        <v>94</v>
      </c>
      <c r="P50" s="22">
        <f>(MEN!$O50/100)*30</f>
        <v>28.2</v>
      </c>
      <c r="Q50" s="22">
        <f t="shared" ref="Q50:Q52" si="11">IFERROR(ROUND(O50*P50/100,1),"")</f>
        <v>26.5</v>
      </c>
      <c r="R50" s="22">
        <f>Q50</f>
        <v>26.5</v>
      </c>
      <c r="S50" s="154"/>
      <c r="T50" s="76"/>
      <c r="AB50"/>
    </row>
    <row r="51" spans="1:28" ht="20.25" customHeight="1" outlineLevel="2" thickTop="1" thickBot="1">
      <c r="A51" s="455"/>
      <c r="B51" s="448"/>
      <c r="C51" s="24" t="s">
        <v>69</v>
      </c>
      <c r="D51" s="180">
        <f t="shared" si="5"/>
        <v>0</v>
      </c>
      <c r="E51" s="180">
        <f t="shared" si="5"/>
        <v>26.5</v>
      </c>
      <c r="F51" s="22">
        <f>O31</f>
        <v>30</v>
      </c>
      <c r="G51" s="154"/>
      <c r="H51" s="177"/>
      <c r="I51" s="177"/>
      <c r="J51" s="177"/>
      <c r="K51" s="177"/>
      <c r="L51" s="177"/>
      <c r="M51" s="177"/>
      <c r="N51" s="177"/>
      <c r="O51" s="23">
        <f t="shared" si="10"/>
        <v>0</v>
      </c>
      <c r="P51" s="23">
        <f>(MEN!$O51/100)*30</f>
        <v>0</v>
      </c>
      <c r="Q51" s="23">
        <f t="shared" si="11"/>
        <v>0</v>
      </c>
      <c r="R51" s="23">
        <f>R50+Q51</f>
        <v>26.5</v>
      </c>
      <c r="S51" s="155"/>
      <c r="T51" s="76"/>
      <c r="AB51"/>
    </row>
    <row r="52" spans="1:28" ht="20.25" customHeight="1" outlineLevel="2" thickTop="1">
      <c r="A52" s="455"/>
      <c r="B52" s="448"/>
      <c r="C52" s="24" t="s">
        <v>74</v>
      </c>
      <c r="D52" s="180">
        <f t="shared" si="5"/>
        <v>0</v>
      </c>
      <c r="E52" s="180">
        <f t="shared" si="5"/>
        <v>26.5</v>
      </c>
      <c r="F52" s="22">
        <f>P31</f>
        <v>40</v>
      </c>
      <c r="G52" s="154"/>
      <c r="H52" s="177"/>
      <c r="I52" s="177"/>
      <c r="J52" s="177"/>
      <c r="K52" s="177"/>
      <c r="L52" s="177"/>
      <c r="M52" s="177"/>
      <c r="N52" s="177"/>
      <c r="O52" s="24">
        <f t="shared" si="10"/>
        <v>0</v>
      </c>
      <c r="P52" s="24">
        <f>(MEN!$O52/100)*40</f>
        <v>0</v>
      </c>
      <c r="Q52" s="24">
        <f t="shared" si="11"/>
        <v>0</v>
      </c>
      <c r="R52" s="24">
        <f>R51+Q52</f>
        <v>26.5</v>
      </c>
      <c r="S52" s="156"/>
      <c r="T52" s="76"/>
      <c r="AB52"/>
    </row>
    <row r="53" spans="1:28" ht="45.75" customHeight="1" outlineLevel="1">
      <c r="G53" s="157"/>
      <c r="H53" s="157"/>
      <c r="I53" s="157"/>
      <c r="J53" s="157"/>
      <c r="K53" s="157"/>
      <c r="L53" s="157"/>
      <c r="M53" s="157"/>
      <c r="N53" s="157"/>
      <c r="Q53" s="129" t="s">
        <v>212</v>
      </c>
      <c r="R53" s="130">
        <f>AVERAGE(R47:R49,R52)/100</f>
        <v>0.81625000000000003</v>
      </c>
      <c r="S53" s="157"/>
      <c r="T53" s="76"/>
    </row>
    <row r="54" spans="1:28" ht="26.25" outlineLevel="1">
      <c r="A54" s="82" t="s">
        <v>213</v>
      </c>
      <c r="B54" s="124" t="s">
        <v>25</v>
      </c>
      <c r="G54" s="157"/>
      <c r="H54" s="430" t="s">
        <v>193</v>
      </c>
      <c r="I54" s="430"/>
      <c r="J54" s="430"/>
      <c r="K54" s="430"/>
      <c r="L54" s="430"/>
      <c r="M54" s="430"/>
      <c r="N54" s="430"/>
      <c r="S54" s="157"/>
      <c r="T54" s="76"/>
    </row>
    <row r="55" spans="1:28" ht="45.75" outlineLevel="2" thickBot="1">
      <c r="A55" s="131" t="s">
        <v>28</v>
      </c>
      <c r="B55" s="132" t="s">
        <v>194</v>
      </c>
      <c r="C55" s="132" t="s">
        <v>195</v>
      </c>
      <c r="D55" s="132" t="s">
        <v>196</v>
      </c>
      <c r="E55" s="132" t="s">
        <v>214</v>
      </c>
      <c r="F55" s="132" t="s">
        <v>198</v>
      </c>
      <c r="G55" s="158" t="s">
        <v>199</v>
      </c>
      <c r="H55" s="178" t="s">
        <v>200</v>
      </c>
      <c r="I55" s="178" t="s">
        <v>201</v>
      </c>
      <c r="J55" s="178" t="s">
        <v>202</v>
      </c>
      <c r="K55" s="178" t="s">
        <v>203</v>
      </c>
      <c r="L55" s="178" t="s">
        <v>204</v>
      </c>
      <c r="M55" s="178" t="s">
        <v>205</v>
      </c>
      <c r="N55" s="178" t="s">
        <v>206</v>
      </c>
      <c r="O55" s="132" t="s">
        <v>207</v>
      </c>
      <c r="P55" s="132" t="s">
        <v>215</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100</v>
      </c>
      <c r="E56" s="181">
        <f>R56</f>
        <v>100</v>
      </c>
      <c r="F56" s="25">
        <f>M32</f>
        <v>100</v>
      </c>
      <c r="G56" s="159"/>
      <c r="H56" s="177">
        <v>5</v>
      </c>
      <c r="I56" s="177">
        <v>5</v>
      </c>
      <c r="J56" s="177">
        <v>5</v>
      </c>
      <c r="K56" s="177">
        <v>5</v>
      </c>
      <c r="L56" s="177">
        <v>5</v>
      </c>
      <c r="M56" s="177">
        <v>5</v>
      </c>
      <c r="N56" s="177">
        <v>5</v>
      </c>
      <c r="O56" s="25">
        <f t="shared" ref="O56:O65" si="12">ROUND((SUM(H56:N56)/35)*100,0)</f>
        <v>100</v>
      </c>
      <c r="P56" s="25">
        <f>(MEN!$O56/100)*100</f>
        <v>100</v>
      </c>
      <c r="Q56" s="25">
        <f t="shared" ref="Q56:Q65" si="13">IFERROR(ROUND(O56*P56/100,1),"")</f>
        <v>100</v>
      </c>
      <c r="R56" s="25">
        <f>Q56</f>
        <v>100</v>
      </c>
      <c r="S56" s="159"/>
      <c r="T56" s="76"/>
      <c r="AB56"/>
    </row>
    <row r="57" spans="1:28" ht="22.5" customHeight="1" outlineLevel="2" thickTop="1" thickBot="1">
      <c r="A57" s="456">
        <v>2</v>
      </c>
      <c r="B57" s="459" t="str">
        <f>C15</f>
        <v>Diseñar, aplicar y analizar la encuesta de satisfacción de los servicios ofrecidos por la entidad, garantizando cobertura representativa y trazabilidad de resultados.</v>
      </c>
      <c r="C57" s="28" t="s">
        <v>64</v>
      </c>
      <c r="D57" s="181">
        <f>Q57</f>
        <v>30</v>
      </c>
      <c r="E57" s="181">
        <f>R57</f>
        <v>30</v>
      </c>
      <c r="F57" s="28">
        <f>N33</f>
        <v>30</v>
      </c>
      <c r="G57" s="160"/>
      <c r="H57" s="177">
        <v>5</v>
      </c>
      <c r="I57" s="177">
        <v>5</v>
      </c>
      <c r="J57" s="177">
        <v>5</v>
      </c>
      <c r="K57" s="177">
        <v>5</v>
      </c>
      <c r="L57" s="177">
        <v>5</v>
      </c>
      <c r="M57" s="177">
        <v>5</v>
      </c>
      <c r="N57" s="177">
        <v>5</v>
      </c>
      <c r="O57" s="28">
        <f t="shared" si="12"/>
        <v>100</v>
      </c>
      <c r="P57" s="28">
        <f>(MEN!$O57/100)*30</f>
        <v>30</v>
      </c>
      <c r="Q57" s="28">
        <f t="shared" si="13"/>
        <v>30</v>
      </c>
      <c r="R57" s="28">
        <f>Q57</f>
        <v>30</v>
      </c>
      <c r="S57" s="160"/>
      <c r="T57" s="76"/>
      <c r="AB57"/>
    </row>
    <row r="58" spans="1:28" ht="22.5" customHeight="1" outlineLevel="2" thickTop="1" thickBot="1">
      <c r="A58" s="457"/>
      <c r="B58" s="460"/>
      <c r="C58" s="29" t="s">
        <v>69</v>
      </c>
      <c r="D58" s="181">
        <f t="shared" ref="D58:D60" si="14">Q58</f>
        <v>0</v>
      </c>
      <c r="E58" s="181">
        <f t="shared" ref="E58:E60" si="15">R58</f>
        <v>30</v>
      </c>
      <c r="F58" s="28">
        <f>O33</f>
        <v>30</v>
      </c>
      <c r="G58" s="160"/>
      <c r="H58" s="177"/>
      <c r="I58" s="177"/>
      <c r="J58" s="177"/>
      <c r="K58" s="177"/>
      <c r="L58" s="177"/>
      <c r="M58" s="177"/>
      <c r="N58" s="177"/>
      <c r="O58" s="29">
        <f t="shared" si="12"/>
        <v>0</v>
      </c>
      <c r="P58" s="29">
        <f>(MEN!$O58/100)*30</f>
        <v>0</v>
      </c>
      <c r="Q58" s="29">
        <f t="shared" si="13"/>
        <v>0</v>
      </c>
      <c r="R58" s="29">
        <f>R57+Q58</f>
        <v>30</v>
      </c>
      <c r="S58" s="161"/>
      <c r="T58" s="76"/>
      <c r="AB58"/>
    </row>
    <row r="59" spans="1:28" ht="22.5" customHeight="1" outlineLevel="2" thickTop="1" thickBot="1">
      <c r="A59" s="458"/>
      <c r="B59" s="461"/>
      <c r="C59" s="30" t="s">
        <v>74</v>
      </c>
      <c r="D59" s="181">
        <f t="shared" si="14"/>
        <v>0</v>
      </c>
      <c r="E59" s="181">
        <f t="shared" si="15"/>
        <v>30</v>
      </c>
      <c r="F59" s="28">
        <f>P33</f>
        <v>40</v>
      </c>
      <c r="G59" s="160"/>
      <c r="H59" s="179"/>
      <c r="I59" s="179"/>
      <c r="J59" s="179"/>
      <c r="K59" s="179"/>
      <c r="L59" s="179"/>
      <c r="M59" s="179"/>
      <c r="N59" s="179"/>
      <c r="O59" s="30">
        <f t="shared" si="12"/>
        <v>0</v>
      </c>
      <c r="P59" s="30">
        <f>(MEN!$O59/100)*40</f>
        <v>0</v>
      </c>
      <c r="Q59" s="30">
        <f t="shared" si="13"/>
        <v>0</v>
      </c>
      <c r="R59" s="30">
        <f>R58+Q59</f>
        <v>30</v>
      </c>
      <c r="S59" s="162"/>
      <c r="T59" s="76"/>
      <c r="AB59"/>
    </row>
    <row r="60" spans="1:28" ht="22.5" customHeight="1" outlineLevel="2" thickTop="1" thickBot="1">
      <c r="A60" s="465">
        <v>3</v>
      </c>
      <c r="B60" s="462" t="str">
        <f>C16</f>
        <v>Ejecutar las acciones de mejora derivadas del análisis de la encuesta de satisfacción, orientadas a optimizar la experiencia ciudadana y la relación con grupos de valor.</v>
      </c>
      <c r="C60" s="25" t="s">
        <v>64</v>
      </c>
      <c r="D60" s="181">
        <f t="shared" si="14"/>
        <v>30</v>
      </c>
      <c r="E60" s="181">
        <f t="shared" si="15"/>
        <v>30</v>
      </c>
      <c r="F60" s="25">
        <f>N34</f>
        <v>30</v>
      </c>
      <c r="G60" s="159"/>
      <c r="H60" s="177">
        <v>5</v>
      </c>
      <c r="I60" s="177">
        <v>5</v>
      </c>
      <c r="J60" s="177">
        <v>5</v>
      </c>
      <c r="K60" s="177">
        <v>5</v>
      </c>
      <c r="L60" s="177">
        <v>5</v>
      </c>
      <c r="M60" s="177">
        <v>5</v>
      </c>
      <c r="N60" s="177">
        <v>5</v>
      </c>
      <c r="O60" s="25">
        <f t="shared" si="12"/>
        <v>100</v>
      </c>
      <c r="P60" s="25">
        <f>(MEN!$O60/100)*30</f>
        <v>30</v>
      </c>
      <c r="Q60" s="25">
        <f t="shared" si="13"/>
        <v>30</v>
      </c>
      <c r="R60" s="25">
        <f>Q60</f>
        <v>30</v>
      </c>
      <c r="S60" s="159"/>
      <c r="T60" s="76"/>
      <c r="AB60"/>
    </row>
    <row r="61" spans="1:28" ht="22.5" customHeight="1" outlineLevel="2" thickTop="1" thickBot="1">
      <c r="A61" s="466"/>
      <c r="B61" s="463"/>
      <c r="C61" s="26" t="s">
        <v>69</v>
      </c>
      <c r="D61" s="181">
        <f t="shared" ref="D61:D65" si="16">Q61</f>
        <v>0</v>
      </c>
      <c r="E61" s="181">
        <f t="shared" ref="E61:E65" si="17">R61</f>
        <v>30</v>
      </c>
      <c r="F61" s="25">
        <f>O34</f>
        <v>30</v>
      </c>
      <c r="G61" s="159"/>
      <c r="H61" s="179"/>
      <c r="I61" s="179"/>
      <c r="J61" s="179"/>
      <c r="K61" s="179"/>
      <c r="L61" s="179"/>
      <c r="M61" s="179"/>
      <c r="N61" s="179"/>
      <c r="O61" s="26">
        <f t="shared" si="12"/>
        <v>0</v>
      </c>
      <c r="P61" s="26">
        <f>(MEN!$O61/100)*30</f>
        <v>0</v>
      </c>
      <c r="Q61" s="26">
        <f t="shared" si="13"/>
        <v>0</v>
      </c>
      <c r="R61" s="26">
        <f>R60+Q61</f>
        <v>30</v>
      </c>
      <c r="S61" s="163"/>
      <c r="T61" s="76"/>
      <c r="AB61"/>
    </row>
    <row r="62" spans="1:28" ht="22.5" customHeight="1" outlineLevel="2" thickTop="1" thickBot="1">
      <c r="A62" s="467"/>
      <c r="B62" s="464"/>
      <c r="C62" s="27" t="s">
        <v>74</v>
      </c>
      <c r="D62" s="181">
        <f t="shared" si="16"/>
        <v>0</v>
      </c>
      <c r="E62" s="181">
        <f t="shared" si="17"/>
        <v>30</v>
      </c>
      <c r="F62" s="25">
        <f>P34</f>
        <v>40</v>
      </c>
      <c r="G62" s="159"/>
      <c r="H62" s="179"/>
      <c r="I62" s="179"/>
      <c r="J62" s="179"/>
      <c r="K62" s="179"/>
      <c r="L62" s="179"/>
      <c r="M62" s="179"/>
      <c r="N62" s="179"/>
      <c r="O62" s="27">
        <f t="shared" si="12"/>
        <v>0</v>
      </c>
      <c r="P62" s="27">
        <f>(MEN!$O62/100)*40</f>
        <v>0</v>
      </c>
      <c r="Q62" s="27">
        <f t="shared" si="13"/>
        <v>0</v>
      </c>
      <c r="R62" s="27">
        <f>R61+Q62</f>
        <v>30</v>
      </c>
      <c r="S62" s="164"/>
      <c r="T62" s="76"/>
      <c r="AB62"/>
    </row>
    <row r="63" spans="1:28" ht="22.5" customHeight="1" outlineLevel="2" thickTop="1" thickBot="1">
      <c r="A63" s="456">
        <v>4</v>
      </c>
      <c r="B63" s="459" t="str">
        <f>C17</f>
        <v>Monitorear la implementación de las mejoras y lecciones aprendidas, evaluando su impacto en la experiencia ciudadana y ajustando acciones según resultados.</v>
      </c>
      <c r="C63" s="28" t="s">
        <v>64</v>
      </c>
      <c r="D63" s="181">
        <f t="shared" si="16"/>
        <v>30</v>
      </c>
      <c r="E63" s="181">
        <f t="shared" si="17"/>
        <v>30</v>
      </c>
      <c r="F63" s="28">
        <f>N35</f>
        <v>30</v>
      </c>
      <c r="G63" s="160"/>
      <c r="H63" s="177">
        <v>5</v>
      </c>
      <c r="I63" s="177">
        <v>5</v>
      </c>
      <c r="J63" s="177">
        <v>5</v>
      </c>
      <c r="K63" s="177">
        <v>5</v>
      </c>
      <c r="L63" s="177">
        <v>5</v>
      </c>
      <c r="M63" s="177">
        <v>5</v>
      </c>
      <c r="N63" s="177">
        <v>5</v>
      </c>
      <c r="O63" s="28">
        <f t="shared" si="12"/>
        <v>100</v>
      </c>
      <c r="P63" s="28">
        <f>(MEN!$O63/100)*30</f>
        <v>30</v>
      </c>
      <c r="Q63" s="28">
        <f t="shared" si="13"/>
        <v>30</v>
      </c>
      <c r="R63" s="28">
        <f>Q63</f>
        <v>30</v>
      </c>
      <c r="S63" s="160"/>
      <c r="T63" s="76"/>
      <c r="AB63"/>
    </row>
    <row r="64" spans="1:28" ht="22.5" customHeight="1" outlineLevel="2" thickTop="1" thickBot="1">
      <c r="A64" s="457"/>
      <c r="B64" s="460"/>
      <c r="C64" s="29" t="s">
        <v>69</v>
      </c>
      <c r="D64" s="181">
        <f t="shared" si="16"/>
        <v>0</v>
      </c>
      <c r="E64" s="181">
        <f t="shared" si="17"/>
        <v>30</v>
      </c>
      <c r="F64" s="28">
        <f>O35</f>
        <v>30</v>
      </c>
      <c r="G64" s="160"/>
      <c r="H64" s="177"/>
      <c r="I64" s="177"/>
      <c r="J64" s="177"/>
      <c r="K64" s="177"/>
      <c r="L64" s="177"/>
      <c r="M64" s="177"/>
      <c r="N64" s="177"/>
      <c r="O64" s="29">
        <f t="shared" si="12"/>
        <v>0</v>
      </c>
      <c r="P64" s="29">
        <f>(MEN!$O64/100)*30</f>
        <v>0</v>
      </c>
      <c r="Q64" s="29">
        <f t="shared" si="13"/>
        <v>0</v>
      </c>
      <c r="R64" s="29">
        <f>R63+Q64</f>
        <v>30</v>
      </c>
      <c r="S64" s="161"/>
      <c r="T64" s="76"/>
      <c r="AB64"/>
    </row>
    <row r="65" spans="1:28" ht="22.5" customHeight="1" outlineLevel="2" thickTop="1">
      <c r="A65" s="457"/>
      <c r="B65" s="460"/>
      <c r="C65" s="30" t="s">
        <v>74</v>
      </c>
      <c r="D65" s="181">
        <f t="shared" si="16"/>
        <v>0</v>
      </c>
      <c r="E65" s="181">
        <f t="shared" si="17"/>
        <v>30</v>
      </c>
      <c r="F65" s="28">
        <f>P35</f>
        <v>40</v>
      </c>
      <c r="G65" s="160"/>
      <c r="H65" s="177"/>
      <c r="I65" s="177"/>
      <c r="J65" s="177"/>
      <c r="K65" s="177"/>
      <c r="L65" s="177"/>
      <c r="M65" s="177"/>
      <c r="N65" s="177"/>
      <c r="O65" s="30">
        <f t="shared" si="12"/>
        <v>0</v>
      </c>
      <c r="P65" s="30">
        <f>(MEN!$O65/100)*40</f>
        <v>0</v>
      </c>
      <c r="Q65" s="30">
        <f t="shared" si="13"/>
        <v>0</v>
      </c>
      <c r="R65" s="30">
        <f>R64+Q65</f>
        <v>30</v>
      </c>
      <c r="S65" s="162"/>
      <c r="T65" s="76"/>
      <c r="AB65"/>
    </row>
    <row r="66" spans="1:28" ht="45.75" customHeight="1" outlineLevel="1">
      <c r="G66" s="157"/>
      <c r="H66" s="157"/>
      <c r="I66" s="157"/>
      <c r="J66" s="157"/>
      <c r="K66" s="157"/>
      <c r="L66" s="157"/>
      <c r="M66" s="157"/>
      <c r="N66" s="157"/>
      <c r="Q66" s="132" t="s">
        <v>212</v>
      </c>
      <c r="R66" s="133">
        <f>AVERAGE(R56,R59,R62,R65)/100</f>
        <v>0.47499999999999998</v>
      </c>
      <c r="S66" s="157"/>
      <c r="T66" s="76"/>
    </row>
    <row r="67" spans="1:28" ht="26.25" outlineLevel="1">
      <c r="A67" s="83" t="s">
        <v>216</v>
      </c>
      <c r="B67" s="123" t="s">
        <v>35</v>
      </c>
      <c r="G67" s="157"/>
      <c r="H67" s="430" t="s">
        <v>193</v>
      </c>
      <c r="I67" s="430"/>
      <c r="J67" s="430"/>
      <c r="K67" s="430"/>
      <c r="L67" s="430"/>
      <c r="M67" s="430"/>
      <c r="N67" s="430"/>
      <c r="S67" s="157"/>
      <c r="T67" s="76"/>
    </row>
    <row r="68" spans="1:28" ht="45.75" outlineLevel="2" thickBot="1">
      <c r="A68" s="134" t="s">
        <v>28</v>
      </c>
      <c r="B68" s="135" t="s">
        <v>194</v>
      </c>
      <c r="C68" s="135" t="s">
        <v>195</v>
      </c>
      <c r="D68" s="135" t="s">
        <v>196</v>
      </c>
      <c r="E68" s="135" t="s">
        <v>214</v>
      </c>
      <c r="F68" s="135" t="s">
        <v>217</v>
      </c>
      <c r="G68" s="165" t="s">
        <v>199</v>
      </c>
      <c r="H68" s="178" t="s">
        <v>200</v>
      </c>
      <c r="I68" s="178" t="s">
        <v>201</v>
      </c>
      <c r="J68" s="178" t="s">
        <v>202</v>
      </c>
      <c r="K68" s="178" t="s">
        <v>203</v>
      </c>
      <c r="L68" s="178" t="s">
        <v>204</v>
      </c>
      <c r="M68" s="178" t="s">
        <v>205</v>
      </c>
      <c r="N68" s="178" t="s">
        <v>206</v>
      </c>
      <c r="O68" s="135" t="s">
        <v>207</v>
      </c>
      <c r="P68" s="135" t="s">
        <v>215</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8">Q69</f>
        <v>100</v>
      </c>
      <c r="E69" s="181">
        <f t="shared" si="18"/>
        <v>100</v>
      </c>
      <c r="F69" s="28">
        <f>M36</f>
        <v>100</v>
      </c>
      <c r="G69" s="167"/>
      <c r="H69" s="177">
        <v>5</v>
      </c>
      <c r="I69" s="177">
        <v>5</v>
      </c>
      <c r="J69" s="177">
        <v>5</v>
      </c>
      <c r="K69" s="177">
        <v>5</v>
      </c>
      <c r="L69" s="177">
        <v>5</v>
      </c>
      <c r="M69" s="177">
        <v>5</v>
      </c>
      <c r="N69" s="177">
        <v>5</v>
      </c>
      <c r="O69" s="31">
        <f t="shared" ref="O69:O73" si="19">ROUND((SUM(H69:N69)/35)*100,0)</f>
        <v>100</v>
      </c>
      <c r="P69" s="31">
        <f>(MEN!$O69/100)*100</f>
        <v>100</v>
      </c>
      <c r="Q69" s="31">
        <f t="shared" ref="Q69:Q73" si="20">IFERROR(ROUND(O69*P69/100,1),"")</f>
        <v>100</v>
      </c>
      <c r="R69" s="31">
        <f>Q69</f>
        <v>100</v>
      </c>
      <c r="S69" s="167"/>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8"/>
        <v>100</v>
      </c>
      <c r="E70" s="181">
        <f t="shared" si="18"/>
        <v>100</v>
      </c>
      <c r="F70" s="34">
        <f>M37</f>
        <v>100</v>
      </c>
      <c r="G70" s="166"/>
      <c r="H70" s="177">
        <v>5</v>
      </c>
      <c r="I70" s="177">
        <v>5</v>
      </c>
      <c r="J70" s="177">
        <v>5</v>
      </c>
      <c r="K70" s="177">
        <v>5</v>
      </c>
      <c r="L70" s="177">
        <v>5</v>
      </c>
      <c r="M70" s="177">
        <v>5</v>
      </c>
      <c r="N70" s="177">
        <v>5</v>
      </c>
      <c r="O70" s="34">
        <f t="shared" si="19"/>
        <v>100</v>
      </c>
      <c r="P70" s="34">
        <f>(MEN!$O70/100)*100</f>
        <v>100</v>
      </c>
      <c r="Q70" s="34">
        <f t="shared" si="20"/>
        <v>100</v>
      </c>
      <c r="R70" s="34">
        <f>Q70</f>
        <v>100</v>
      </c>
      <c r="S70" s="166"/>
      <c r="T70" s="76"/>
      <c r="AB70"/>
    </row>
    <row r="71" spans="1:28" ht="53.25" customHeight="1" outlineLevel="2" thickTop="1" thickBot="1">
      <c r="A71" s="451">
        <v>3</v>
      </c>
      <c r="B71" s="449" t="str">
        <f>C20</f>
        <v>Ejecutar las acciones definidas en el plan de trabajo, asegurando la adaptación de procesos y la mejora continua en la gestión institucional.</v>
      </c>
      <c r="C71" s="31" t="s">
        <v>64</v>
      </c>
      <c r="D71" s="181">
        <f t="shared" si="18"/>
        <v>30</v>
      </c>
      <c r="E71" s="181">
        <f t="shared" si="18"/>
        <v>30</v>
      </c>
      <c r="F71" s="31">
        <f>N38</f>
        <v>30</v>
      </c>
      <c r="G71" s="167"/>
      <c r="H71" s="177">
        <v>5</v>
      </c>
      <c r="I71" s="177">
        <v>5</v>
      </c>
      <c r="J71" s="177">
        <v>5</v>
      </c>
      <c r="K71" s="177">
        <v>5</v>
      </c>
      <c r="L71" s="177">
        <v>5</v>
      </c>
      <c r="M71" s="177">
        <v>5</v>
      </c>
      <c r="N71" s="177">
        <v>5</v>
      </c>
      <c r="O71" s="31">
        <f t="shared" si="19"/>
        <v>100</v>
      </c>
      <c r="P71" s="31">
        <f>(MEN!$O71/100)*30</f>
        <v>30</v>
      </c>
      <c r="Q71" s="31">
        <f t="shared" si="20"/>
        <v>30</v>
      </c>
      <c r="R71" s="31">
        <f>Q71</f>
        <v>30</v>
      </c>
      <c r="S71" s="299" t="s">
        <v>463</v>
      </c>
      <c r="T71" s="76"/>
      <c r="AB71"/>
    </row>
    <row r="72" spans="1:28" ht="20.25" outlineLevel="2" thickTop="1" thickBot="1">
      <c r="A72" s="452"/>
      <c r="B72" s="450"/>
      <c r="C72" s="32" t="s">
        <v>69</v>
      </c>
      <c r="D72" s="181">
        <f t="shared" si="18"/>
        <v>0</v>
      </c>
      <c r="E72" s="181">
        <f t="shared" si="18"/>
        <v>30</v>
      </c>
      <c r="F72" s="31">
        <f>O38</f>
        <v>30</v>
      </c>
      <c r="G72" s="167"/>
      <c r="H72" s="177"/>
      <c r="I72" s="177"/>
      <c r="J72" s="177"/>
      <c r="K72" s="177"/>
      <c r="L72" s="177"/>
      <c r="M72" s="177"/>
      <c r="N72" s="177"/>
      <c r="O72" s="32">
        <f t="shared" si="19"/>
        <v>0</v>
      </c>
      <c r="P72" s="32">
        <f>(MEN!$O72/100)*30</f>
        <v>0</v>
      </c>
      <c r="Q72" s="32">
        <f t="shared" si="20"/>
        <v>0</v>
      </c>
      <c r="R72" s="32">
        <f>R71+Q72</f>
        <v>30</v>
      </c>
      <c r="S72" s="168"/>
      <c r="T72" s="76"/>
      <c r="AB72"/>
    </row>
    <row r="73" spans="1:28" ht="19.5" outlineLevel="2" thickTop="1">
      <c r="A73" s="452"/>
      <c r="B73" s="450"/>
      <c r="C73" s="33" t="s">
        <v>74</v>
      </c>
      <c r="D73" s="181">
        <f t="shared" si="18"/>
        <v>0</v>
      </c>
      <c r="E73" s="181">
        <f t="shared" si="18"/>
        <v>30</v>
      </c>
      <c r="F73" s="31">
        <f>P38</f>
        <v>40</v>
      </c>
      <c r="G73" s="167"/>
      <c r="H73" s="177"/>
      <c r="I73" s="177"/>
      <c r="J73" s="177"/>
      <c r="K73" s="177"/>
      <c r="L73" s="177"/>
      <c r="M73" s="177"/>
      <c r="N73" s="177"/>
      <c r="O73" s="33">
        <f t="shared" si="19"/>
        <v>0</v>
      </c>
      <c r="P73" s="33">
        <f>(MEN!$O73/100)*40</f>
        <v>0</v>
      </c>
      <c r="Q73" s="33">
        <f t="shared" si="20"/>
        <v>0</v>
      </c>
      <c r="R73" s="33">
        <f>R72+Q73</f>
        <v>30</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212</v>
      </c>
      <c r="R74" s="136">
        <f>AVERAGE(R69,R70,R73)/100</f>
        <v>0.76666666666666672</v>
      </c>
      <c r="S74" s="170"/>
      <c r="T74" s="76"/>
      <c r="AB74"/>
    </row>
    <row r="75" spans="1:28" ht="26.25" outlineLevel="1">
      <c r="A75" s="84" t="s">
        <v>218</v>
      </c>
      <c r="B75" s="85" t="s">
        <v>45</v>
      </c>
      <c r="G75" s="157"/>
      <c r="H75" s="430" t="s">
        <v>193</v>
      </c>
      <c r="I75" s="430"/>
      <c r="J75" s="430"/>
      <c r="K75" s="430"/>
      <c r="L75" s="430"/>
      <c r="M75" s="430"/>
      <c r="N75" s="430"/>
      <c r="S75" s="157"/>
      <c r="T75" s="76"/>
      <c r="AB75"/>
    </row>
    <row r="76" spans="1:28" ht="46.5" customHeight="1" outlineLevel="2" thickBot="1">
      <c r="A76" s="137" t="s">
        <v>28</v>
      </c>
      <c r="B76" s="138" t="s">
        <v>194</v>
      </c>
      <c r="C76" s="138" t="s">
        <v>195</v>
      </c>
      <c r="D76" s="138" t="s">
        <v>196</v>
      </c>
      <c r="E76" s="138" t="s">
        <v>214</v>
      </c>
      <c r="F76" s="138" t="s">
        <v>217</v>
      </c>
      <c r="G76" s="171" t="s">
        <v>199</v>
      </c>
      <c r="H76" s="178" t="s">
        <v>200</v>
      </c>
      <c r="I76" s="178" t="s">
        <v>201</v>
      </c>
      <c r="J76" s="178" t="s">
        <v>202</v>
      </c>
      <c r="K76" s="178" t="s">
        <v>203</v>
      </c>
      <c r="L76" s="178" t="s">
        <v>204</v>
      </c>
      <c r="M76" s="178" t="s">
        <v>205</v>
      </c>
      <c r="N76" s="178" t="s">
        <v>206</v>
      </c>
      <c r="O76" s="138" t="s">
        <v>207</v>
      </c>
      <c r="P76" s="138" t="s">
        <v>215</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77" si="21">Q77</f>
        <v>100</v>
      </c>
      <c r="E77" s="181">
        <f t="shared" si="21"/>
        <v>100</v>
      </c>
      <c r="F77" s="35">
        <f>M39</f>
        <v>100</v>
      </c>
      <c r="G77" s="172" t="s">
        <v>211</v>
      </c>
      <c r="H77" s="177">
        <v>5</v>
      </c>
      <c r="I77" s="177">
        <v>5</v>
      </c>
      <c r="J77" s="177">
        <v>5</v>
      </c>
      <c r="K77" s="177">
        <v>5</v>
      </c>
      <c r="L77" s="177">
        <v>5</v>
      </c>
      <c r="M77" s="177">
        <v>5</v>
      </c>
      <c r="N77" s="177">
        <v>5</v>
      </c>
      <c r="O77" s="35">
        <f t="shared" ref="O77:O82" si="22">ROUND((SUM(H77:N77)/35)*100,0)</f>
        <v>100</v>
      </c>
      <c r="P77" s="35">
        <f>(MEN!$O77/100)*100</f>
        <v>100</v>
      </c>
      <c r="Q77" s="35">
        <f t="shared" ref="Q77:Q82" si="23">IFERROR(ROUND(O77*P77/100,1),"")</f>
        <v>100</v>
      </c>
      <c r="R77" s="35">
        <f>Q77</f>
        <v>100</v>
      </c>
      <c r="S77" s="172"/>
      <c r="T77" s="76"/>
      <c r="AB77"/>
    </row>
    <row r="78" spans="1:28" ht="20.25" outlineLevel="2" thickTop="1" thickBot="1">
      <c r="A78" s="441">
        <v>2</v>
      </c>
      <c r="B78" s="444" t="str">
        <f>C22</f>
        <v>Ejecutar las acciones definidas en el plan de trabajo para fortalecer la gestión del conocimiento, garantizando la participación activa y el uso de herramientas tecnológicas.</v>
      </c>
      <c r="C78" s="37" t="s">
        <v>59</v>
      </c>
      <c r="D78" s="181">
        <f t="shared" ref="D78:D82" si="24">Q78</f>
        <v>25</v>
      </c>
      <c r="E78" s="181">
        <f t="shared" ref="E78:E82" si="25">R78</f>
        <v>25</v>
      </c>
      <c r="F78" s="35">
        <f>M40</f>
        <v>25</v>
      </c>
      <c r="G78" s="173" t="s">
        <v>211</v>
      </c>
      <c r="H78" s="177">
        <v>5</v>
      </c>
      <c r="I78" s="177">
        <v>5</v>
      </c>
      <c r="J78" s="177">
        <v>5</v>
      </c>
      <c r="K78" s="177">
        <v>5</v>
      </c>
      <c r="L78" s="177">
        <v>5</v>
      </c>
      <c r="M78" s="177">
        <v>5</v>
      </c>
      <c r="N78" s="177">
        <v>5</v>
      </c>
      <c r="O78" s="37">
        <f t="shared" si="22"/>
        <v>100</v>
      </c>
      <c r="P78" s="37">
        <f>(MEN!$O78/100)*25</f>
        <v>25</v>
      </c>
      <c r="Q78" s="37">
        <f t="shared" si="23"/>
        <v>25</v>
      </c>
      <c r="R78" s="37">
        <f>Q78</f>
        <v>25</v>
      </c>
      <c r="S78" s="173"/>
      <c r="T78" s="76"/>
      <c r="AB78"/>
    </row>
    <row r="79" spans="1:28" ht="196.5" outlineLevel="2" thickTop="1" thickBot="1">
      <c r="A79" s="442"/>
      <c r="B79" s="445"/>
      <c r="C79" s="38" t="s">
        <v>64</v>
      </c>
      <c r="D79" s="181">
        <f t="shared" si="24"/>
        <v>6.5</v>
      </c>
      <c r="E79" s="181">
        <f t="shared" si="25"/>
        <v>31.5</v>
      </c>
      <c r="F79" s="35">
        <f>N40</f>
        <v>25</v>
      </c>
      <c r="G79" s="173"/>
      <c r="H79" s="177">
        <v>5</v>
      </c>
      <c r="I79" s="177">
        <v>5</v>
      </c>
      <c r="J79" s="177">
        <v>0</v>
      </c>
      <c r="K79" s="177">
        <v>0</v>
      </c>
      <c r="L79" s="177">
        <v>3</v>
      </c>
      <c r="M79" s="177">
        <v>0</v>
      </c>
      <c r="N79" s="177">
        <v>5</v>
      </c>
      <c r="O79" s="38">
        <f t="shared" si="22"/>
        <v>51</v>
      </c>
      <c r="P79" s="38">
        <f>(MEN!$O79/100)*25</f>
        <v>12.75</v>
      </c>
      <c r="Q79" s="38">
        <f t="shared" si="23"/>
        <v>6.5</v>
      </c>
      <c r="R79" s="38">
        <f>R78+Q79</f>
        <v>31.5</v>
      </c>
      <c r="S79" s="390" t="s">
        <v>219</v>
      </c>
      <c r="T79" s="76"/>
      <c r="AB79"/>
    </row>
    <row r="80" spans="1:28" ht="20.25" outlineLevel="2" thickTop="1" thickBot="1">
      <c r="A80" s="442"/>
      <c r="B80" s="445"/>
      <c r="C80" s="39" t="s">
        <v>69</v>
      </c>
      <c r="D80" s="181">
        <f t="shared" si="24"/>
        <v>0</v>
      </c>
      <c r="E80" s="181">
        <f t="shared" si="25"/>
        <v>31.5</v>
      </c>
      <c r="F80" s="35">
        <f>O40</f>
        <v>25</v>
      </c>
      <c r="G80" s="173"/>
      <c r="H80" s="177"/>
      <c r="I80" s="177"/>
      <c r="J80" s="177"/>
      <c r="K80" s="177"/>
      <c r="L80" s="177"/>
      <c r="M80" s="177"/>
      <c r="N80" s="177"/>
      <c r="O80" s="39">
        <f t="shared" si="22"/>
        <v>0</v>
      </c>
      <c r="P80" s="39">
        <f>(MEN!$O80/100)*25</f>
        <v>0</v>
      </c>
      <c r="Q80" s="39">
        <f t="shared" si="23"/>
        <v>0</v>
      </c>
      <c r="R80" s="39">
        <f>R79+Q80</f>
        <v>31.5</v>
      </c>
      <c r="S80" s="175"/>
      <c r="T80" s="76"/>
      <c r="AB80"/>
    </row>
    <row r="81" spans="1:28 16374:16384" ht="20.25" outlineLevel="2" thickTop="1" thickBot="1">
      <c r="A81" s="443"/>
      <c r="B81" s="446"/>
      <c r="C81" s="38" t="s">
        <v>74</v>
      </c>
      <c r="D81" s="181">
        <f t="shared" si="24"/>
        <v>0</v>
      </c>
      <c r="E81" s="181">
        <f t="shared" si="25"/>
        <v>31.5</v>
      </c>
      <c r="F81" s="35">
        <f>P40</f>
        <v>25</v>
      </c>
      <c r="G81" s="173"/>
      <c r="H81" s="179"/>
      <c r="I81" s="179"/>
      <c r="J81" s="179"/>
      <c r="K81" s="179"/>
      <c r="L81" s="179"/>
      <c r="M81" s="179"/>
      <c r="N81" s="179"/>
      <c r="O81" s="38">
        <f t="shared" si="22"/>
        <v>0</v>
      </c>
      <c r="P81" s="38">
        <f>(MEN!$O81/100)*25</f>
        <v>0</v>
      </c>
      <c r="Q81" s="38">
        <f t="shared" si="23"/>
        <v>0</v>
      </c>
      <c r="R81" s="38">
        <f>R80+Q81</f>
        <v>31.5</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24"/>
        <v>0</v>
      </c>
      <c r="E82" s="181">
        <f t="shared" si="25"/>
        <v>0</v>
      </c>
      <c r="F82" s="35">
        <f>P41</f>
        <v>100</v>
      </c>
      <c r="G82" s="172"/>
      <c r="H82" s="177"/>
      <c r="I82" s="177"/>
      <c r="J82" s="177"/>
      <c r="K82" s="177"/>
      <c r="L82" s="177"/>
      <c r="M82" s="177"/>
      <c r="N82" s="177"/>
      <c r="O82" s="36">
        <f t="shared" si="22"/>
        <v>0</v>
      </c>
      <c r="P82" s="36">
        <f>(MEN!$O82/100)*100</f>
        <v>0</v>
      </c>
      <c r="Q82" s="36">
        <f t="shared" si="23"/>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212</v>
      </c>
      <c r="R83" s="139">
        <f>AVERAGE(R77,R81,R82)/100</f>
        <v>0.43833333333333335</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autoFilter ref="A76:S76" xr:uid="{0AC41053-E55A-4328-84CC-6F9B1D5CF284}"/>
  <dataConsolidate/>
  <mergeCells count="41">
    <mergeCell ref="O18:R18"/>
    <mergeCell ref="O19:R19"/>
    <mergeCell ref="O20:R20"/>
    <mergeCell ref="B60:B62"/>
    <mergeCell ref="A60:A62"/>
    <mergeCell ref="O21:R21"/>
    <mergeCell ref="O22:R22"/>
    <mergeCell ref="O23:R23"/>
    <mergeCell ref="A26:S26"/>
    <mergeCell ref="A1:B1"/>
    <mergeCell ref="Q24:R24"/>
    <mergeCell ref="A8:B8"/>
    <mergeCell ref="A78:A81"/>
    <mergeCell ref="B78:B81"/>
    <mergeCell ref="B50:B52"/>
    <mergeCell ref="H75:N75"/>
    <mergeCell ref="H67:N67"/>
    <mergeCell ref="B71:B73"/>
    <mergeCell ref="A71:A73"/>
    <mergeCell ref="A43:XFD43"/>
    <mergeCell ref="A50:A52"/>
    <mergeCell ref="A57:A59"/>
    <mergeCell ref="B57:B59"/>
    <mergeCell ref="B63:B65"/>
    <mergeCell ref="A63:A65"/>
    <mergeCell ref="T11:U11"/>
    <mergeCell ref="H45:N45"/>
    <mergeCell ref="H54:N54"/>
    <mergeCell ref="T9:U9"/>
    <mergeCell ref="T10:U10"/>
    <mergeCell ref="T12:U12"/>
    <mergeCell ref="T13:U13"/>
    <mergeCell ref="O9:R9"/>
    <mergeCell ref="O10:R10"/>
    <mergeCell ref="O11:R11"/>
    <mergeCell ref="O12:R12"/>
    <mergeCell ref="O13:R13"/>
    <mergeCell ref="O14:R14"/>
    <mergeCell ref="O15:R15"/>
    <mergeCell ref="O16:R16"/>
    <mergeCell ref="O17:R17"/>
  </mergeCells>
  <conditionalFormatting sqref="D47:D52">
    <cfRule type="colorScale" priority="31">
      <colorScale>
        <cfvo type="min"/>
        <cfvo type="percentile" val="50"/>
        <cfvo type="max"/>
        <color rgb="FFF4CCCC"/>
        <color rgb="FFFFE699"/>
        <color rgb="FFC6EFCE"/>
      </colorScale>
    </cfRule>
  </conditionalFormatting>
  <conditionalFormatting sqref="D56:D65">
    <cfRule type="colorScale" priority="8">
      <colorScale>
        <cfvo type="min"/>
        <cfvo type="percentile" val="50"/>
        <cfvo type="max"/>
        <color rgb="FFF4CCCC"/>
        <color rgb="FFFFE699"/>
        <color rgb="FFC6EFCE"/>
      </colorScale>
    </cfRule>
  </conditionalFormatting>
  <conditionalFormatting sqref="D69:D73">
    <cfRule type="colorScale" priority="55">
      <colorScale>
        <cfvo type="min"/>
        <cfvo type="percentile" val="50"/>
        <cfvo type="max"/>
        <color rgb="FFF4CCCC"/>
        <color rgb="FFFFE699"/>
        <color rgb="FFC6EFCE"/>
      </colorScale>
    </cfRule>
  </conditionalFormatting>
  <conditionalFormatting sqref="D77:D82">
    <cfRule type="colorScale" priority="65">
      <colorScale>
        <cfvo type="min"/>
        <cfvo type="percentile" val="50"/>
        <cfvo type="max"/>
        <color rgb="FFF4CCCC"/>
        <color rgb="FFFFE699"/>
        <color rgb="FFC6EFCE"/>
      </colorScale>
    </cfRule>
  </conditionalFormatting>
  <conditionalFormatting sqref="E47:E52">
    <cfRule type="colorScale" priority="9">
      <colorScale>
        <cfvo type="min"/>
        <cfvo type="percentile" val="50"/>
        <cfvo type="max"/>
        <color rgb="FFF4CCCC"/>
        <color rgb="FFFFE699"/>
        <color rgb="FFC6EFCE"/>
      </colorScale>
    </cfRule>
  </conditionalFormatting>
  <conditionalFormatting sqref="E56:E65">
    <cfRule type="colorScale" priority="7">
      <colorScale>
        <cfvo type="min"/>
        <cfvo type="percentile" val="50"/>
        <cfvo type="max"/>
        <color rgb="FFF4CCCC"/>
        <color rgb="FFFFE699"/>
        <color rgb="FFC6EFCE"/>
      </colorScale>
    </cfRule>
  </conditionalFormatting>
  <conditionalFormatting sqref="E69:E73">
    <cfRule type="colorScale" priority="56">
      <colorScale>
        <cfvo type="min"/>
        <cfvo type="percentile" val="50"/>
        <cfvo type="max"/>
        <color rgb="FFF4CCCC"/>
        <color rgb="FFFFE699"/>
        <color rgb="FFC6EFCE"/>
      </colorScale>
    </cfRule>
  </conditionalFormatting>
  <conditionalFormatting sqref="E77:E82">
    <cfRule type="colorScale" priority="67">
      <colorScale>
        <cfvo type="min"/>
        <cfvo type="percentile" val="50"/>
        <cfvo type="max"/>
        <color rgb="FFF4CCCC"/>
        <color rgb="FFFFE699"/>
        <color rgb="FFC6EFCE"/>
      </colorScale>
    </cfRule>
  </conditionalFormatting>
  <conditionalFormatting sqref="O47:O52">
    <cfRule type="colorScale" priority="32">
      <colorScale>
        <cfvo type="min"/>
        <cfvo type="percentile" val="50"/>
        <cfvo type="max"/>
        <color rgb="FFF4CCCC"/>
        <color rgb="FFFFE699"/>
        <color rgb="FFC6EFCE"/>
      </colorScale>
    </cfRule>
  </conditionalFormatting>
  <conditionalFormatting sqref="O56:O65">
    <cfRule type="colorScale" priority="43">
      <colorScale>
        <cfvo type="min"/>
        <cfvo type="percentile" val="50"/>
        <cfvo type="max"/>
        <color rgb="FFF4CCCC"/>
        <color rgb="FFFFE699"/>
        <color rgb="FFC6EFCE"/>
      </colorScale>
    </cfRule>
  </conditionalFormatting>
  <conditionalFormatting sqref="O69:O73">
    <cfRule type="colorScale" priority="54">
      <colorScale>
        <cfvo type="min"/>
        <cfvo type="percentile" val="50"/>
        <cfvo type="max"/>
        <color rgb="FFF4CCCC"/>
        <color rgb="FFFFE699"/>
        <color rgb="FFC6EFCE"/>
      </colorScale>
    </cfRule>
  </conditionalFormatting>
  <conditionalFormatting sqref="O77:O82">
    <cfRule type="colorScale" priority="69">
      <colorScale>
        <cfvo type="min"/>
        <cfvo type="percentile" val="50"/>
        <cfvo type="max"/>
        <color rgb="FFF4CCCC"/>
        <color rgb="FFFFE699"/>
        <color rgb="FFC6EFCE"/>
      </colorScale>
    </cfRule>
  </conditionalFormatting>
  <conditionalFormatting sqref="AH42 T28:T41">
    <cfRule type="iconSet" priority="18">
      <iconSet iconSet="3Symbols">
        <cfvo type="num" val="33"/>
        <cfvo type="num" val="66"/>
        <cfvo type="num" val="100"/>
      </iconSet>
    </cfRule>
  </conditionalFormatting>
  <dataValidations count="6">
    <dataValidation type="list" allowBlank="1" showInputMessage="1" showErrorMessage="1" sqref="H56:N65 AB42:AG42 H77:N82 H47:H52 J47:N52 I47 I49:I52 H69:N73" xr:uid="{88DF4892-F576-4487-BB75-169049CDCAE2}">
      <formula1>"0,3,5"</formula1>
    </dataValidation>
    <dataValidation type="list" allowBlank="1" showInputMessage="1" showErrorMessage="1" sqref="G47:G52 G56:G65 G69:G73 G77:G82" xr:uid="{4E77053B-8132-4011-BF15-8FB79EED85EA}">
      <formula1>"SI,NO"</formula1>
    </dataValidation>
    <dataValidation type="list" sqref="D42 E28:E41" xr:uid="{1A23DD99-3EAC-45C3-93D8-DA2F368D361A}">
      <formula1>"Producto,Resultado,Gestión"</formula1>
    </dataValidation>
    <dataValidation type="list" allowBlank="1" showInputMessage="1" showErrorMessage="1" sqref="C42" xr:uid="{016EEE66-D9DD-4C0C-A177-84213D74D790}">
      <formula1>indicador</formula1>
    </dataValidation>
    <dataValidation type="list" allowBlank="1" showInputMessage="1" showErrorMessage="1" sqref="G42 H28:H41" xr:uid="{511588C6-70C4-4B59-A9AA-E55AC8C833B7}">
      <formula1>"Nùmero,%,Dìas,Unidades"</formula1>
    </dataValidation>
    <dataValidation type="list" sqref="B28:B42" xr:uid="{1079A8A0-CC26-4A1E-8E61-5787648A996C}">
      <formula1>eje</formula1>
    </dataValidation>
  </dataValidations>
  <pageMargins left="0.7" right="0.7" top="0.75" bottom="0.75" header="0.3" footer="0.3"/>
  <ignoredErrors>
    <ignoredError sqref="D39:D41" listDataValidation="1"/>
  </ignoredErrors>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9800CCAB-F932-41B3-AB02-3D1004611DBB}">
          <x14:formula1>
            <xm:f>Hoja2!$C$2:$C$5</xm:f>
          </x14:formula1>
          <xm:sqref>B10:B24</xm:sqref>
        </x14:dataValidation>
        <x14:dataValidation type="list" allowBlank="1" showInputMessage="1" showErrorMessage="1" xr:uid="{B29E8C50-DDAC-4483-A7B4-455BCA75B934}">
          <x14:formula1>
            <xm:f>Hoja2!$G$2:$G$5</xm:f>
          </x14:formula1>
          <xm:sqref>G10:G24</xm:sqref>
        </x14:dataValidation>
        <x14:dataValidation type="list" allowBlank="1" showInputMessage="1" showErrorMessage="1" xr:uid="{905B5587-2762-42F2-95E9-17C8BF6A576F}">
          <x14:formula1>
            <xm:f>Hoja2!$E$7:$E$10</xm:f>
          </x14:formula1>
          <xm:sqref>C47:C52 C56:C65 C69:C73 C77:C82</xm:sqref>
        </x14:dataValidation>
        <x14:dataValidation type="list" allowBlank="1" showInputMessage="1" showErrorMessage="1" xr:uid="{CDF3A5CC-07B8-4119-81E5-C32E3721B74C}">
          <x14:formula1>
            <xm:f>Hoja2!#REF!</xm:f>
          </x14:formula1>
          <xm:sqref>E42:F42</xm:sqref>
        </x14:dataValidation>
        <x14:dataValidation type="list" allowBlank="1" showInputMessage="1" showErrorMessage="1" xr:uid="{B39D0262-0BFA-45EF-8B5A-DB81E8B6861B}">
          <x14:formula1>
            <xm:f>Hoja2!$M$2:$M$5</xm:f>
          </x14:formula1>
          <xm:sqref>I28:I41</xm:sqref>
        </x14:dataValidation>
        <x14:dataValidation type="list" allowBlank="1" showInputMessage="1" showErrorMessage="1" xr:uid="{BC446EF3-BA5D-4494-ABC1-8C78AE2ADEB7}">
          <x14:formula1>
            <xm:f>Hoja2!$R$2:$R$19</xm:f>
          </x14:formula1>
          <xm:sqref>D28:D41</xm:sqref>
        </x14:dataValidation>
        <x14:dataValidation type="list" allowBlank="1" showInputMessage="1" showErrorMessage="1" xr:uid="{98898AA6-5608-447B-AD43-C6779DCBFEEA}">
          <x14:formula1>
            <xm:f>Hoja2!$T$2:$T$19</xm:f>
          </x14:formula1>
          <xm:sqref>F28:F41</xm:sqref>
        </x14:dataValidation>
        <x14:dataValidation type="list" allowBlank="1" showInputMessage="1" showErrorMessage="1" xr:uid="{3941350C-F531-47D0-A3DB-6CF5629E2CB8}">
          <x14:formula1>
            <xm:f>Hoja2!$U$2:$U$19</xm:f>
          </x14:formula1>
          <xm:sqref>G28:G41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AF1F0-0F8C-4626-9622-67AD23474090}">
  <sheetPr>
    <tabColor theme="8" tint="0.39997558519241921"/>
  </sheetPr>
  <dimension ref="A1:XFD85"/>
  <sheetViews>
    <sheetView showGridLines="0" topLeftCell="A55" zoomScale="84" zoomScaleNormal="85" workbookViewId="0">
      <pane xSplit="3" topLeftCell="R1" activePane="topRight" state="frozen"/>
      <selection pane="topRight" activeCell="R83" sqref="R83"/>
    </sheetView>
  </sheetViews>
  <sheetFormatPr baseColWidth="10" defaultColWidth="0" defaultRowHeight="15" customHeight="1" zeroHeight="1" outlineLevelRow="2"/>
  <cols>
    <col min="1" max="1" width="15.140625" customWidth="1"/>
    <col min="2" max="2" width="55.42578125" style="21" customWidth="1"/>
    <col min="3" max="3" width="46.85546875" style="21" customWidth="1"/>
    <col min="4" max="4" width="43" style="21" customWidth="1"/>
    <col min="5" max="5" width="27.42578125" style="21" customWidth="1"/>
    <col min="6" max="6" width="32.7109375" style="21" customWidth="1"/>
    <col min="7" max="7" width="31.85546875" style="21" customWidth="1"/>
    <col min="8" max="8" width="16.5703125" style="21" customWidth="1"/>
    <col min="9" max="13" width="13.28515625" style="21" customWidth="1"/>
    <col min="14" max="14" width="13.42578125" style="21" customWidth="1"/>
    <col min="15" max="17" width="15.7109375" style="21" customWidth="1"/>
    <col min="18" max="18" width="42" style="21" customWidth="1"/>
    <col min="19" max="19" width="98.7109375" style="374" customWidth="1"/>
    <col min="20" max="20" width="38.85546875" style="21" customWidth="1"/>
    <col min="21" max="21" width="18.28515625" style="21" hidden="1" customWidth="1"/>
    <col min="22" max="22" width="16.7109375" style="21" hidden="1" customWidth="1"/>
    <col min="23" max="23" width="20.28515625" style="21" hidden="1" customWidth="1"/>
    <col min="24" max="24" width="17.140625" style="21" hidden="1" customWidth="1"/>
    <col min="25" max="25" width="17.5703125" style="21" hidden="1" customWidth="1"/>
    <col min="26" max="26" width="26.5703125" style="21" hidden="1" customWidth="1"/>
    <col min="27" max="27" width="30.85546875" style="21" hidden="1" customWidth="1"/>
    <col min="28" max="28" width="0" style="21" hidden="1" customWidth="1"/>
    <col min="29" max="34" width="0" hidden="1" customWidth="1"/>
    <col min="35" max="16384" width="11.42578125" hidden="1"/>
  </cols>
  <sheetData>
    <row r="1" spans="1:28" ht="21">
      <c r="A1" s="437" t="s">
        <v>105</v>
      </c>
      <c r="B1" s="437"/>
      <c r="C1" s="91" t="s">
        <v>106</v>
      </c>
      <c r="D1" s="91" t="s">
        <v>107</v>
      </c>
      <c r="F1" s="76"/>
      <c r="H1" s="76"/>
      <c r="I1" s="76"/>
      <c r="J1" s="76"/>
      <c r="L1" s="76"/>
      <c r="M1" s="76"/>
      <c r="N1" s="76"/>
      <c r="O1" s="76"/>
      <c r="Q1" s="76"/>
      <c r="R1" s="76"/>
      <c r="S1" s="373"/>
      <c r="AB1"/>
    </row>
    <row r="2" spans="1:28" ht="21">
      <c r="A2" s="90" t="s">
        <v>108</v>
      </c>
      <c r="B2" s="183" t="s">
        <v>53</v>
      </c>
      <c r="C2" s="76" t="s">
        <v>109</v>
      </c>
      <c r="D2" s="88">
        <f>R53</f>
        <v>0.81625000000000003</v>
      </c>
      <c r="E2" s="76"/>
      <c r="F2" s="76"/>
      <c r="G2" s="76"/>
      <c r="H2" s="76"/>
      <c r="I2" s="76"/>
      <c r="J2" s="76"/>
      <c r="K2" s="76"/>
      <c r="L2" s="76"/>
      <c r="M2" s="76"/>
      <c r="N2" s="76"/>
      <c r="O2" s="76"/>
      <c r="P2" s="76"/>
      <c r="Q2" s="76"/>
      <c r="R2" s="76"/>
      <c r="S2" s="373"/>
      <c r="AB2"/>
    </row>
    <row r="3" spans="1:28" ht="21">
      <c r="A3" s="90" t="s">
        <v>110</v>
      </c>
      <c r="B3" s="190">
        <v>46023</v>
      </c>
      <c r="C3" s="76" t="s">
        <v>111</v>
      </c>
      <c r="D3" s="87">
        <f>R66</f>
        <v>0.185</v>
      </c>
      <c r="E3" s="76"/>
      <c r="F3" s="76"/>
      <c r="G3" s="76"/>
      <c r="H3" s="76"/>
      <c r="I3" s="76"/>
      <c r="J3" s="76"/>
      <c r="K3" s="76"/>
      <c r="L3" s="76"/>
      <c r="M3" s="76"/>
      <c r="N3" s="76"/>
      <c r="O3" s="76"/>
      <c r="P3" s="76"/>
      <c r="Q3" s="76"/>
      <c r="R3" s="76"/>
      <c r="S3" s="373"/>
      <c r="AB3"/>
    </row>
    <row r="4" spans="1:28" ht="21">
      <c r="A4" s="90" t="s">
        <v>112</v>
      </c>
      <c r="B4" s="190">
        <v>46387</v>
      </c>
      <c r="C4" s="76" t="s">
        <v>220</v>
      </c>
      <c r="D4" s="87">
        <f>R74</f>
        <v>0.76666666666666672</v>
      </c>
      <c r="E4" s="76"/>
      <c r="F4" s="76"/>
      <c r="G4" s="76"/>
      <c r="H4" s="76"/>
      <c r="I4" s="76"/>
      <c r="J4" s="76"/>
      <c r="K4" s="76"/>
      <c r="L4" s="76"/>
      <c r="M4" s="76"/>
      <c r="N4" s="76"/>
      <c r="O4" s="76"/>
      <c r="P4" s="76"/>
      <c r="Q4" s="76"/>
      <c r="R4" s="76"/>
      <c r="S4" s="373"/>
      <c r="AB4"/>
    </row>
    <row r="5" spans="1:28" ht="20.25" customHeight="1">
      <c r="A5" s="77"/>
      <c r="B5" s="78"/>
      <c r="C5" s="76" t="s">
        <v>114</v>
      </c>
      <c r="D5" s="87">
        <f>R83</f>
        <v>0.5</v>
      </c>
      <c r="E5" s="76"/>
      <c r="F5" s="76"/>
      <c r="G5" s="76"/>
      <c r="H5" s="76"/>
      <c r="I5" s="76"/>
      <c r="J5" s="76"/>
      <c r="K5" s="76"/>
      <c r="L5" s="76"/>
      <c r="M5" s="76"/>
      <c r="N5" s="76"/>
      <c r="O5" s="76"/>
      <c r="P5" s="76"/>
      <c r="Q5" s="76"/>
      <c r="R5" s="76"/>
      <c r="S5" s="373"/>
      <c r="AB5"/>
    </row>
    <row r="6" spans="1:28">
      <c r="A6" s="77"/>
      <c r="B6" s="78"/>
      <c r="C6" s="76"/>
      <c r="D6" s="76"/>
      <c r="E6" s="76"/>
      <c r="F6" s="76"/>
      <c r="G6" s="76"/>
      <c r="H6" s="76"/>
      <c r="I6" s="76"/>
      <c r="J6" s="76"/>
      <c r="K6" s="76"/>
      <c r="L6" s="76"/>
      <c r="M6" s="76"/>
      <c r="N6" s="76"/>
      <c r="O6" s="76"/>
      <c r="P6" s="76"/>
      <c r="Q6" s="76"/>
      <c r="R6" s="76"/>
      <c r="S6" s="373"/>
      <c r="T6" s="76"/>
    </row>
    <row r="7" spans="1:28" ht="36" customHeight="1">
      <c r="A7" s="79"/>
      <c r="B7" s="76"/>
      <c r="C7" s="76"/>
      <c r="D7" s="76"/>
      <c r="E7" s="76"/>
      <c r="F7" s="76"/>
      <c r="G7" s="76"/>
      <c r="H7" s="76"/>
      <c r="I7" s="76"/>
      <c r="J7" s="76"/>
      <c r="K7" s="76"/>
      <c r="L7" s="76"/>
      <c r="M7" s="76"/>
      <c r="N7" s="76"/>
      <c r="O7" s="76"/>
      <c r="P7" s="76"/>
      <c r="Q7" s="76"/>
      <c r="R7" s="76"/>
      <c r="S7" s="373"/>
      <c r="T7" s="76"/>
    </row>
    <row r="8" spans="1:28" ht="30.75" customHeight="1">
      <c r="A8" s="440" t="s">
        <v>115</v>
      </c>
      <c r="B8" s="440"/>
      <c r="C8" s="76"/>
      <c r="D8" s="76"/>
      <c r="E8" s="76"/>
      <c r="F8" s="76"/>
      <c r="G8" s="76"/>
      <c r="H8" s="76"/>
      <c r="I8" s="76"/>
      <c r="J8" s="76"/>
      <c r="K8" s="76"/>
      <c r="L8" s="76"/>
      <c r="M8" s="76"/>
      <c r="N8" s="76"/>
      <c r="O8" s="76"/>
      <c r="P8" s="76"/>
      <c r="Q8" s="76"/>
      <c r="R8" s="76"/>
      <c r="S8" s="373"/>
      <c r="T8" s="76"/>
      <c r="Y8"/>
      <c r="Z8"/>
      <c r="AA8"/>
      <c r="AB8"/>
    </row>
    <row r="9" spans="1:28" outlineLevel="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431" t="s">
        <v>127</v>
      </c>
      <c r="P9" s="432"/>
      <c r="Q9" s="432"/>
      <c r="R9" s="433"/>
      <c r="S9" s="126" t="s">
        <v>128</v>
      </c>
      <c r="T9" s="431" t="s">
        <v>129</v>
      </c>
      <c r="U9" s="432"/>
      <c r="V9" s="76"/>
      <c r="W9" s="76"/>
      <c r="AB9"/>
    </row>
    <row r="10" spans="1:28" s="4" customFormat="1" ht="75" outlineLevel="1">
      <c r="A10" s="58">
        <v>1</v>
      </c>
      <c r="B10" s="59" t="s">
        <v>13</v>
      </c>
      <c r="C10" s="112" t="s">
        <v>130</v>
      </c>
      <c r="D10" s="122" t="s">
        <v>131</v>
      </c>
      <c r="E10" s="140" t="s">
        <v>221</v>
      </c>
      <c r="F10" s="140">
        <v>100</v>
      </c>
      <c r="G10" s="140" t="s">
        <v>15</v>
      </c>
      <c r="H10" s="60">
        <v>46023</v>
      </c>
      <c r="I10" s="60">
        <v>46112</v>
      </c>
      <c r="J10" s="59">
        <v>100</v>
      </c>
      <c r="K10" s="61">
        <v>100</v>
      </c>
      <c r="L10" s="61"/>
      <c r="M10" s="61"/>
      <c r="N10" s="61"/>
      <c r="O10" s="469" t="s">
        <v>222</v>
      </c>
      <c r="P10" s="435"/>
      <c r="Q10" s="435"/>
      <c r="R10" s="436"/>
      <c r="S10" s="122" t="str">
        <f t="shared" ref="S10:S23" si="0">IF(SUM(K10:N10)=J10,"OK","Revisar")</f>
        <v>OK</v>
      </c>
      <c r="T10" s="427" t="s">
        <v>223</v>
      </c>
      <c r="U10" s="428"/>
      <c r="V10" s="76"/>
      <c r="W10" s="76"/>
      <c r="X10" s="21"/>
      <c r="Y10" s="21"/>
      <c r="Z10" s="21"/>
      <c r="AA10" s="21"/>
    </row>
    <row r="11" spans="1:28" ht="75" outlineLevel="1">
      <c r="A11" s="62">
        <v>2</v>
      </c>
      <c r="B11" s="63" t="s">
        <v>13</v>
      </c>
      <c r="C11" s="113" t="s">
        <v>133</v>
      </c>
      <c r="D11" s="64" t="s">
        <v>134</v>
      </c>
      <c r="E11" s="141" t="s">
        <v>221</v>
      </c>
      <c r="F11" s="141">
        <v>100</v>
      </c>
      <c r="G11" s="141" t="s">
        <v>15</v>
      </c>
      <c r="H11" s="65">
        <v>46023</v>
      </c>
      <c r="I11" s="65">
        <v>46112</v>
      </c>
      <c r="J11" s="63">
        <v>100</v>
      </c>
      <c r="K11" s="63">
        <v>100</v>
      </c>
      <c r="L11" s="63"/>
      <c r="M11" s="63"/>
      <c r="N11" s="63"/>
      <c r="O11" s="470" t="s">
        <v>224</v>
      </c>
      <c r="P11" s="471"/>
      <c r="Q11" s="471"/>
      <c r="R11" s="472"/>
      <c r="S11" s="64" t="str">
        <f t="shared" si="0"/>
        <v>OK</v>
      </c>
      <c r="T11" s="427" t="s">
        <v>225</v>
      </c>
      <c r="U11" s="428"/>
      <c r="V11" s="76"/>
      <c r="W11" s="76"/>
      <c r="AB11"/>
    </row>
    <row r="12" spans="1:28" ht="60" outlineLevel="1">
      <c r="A12" s="96">
        <v>3</v>
      </c>
      <c r="B12" s="66" t="s">
        <v>13</v>
      </c>
      <c r="C12" s="114" t="s">
        <v>136</v>
      </c>
      <c r="D12" s="67" t="s">
        <v>137</v>
      </c>
      <c r="E12" s="142" t="s">
        <v>221</v>
      </c>
      <c r="F12" s="142">
        <v>100</v>
      </c>
      <c r="G12" s="142" t="s">
        <v>15</v>
      </c>
      <c r="H12" s="60">
        <v>46023</v>
      </c>
      <c r="I12" s="60">
        <v>46112</v>
      </c>
      <c r="J12" s="66">
        <v>100</v>
      </c>
      <c r="K12" s="66">
        <v>100</v>
      </c>
      <c r="L12" s="66"/>
      <c r="M12" s="66"/>
      <c r="N12" s="66"/>
      <c r="O12" s="470" t="s">
        <v>226</v>
      </c>
      <c r="P12" s="471"/>
      <c r="Q12" s="471"/>
      <c r="R12" s="472"/>
      <c r="S12" s="67" t="str">
        <f t="shared" si="0"/>
        <v>OK</v>
      </c>
      <c r="T12" s="427" t="s">
        <v>227</v>
      </c>
      <c r="U12" s="428"/>
      <c r="V12" s="76"/>
      <c r="W12" s="76"/>
      <c r="AB12"/>
    </row>
    <row r="13" spans="1:28" ht="61.5" outlineLevel="1" thickTop="1" thickBot="1">
      <c r="A13" s="62">
        <v>4</v>
      </c>
      <c r="B13" s="63" t="s">
        <v>13</v>
      </c>
      <c r="C13" s="113" t="s">
        <v>139</v>
      </c>
      <c r="D13" s="64" t="s">
        <v>140</v>
      </c>
      <c r="E13" s="141" t="s">
        <v>221</v>
      </c>
      <c r="F13" s="141"/>
      <c r="G13" s="141" t="s">
        <v>15</v>
      </c>
      <c r="H13" s="65">
        <v>46113</v>
      </c>
      <c r="I13" s="65">
        <v>46387</v>
      </c>
      <c r="J13" s="63">
        <v>100</v>
      </c>
      <c r="K13" s="63"/>
      <c r="L13" s="63">
        <v>30</v>
      </c>
      <c r="M13" s="63">
        <v>30</v>
      </c>
      <c r="N13" s="63">
        <v>40</v>
      </c>
      <c r="O13" s="470" t="s">
        <v>228</v>
      </c>
      <c r="P13" s="471"/>
      <c r="Q13" s="471"/>
      <c r="R13" s="472"/>
      <c r="S13" s="64" t="str">
        <f t="shared" si="0"/>
        <v>OK</v>
      </c>
      <c r="T13" s="427" t="s">
        <v>229</v>
      </c>
      <c r="U13" s="428"/>
      <c r="V13" s="76"/>
      <c r="W13" s="76"/>
      <c r="AB13"/>
    </row>
    <row r="14" spans="1:28" ht="61.5" outlineLevel="1" thickTop="1" thickBot="1">
      <c r="A14" s="97">
        <v>5</v>
      </c>
      <c r="B14" s="41" t="s">
        <v>25</v>
      </c>
      <c r="C14" s="115" t="s">
        <v>142</v>
      </c>
      <c r="D14" s="42" t="s">
        <v>143</v>
      </c>
      <c r="E14" s="143" t="s">
        <v>230</v>
      </c>
      <c r="F14" s="143">
        <v>100</v>
      </c>
      <c r="G14" s="143" t="s">
        <v>15</v>
      </c>
      <c r="H14" s="43">
        <v>46023</v>
      </c>
      <c r="I14" s="43">
        <v>46081</v>
      </c>
      <c r="J14" s="41">
        <v>100</v>
      </c>
      <c r="K14" s="41">
        <v>100</v>
      </c>
      <c r="L14" s="41"/>
      <c r="M14" s="41"/>
      <c r="N14" s="41"/>
      <c r="O14" s="470" t="s">
        <v>231</v>
      </c>
      <c r="P14" s="471"/>
      <c r="Q14" s="471"/>
      <c r="R14" s="472"/>
      <c r="S14" s="42" t="str">
        <f t="shared" si="0"/>
        <v>OK</v>
      </c>
      <c r="T14" s="41" t="s">
        <v>232</v>
      </c>
      <c r="U14" s="41"/>
      <c r="V14" s="76"/>
      <c r="W14" s="76"/>
      <c r="AB14"/>
    </row>
    <row r="15" spans="1:28" ht="60" outlineLevel="1">
      <c r="A15" s="98">
        <v>6</v>
      </c>
      <c r="B15" s="18" t="s">
        <v>25</v>
      </c>
      <c r="C15" s="116" t="s">
        <v>145</v>
      </c>
      <c r="D15" s="19" t="s">
        <v>146</v>
      </c>
      <c r="E15" s="144" t="s">
        <v>230</v>
      </c>
      <c r="F15" s="144"/>
      <c r="G15" s="144" t="s">
        <v>15</v>
      </c>
      <c r="H15" s="20">
        <v>46113</v>
      </c>
      <c r="I15" s="20">
        <v>46387</v>
      </c>
      <c r="J15" s="18">
        <v>100</v>
      </c>
      <c r="K15" s="18"/>
      <c r="L15" s="18">
        <v>30</v>
      </c>
      <c r="M15" s="18">
        <v>30</v>
      </c>
      <c r="N15" s="18">
        <v>40</v>
      </c>
      <c r="O15" s="473" t="s">
        <v>233</v>
      </c>
      <c r="P15" s="435"/>
      <c r="Q15" s="435"/>
      <c r="R15" s="436"/>
      <c r="S15" s="19" t="str">
        <f t="shared" si="0"/>
        <v>OK</v>
      </c>
      <c r="T15" s="18" t="s">
        <v>234</v>
      </c>
      <c r="U15" s="18"/>
      <c r="V15" s="76"/>
      <c r="W15" s="76"/>
      <c r="AB15"/>
    </row>
    <row r="16" spans="1:28" ht="60" outlineLevel="1">
      <c r="A16" s="97">
        <v>7</v>
      </c>
      <c r="B16" s="41" t="s">
        <v>25</v>
      </c>
      <c r="C16" s="115" t="s">
        <v>148</v>
      </c>
      <c r="D16" s="42" t="s">
        <v>149</v>
      </c>
      <c r="E16" s="143" t="s">
        <v>230</v>
      </c>
      <c r="F16" s="143"/>
      <c r="G16" s="143" t="s">
        <v>15</v>
      </c>
      <c r="H16" s="20">
        <v>46113</v>
      </c>
      <c r="I16" s="20">
        <v>46387</v>
      </c>
      <c r="J16" s="41">
        <v>100</v>
      </c>
      <c r="K16" s="41"/>
      <c r="L16" s="41">
        <v>30</v>
      </c>
      <c r="M16" s="41">
        <v>30</v>
      </c>
      <c r="N16" s="41">
        <v>40</v>
      </c>
      <c r="O16" s="473" t="s">
        <v>233</v>
      </c>
      <c r="P16" s="435"/>
      <c r="Q16" s="435"/>
      <c r="R16" s="436"/>
      <c r="S16" s="42" t="str">
        <f t="shared" si="0"/>
        <v>OK</v>
      </c>
      <c r="T16" s="41" t="s">
        <v>235</v>
      </c>
      <c r="U16" s="41"/>
      <c r="V16" s="76"/>
      <c r="W16" s="76"/>
      <c r="AB16"/>
    </row>
    <row r="17" spans="1:28" ht="60" outlineLevel="1">
      <c r="A17" s="98">
        <v>8</v>
      </c>
      <c r="B17" s="18" t="s">
        <v>25</v>
      </c>
      <c r="C17" s="116" t="s">
        <v>151</v>
      </c>
      <c r="D17" s="19" t="s">
        <v>152</v>
      </c>
      <c r="E17" s="144" t="s">
        <v>230</v>
      </c>
      <c r="F17" s="144"/>
      <c r="G17" s="144" t="s">
        <v>15</v>
      </c>
      <c r="H17" s="20">
        <v>46113</v>
      </c>
      <c r="I17" s="20">
        <v>46387</v>
      </c>
      <c r="J17" s="18">
        <v>100</v>
      </c>
      <c r="K17" s="18"/>
      <c r="L17" s="18">
        <v>30</v>
      </c>
      <c r="M17" s="18">
        <v>30</v>
      </c>
      <c r="N17" s="18">
        <v>40</v>
      </c>
      <c r="O17" s="473" t="s">
        <v>233</v>
      </c>
      <c r="P17" s="435"/>
      <c r="Q17" s="435"/>
      <c r="R17" s="436"/>
      <c r="S17" s="19" t="str">
        <f t="shared" si="0"/>
        <v>OK</v>
      </c>
      <c r="T17" s="18" t="s">
        <v>236</v>
      </c>
      <c r="U17" s="18"/>
      <c r="V17" s="76"/>
      <c r="W17" s="76"/>
      <c r="AB17"/>
    </row>
    <row r="18" spans="1:28" ht="61.5" outlineLevel="1" thickTop="1" thickBot="1">
      <c r="A18" s="99">
        <v>9</v>
      </c>
      <c r="B18" s="52" t="s">
        <v>35</v>
      </c>
      <c r="C18" s="117" t="s">
        <v>154</v>
      </c>
      <c r="D18" s="53" t="s">
        <v>155</v>
      </c>
      <c r="E18" s="145" t="s">
        <v>237</v>
      </c>
      <c r="F18" s="145">
        <v>100</v>
      </c>
      <c r="G18" s="145" t="s">
        <v>15</v>
      </c>
      <c r="H18" s="54">
        <v>46023</v>
      </c>
      <c r="I18" s="54">
        <v>46112</v>
      </c>
      <c r="J18" s="52">
        <v>100</v>
      </c>
      <c r="K18" s="52">
        <v>100</v>
      </c>
      <c r="L18" s="52"/>
      <c r="M18" s="52"/>
      <c r="N18" s="52"/>
      <c r="O18" s="470" t="s">
        <v>238</v>
      </c>
      <c r="P18" s="471"/>
      <c r="Q18" s="471"/>
      <c r="R18" s="472"/>
      <c r="S18" s="53" t="str">
        <f t="shared" si="0"/>
        <v>OK</v>
      </c>
      <c r="T18" s="52" t="s">
        <v>239</v>
      </c>
      <c r="U18" s="52"/>
      <c r="V18" s="76"/>
      <c r="W18" s="76"/>
      <c r="AB18"/>
    </row>
    <row r="19" spans="1:28" ht="60" outlineLevel="1">
      <c r="A19" s="100">
        <v>10</v>
      </c>
      <c r="B19" s="55" t="s">
        <v>35</v>
      </c>
      <c r="C19" s="118" t="s">
        <v>157</v>
      </c>
      <c r="D19" s="56" t="s">
        <v>158</v>
      </c>
      <c r="E19" s="146" t="s">
        <v>237</v>
      </c>
      <c r="F19" s="146"/>
      <c r="G19" s="146" t="s">
        <v>15</v>
      </c>
      <c r="H19" s="57">
        <v>46113</v>
      </c>
      <c r="I19" s="57">
        <v>46387</v>
      </c>
      <c r="J19" s="55">
        <v>100</v>
      </c>
      <c r="K19" s="55"/>
      <c r="L19" s="55">
        <v>30</v>
      </c>
      <c r="M19" s="55">
        <v>30</v>
      </c>
      <c r="N19" s="55">
        <v>40</v>
      </c>
      <c r="O19" s="473" t="s">
        <v>233</v>
      </c>
      <c r="P19" s="435"/>
      <c r="Q19" s="435"/>
      <c r="R19" s="436"/>
      <c r="S19" s="56" t="str">
        <f t="shared" si="0"/>
        <v>OK</v>
      </c>
      <c r="T19" s="55" t="s">
        <v>240</v>
      </c>
      <c r="U19" s="55"/>
      <c r="V19" s="76"/>
      <c r="W19" s="76"/>
      <c r="AB19"/>
    </row>
    <row r="20" spans="1:28" ht="45" outlineLevel="1">
      <c r="A20" s="99">
        <v>11</v>
      </c>
      <c r="B20" s="52" t="s">
        <v>35</v>
      </c>
      <c r="C20" s="117" t="s">
        <v>160</v>
      </c>
      <c r="D20" s="53" t="s">
        <v>161</v>
      </c>
      <c r="E20" s="145" t="s">
        <v>237</v>
      </c>
      <c r="F20" s="145"/>
      <c r="G20" s="145" t="s">
        <v>15</v>
      </c>
      <c r="H20" s="54">
        <v>46113</v>
      </c>
      <c r="I20" s="54">
        <v>46377</v>
      </c>
      <c r="J20" s="52">
        <v>100</v>
      </c>
      <c r="K20" s="52"/>
      <c r="L20" s="52">
        <v>30</v>
      </c>
      <c r="M20" s="52">
        <v>30</v>
      </c>
      <c r="N20" s="52">
        <v>40</v>
      </c>
      <c r="O20" s="473" t="s">
        <v>233</v>
      </c>
      <c r="P20" s="435"/>
      <c r="Q20" s="435"/>
      <c r="R20" s="436"/>
      <c r="S20" s="53" t="str">
        <f t="shared" si="0"/>
        <v>OK</v>
      </c>
      <c r="T20" s="52" t="s">
        <v>241</v>
      </c>
      <c r="U20" s="52"/>
      <c r="V20" s="76"/>
      <c r="W20" s="76"/>
      <c r="AB20"/>
    </row>
    <row r="21" spans="1:28" ht="76.5" outlineLevel="1" thickTop="1" thickBot="1">
      <c r="A21" s="101">
        <v>12</v>
      </c>
      <c r="B21" s="70" t="s">
        <v>45</v>
      </c>
      <c r="C21" s="119" t="s">
        <v>163</v>
      </c>
      <c r="D21" s="71" t="s">
        <v>164</v>
      </c>
      <c r="E21" s="147" t="s">
        <v>242</v>
      </c>
      <c r="F21" s="147">
        <v>100</v>
      </c>
      <c r="G21" s="147" t="s">
        <v>15</v>
      </c>
      <c r="H21" s="72">
        <v>46024</v>
      </c>
      <c r="I21" s="72">
        <v>46081</v>
      </c>
      <c r="J21" s="70">
        <v>100</v>
      </c>
      <c r="K21" s="70">
        <v>100</v>
      </c>
      <c r="L21" s="70"/>
      <c r="M21" s="70"/>
      <c r="N21" s="70"/>
      <c r="O21" s="470" t="s">
        <v>243</v>
      </c>
      <c r="P21" s="471"/>
      <c r="Q21" s="471"/>
      <c r="R21" s="472"/>
      <c r="S21" s="71" t="str">
        <f t="shared" si="0"/>
        <v>OK</v>
      </c>
      <c r="T21" s="70" t="s">
        <v>244</v>
      </c>
      <c r="U21" s="70"/>
      <c r="V21" s="76"/>
      <c r="W21" s="76"/>
      <c r="AB21"/>
    </row>
    <row r="22" spans="1:28" ht="60" outlineLevel="1">
      <c r="A22" s="102">
        <v>13</v>
      </c>
      <c r="B22" s="73" t="s">
        <v>45</v>
      </c>
      <c r="C22" s="120" t="s">
        <v>166</v>
      </c>
      <c r="D22" s="74" t="s">
        <v>167</v>
      </c>
      <c r="E22" s="148" t="s">
        <v>242</v>
      </c>
      <c r="F22" s="148">
        <v>25</v>
      </c>
      <c r="G22" s="148" t="s">
        <v>15</v>
      </c>
      <c r="H22" s="75">
        <v>46066</v>
      </c>
      <c r="I22" s="75">
        <v>46387</v>
      </c>
      <c r="J22" s="73">
        <v>100</v>
      </c>
      <c r="K22" s="73">
        <v>25</v>
      </c>
      <c r="L22" s="73">
        <v>25</v>
      </c>
      <c r="M22" s="73">
        <v>25</v>
      </c>
      <c r="N22" s="73">
        <v>25</v>
      </c>
      <c r="O22" s="473" t="s">
        <v>245</v>
      </c>
      <c r="P22" s="435"/>
      <c r="Q22" s="435"/>
      <c r="R22" s="436"/>
      <c r="S22" s="74" t="str">
        <f t="shared" si="0"/>
        <v>OK</v>
      </c>
      <c r="T22" s="73" t="s">
        <v>246</v>
      </c>
      <c r="U22" s="73"/>
      <c r="V22" s="76"/>
      <c r="W22" s="76"/>
      <c r="AB22"/>
    </row>
    <row r="23" spans="1:28" ht="60" outlineLevel="1">
      <c r="A23" s="101">
        <v>14</v>
      </c>
      <c r="B23" s="70" t="s">
        <v>45</v>
      </c>
      <c r="C23" s="119" t="s">
        <v>169</v>
      </c>
      <c r="D23" s="71" t="s">
        <v>170</v>
      </c>
      <c r="E23" s="147" t="s">
        <v>242</v>
      </c>
      <c r="F23" s="147"/>
      <c r="G23" s="147" t="s">
        <v>15</v>
      </c>
      <c r="H23" s="72">
        <v>46357</v>
      </c>
      <c r="I23" s="72">
        <v>46387</v>
      </c>
      <c r="J23" s="70">
        <v>100</v>
      </c>
      <c r="K23" s="70"/>
      <c r="L23" s="70"/>
      <c r="M23" s="70"/>
      <c r="N23" s="70">
        <v>100</v>
      </c>
      <c r="O23" s="473" t="s">
        <v>228</v>
      </c>
      <c r="P23" s="435"/>
      <c r="Q23" s="435"/>
      <c r="R23" s="436"/>
      <c r="S23" s="71" t="str">
        <f t="shared" si="0"/>
        <v>OK</v>
      </c>
      <c r="T23" s="70" t="s">
        <v>247</v>
      </c>
      <c r="U23" s="70"/>
      <c r="V23" s="76"/>
      <c r="W23" s="76"/>
      <c r="AB23"/>
    </row>
    <row r="24" spans="1:28" outlineLevel="1">
      <c r="A24" s="92"/>
      <c r="B24" s="93"/>
      <c r="C24" s="94"/>
      <c r="D24" s="94"/>
      <c r="E24" s="93"/>
      <c r="F24" s="93"/>
      <c r="G24" s="93"/>
      <c r="H24" s="95"/>
      <c r="I24" s="95"/>
      <c r="J24" s="93"/>
      <c r="K24" s="93"/>
      <c r="L24" s="93"/>
      <c r="M24" s="93"/>
      <c r="N24" s="93"/>
      <c r="O24" s="93"/>
      <c r="P24" s="93"/>
      <c r="Q24" s="438"/>
      <c r="R24" s="439"/>
      <c r="Y24"/>
      <c r="Z24"/>
      <c r="AA24"/>
      <c r="AB24"/>
    </row>
    <row r="25" spans="1:28">
      <c r="A25" s="79"/>
      <c r="B25" s="76"/>
      <c r="C25" s="76"/>
      <c r="D25" s="76"/>
      <c r="E25" s="76"/>
      <c r="F25" s="76"/>
      <c r="G25" s="76"/>
      <c r="H25" s="76"/>
      <c r="I25" s="76"/>
      <c r="J25" s="76"/>
      <c r="K25" s="76"/>
      <c r="L25" s="76"/>
      <c r="M25" s="76"/>
      <c r="N25" s="76"/>
      <c r="O25" s="76"/>
      <c r="P25" s="76"/>
      <c r="Q25" s="76"/>
      <c r="R25" s="76"/>
      <c r="S25" s="373"/>
      <c r="T25" s="76"/>
    </row>
    <row r="26" spans="1:28" ht="23.25" customHeight="1">
      <c r="A26" s="468" t="s">
        <v>172</v>
      </c>
      <c r="B26" s="468"/>
      <c r="C26" s="468"/>
      <c r="D26" s="468"/>
      <c r="E26" s="468"/>
      <c r="F26" s="468"/>
      <c r="G26" s="468"/>
      <c r="H26" s="468"/>
      <c r="I26" s="468"/>
      <c r="J26" s="468"/>
      <c r="K26" s="468"/>
      <c r="L26" s="468"/>
      <c r="M26" s="468"/>
      <c r="N26" s="468"/>
      <c r="O26" s="468"/>
      <c r="P26" s="468"/>
      <c r="Q26" s="468"/>
      <c r="R26" s="468"/>
      <c r="S26" s="468"/>
    </row>
    <row r="27" spans="1:28" ht="30"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100</v>
      </c>
      <c r="R28" s="44" t="str">
        <f t="shared" ref="R28:R41" si="2">T10</f>
        <v>ICFES|Cultura organizacional	01</v>
      </c>
      <c r="S28" s="375"/>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100</v>
      </c>
      <c r="R29" s="44" t="str">
        <f t="shared" si="2"/>
        <v>ICFES|Cultura organizacional	02</v>
      </c>
      <c r="S29" s="375"/>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100</v>
      </c>
      <c r="R30" s="44" t="str">
        <f t="shared" si="2"/>
        <v>ICFES|Cultura organizacional	03</v>
      </c>
      <c r="S30" s="375"/>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ICFES|Cultura organizacional	04</v>
      </c>
      <c r="S31" s="375"/>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100</v>
      </c>
      <c r="R32" s="50" t="str">
        <f t="shared" si="2"/>
        <v>ICFES|Modelo de voz de la ciudadanía 01</v>
      </c>
      <c r="S32" s="376"/>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ICFES|Modelo de voz de la ciudadanía 02</v>
      </c>
      <c r="S33" s="376"/>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ICFES|Modelo de voz de la ciudadanía 03</v>
      </c>
      <c r="S34" s="376"/>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ICFES|Modelo de voz de la ciudadanía 04</v>
      </c>
      <c r="S35" s="376"/>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100</v>
      </c>
      <c r="R36" s="48" t="str">
        <f t="shared" si="2"/>
        <v>ICFES|Modelos operativos flexibles 01</v>
      </c>
      <c r="S36" s="377"/>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ICFES|Modelos operativos flexibles 02</v>
      </c>
      <c r="S37" s="377"/>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ICFES|Modelos operativos flexibles 03</v>
      </c>
      <c r="S38" s="377"/>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100</v>
      </c>
      <c r="R39" s="46" t="str">
        <f t="shared" si="2"/>
        <v>ICFES|Gestión del conocimiento 01</v>
      </c>
      <c r="S39" s="378"/>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25</v>
      </c>
      <c r="R40" s="46" t="str">
        <f t="shared" si="2"/>
        <v>ICFES|Gestión del conocimiento 02</v>
      </c>
      <c r="S40" s="378"/>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ICFES|Gestión del conocimiento 03</v>
      </c>
      <c r="S41" s="378"/>
      <c r="U41"/>
      <c r="V41"/>
      <c r="W41"/>
      <c r="X41"/>
      <c r="Y41"/>
      <c r="Z41"/>
      <c r="AA41"/>
      <c r="AB41"/>
    </row>
    <row r="42" spans="1:34">
      <c r="A42" s="86"/>
      <c r="B42" s="76"/>
      <c r="C42" s="76"/>
      <c r="D42" s="76"/>
      <c r="E42" s="76"/>
      <c r="F42" s="76"/>
      <c r="G42" s="76"/>
      <c r="H42" s="76"/>
      <c r="I42" s="76"/>
      <c r="J42" s="76"/>
      <c r="K42" s="76"/>
      <c r="L42" s="76"/>
      <c r="M42" s="76"/>
      <c r="N42" s="76"/>
      <c r="O42" s="76"/>
      <c r="P42" s="76"/>
      <c r="Q42" s="76"/>
      <c r="R42" s="76"/>
      <c r="S42" s="373"/>
      <c r="T42" s="76"/>
      <c r="AB42" s="40"/>
      <c r="AC42" s="40"/>
      <c r="AD42" s="40"/>
      <c r="AE42" s="40"/>
      <c r="AF42" s="40"/>
      <c r="AG42" s="40"/>
      <c r="AH42" s="21" t="e">
        <f t="shared" ref="AH42" si="4">ROUND(AVERAGE(AB42:AG42)/5*100,0)</f>
        <v>#DIV/0!</v>
      </c>
    </row>
    <row r="43" spans="1:34" s="453" customFormat="1" ht="45.75" customHeight="1">
      <c r="A43" s="453" t="s">
        <v>191</v>
      </c>
    </row>
    <row r="44" spans="1:34" outlineLevel="1">
      <c r="A44" s="79"/>
      <c r="B44" s="76"/>
      <c r="C44" s="76"/>
      <c r="D44" s="76"/>
      <c r="E44" s="76"/>
      <c r="F44" s="76"/>
      <c r="G44" s="76"/>
      <c r="H44" s="76"/>
      <c r="I44" s="76"/>
      <c r="J44" s="76"/>
      <c r="K44" s="76"/>
      <c r="L44" s="76"/>
      <c r="M44" s="76"/>
      <c r="N44" s="76"/>
      <c r="O44" s="76"/>
      <c r="P44" s="76"/>
      <c r="Q44" s="76"/>
      <c r="R44" s="76"/>
      <c r="S44" s="373"/>
      <c r="T44" s="76"/>
    </row>
    <row r="45" spans="1:34" ht="26.25" outlineLevel="1">
      <c r="A45" s="80" t="s">
        <v>192</v>
      </c>
      <c r="B45" s="81" t="str">
        <f>B10</f>
        <v>Cultura organizacional</v>
      </c>
      <c r="H45" s="429" t="s">
        <v>193</v>
      </c>
      <c r="I45" s="429"/>
      <c r="J45" s="429"/>
      <c r="K45" s="429"/>
      <c r="L45" s="429"/>
      <c r="M45" s="429"/>
      <c r="N45" s="429"/>
      <c r="T45" s="76"/>
    </row>
    <row r="46" spans="1:34" ht="60.7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61.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100</v>
      </c>
      <c r="E47" s="181">
        <f t="shared" si="5"/>
        <v>100</v>
      </c>
      <c r="F47" s="5">
        <f>M28</f>
        <v>100</v>
      </c>
      <c r="G47" s="153"/>
      <c r="H47" s="177">
        <v>5</v>
      </c>
      <c r="I47" s="177">
        <v>5</v>
      </c>
      <c r="J47" s="177">
        <v>5</v>
      </c>
      <c r="K47" s="177">
        <v>5</v>
      </c>
      <c r="L47" s="177">
        <v>5</v>
      </c>
      <c r="M47" s="177">
        <v>5</v>
      </c>
      <c r="N47" s="177">
        <v>5</v>
      </c>
      <c r="O47" s="5">
        <f t="shared" ref="O47" si="6">ROUND((SUM(H47:N47)/35)*100,0)</f>
        <v>100</v>
      </c>
      <c r="P47" s="5">
        <f>(ICFES!$O47/100)*100</f>
        <v>100</v>
      </c>
      <c r="Q47" s="5">
        <f t="shared" ref="Q47:Q52" si="7">IFERROR(ROUND(O47*P47/100,1),"")</f>
        <v>100</v>
      </c>
      <c r="R47" s="5">
        <f>Q47</f>
        <v>100</v>
      </c>
      <c r="S47" s="204" t="s">
        <v>248</v>
      </c>
      <c r="T47" s="76"/>
    </row>
    <row r="48" spans="1:34" ht="61.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100</v>
      </c>
      <c r="E48" s="180">
        <f t="shared" si="5"/>
        <v>100</v>
      </c>
      <c r="F48" s="22">
        <f>M29</f>
        <v>100</v>
      </c>
      <c r="G48" s="154"/>
      <c r="H48" s="177">
        <v>5</v>
      </c>
      <c r="I48" s="177">
        <v>5</v>
      </c>
      <c r="J48" s="177">
        <v>5</v>
      </c>
      <c r="K48" s="177">
        <v>5</v>
      </c>
      <c r="L48" s="177">
        <v>5</v>
      </c>
      <c r="M48" s="177">
        <v>5</v>
      </c>
      <c r="N48" s="177">
        <v>5</v>
      </c>
      <c r="O48" s="22">
        <f>ROUND((SUM(H48:N48)/35)*100,0)</f>
        <v>100</v>
      </c>
      <c r="P48" s="22">
        <f>(ICFES!$O48/100)*100</f>
        <v>100</v>
      </c>
      <c r="Q48" s="22">
        <f t="shared" si="7"/>
        <v>100</v>
      </c>
      <c r="R48" s="22">
        <f>Q48</f>
        <v>100</v>
      </c>
      <c r="S48" s="247" t="s">
        <v>248</v>
      </c>
      <c r="T48" s="76"/>
      <c r="AB48"/>
    </row>
    <row r="49" spans="1:28" ht="78" customHeight="1"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100</v>
      </c>
      <c r="E49" s="181">
        <f t="shared" si="5"/>
        <v>100</v>
      </c>
      <c r="F49" s="5">
        <f>M30</f>
        <v>100</v>
      </c>
      <c r="G49" s="153"/>
      <c r="H49" s="177">
        <v>5</v>
      </c>
      <c r="I49" s="177">
        <v>5</v>
      </c>
      <c r="J49" s="177">
        <v>5</v>
      </c>
      <c r="K49" s="177">
        <v>5</v>
      </c>
      <c r="L49" s="177">
        <v>5</v>
      </c>
      <c r="M49" s="177">
        <v>5</v>
      </c>
      <c r="N49" s="177">
        <v>5</v>
      </c>
      <c r="O49" s="5">
        <f t="shared" ref="O49" si="8">ROUND((SUM(H49:N49)/35)*100,0)</f>
        <v>100</v>
      </c>
      <c r="P49" s="5">
        <f>(ICFES!$O49/100)*100</f>
        <v>100</v>
      </c>
      <c r="Q49" s="5">
        <f t="shared" si="7"/>
        <v>100</v>
      </c>
      <c r="R49" s="5">
        <f>Q49</f>
        <v>100</v>
      </c>
      <c r="S49" s="204" t="s">
        <v>248</v>
      </c>
      <c r="T49" s="76"/>
      <c r="AB49"/>
    </row>
    <row r="50" spans="1:28" ht="221.25" customHeight="1" outlineLevel="2" thickTop="1" thickBot="1">
      <c r="A50" s="454">
        <v>4</v>
      </c>
      <c r="B50" s="447" t="str">
        <f>C13</f>
        <v>Implementar las acciones definidas en el plan de trabajo, asegurando la participación activa del personal y el seguimiento a los resultados esperados.</v>
      </c>
      <c r="C50" s="23" t="s">
        <v>64</v>
      </c>
      <c r="D50" s="180">
        <f t="shared" si="5"/>
        <v>26.5</v>
      </c>
      <c r="E50" s="180">
        <f t="shared" si="5"/>
        <v>26.5</v>
      </c>
      <c r="F50" s="22">
        <f>N31</f>
        <v>30</v>
      </c>
      <c r="G50" s="154"/>
      <c r="H50" s="177">
        <v>5</v>
      </c>
      <c r="I50" s="177">
        <v>5</v>
      </c>
      <c r="J50" s="177">
        <v>3</v>
      </c>
      <c r="K50" s="177">
        <v>5</v>
      </c>
      <c r="L50" s="177">
        <v>5</v>
      </c>
      <c r="M50" s="177">
        <v>5</v>
      </c>
      <c r="N50" s="177">
        <v>5</v>
      </c>
      <c r="O50" s="22">
        <f t="shared" ref="O50:O52" si="9">ROUND((SUM(H50:N50)/35)*100,0)</f>
        <v>94</v>
      </c>
      <c r="P50" s="22">
        <f>(ICFES!$O50/100)*30</f>
        <v>28.2</v>
      </c>
      <c r="Q50" s="22">
        <f t="shared" si="7"/>
        <v>26.5</v>
      </c>
      <c r="R50" s="22">
        <f>Q50</f>
        <v>26.5</v>
      </c>
      <c r="S50" s="247" t="s">
        <v>249</v>
      </c>
      <c r="T50" s="76"/>
      <c r="AB50"/>
    </row>
    <row r="51" spans="1:28" ht="20.25" customHeight="1" outlineLevel="2" thickTop="1" thickBot="1">
      <c r="A51" s="455"/>
      <c r="B51" s="448"/>
      <c r="C51" s="24" t="s">
        <v>69</v>
      </c>
      <c r="D51" s="180">
        <f t="shared" si="5"/>
        <v>0</v>
      </c>
      <c r="E51" s="180">
        <f t="shared" si="5"/>
        <v>26.5</v>
      </c>
      <c r="F51" s="22">
        <f>O31</f>
        <v>30</v>
      </c>
      <c r="G51" s="154"/>
      <c r="H51" s="177"/>
      <c r="I51" s="177"/>
      <c r="J51" s="177"/>
      <c r="K51" s="177"/>
      <c r="L51" s="177"/>
      <c r="M51" s="177"/>
      <c r="N51" s="177"/>
      <c r="O51" s="23">
        <f t="shared" si="9"/>
        <v>0</v>
      </c>
      <c r="P51" s="23">
        <f>(ICFES!$O51/100)*30</f>
        <v>0</v>
      </c>
      <c r="Q51" s="23">
        <f t="shared" si="7"/>
        <v>0</v>
      </c>
      <c r="R51" s="23">
        <f>R50+Q51</f>
        <v>26.5</v>
      </c>
      <c r="S51" s="379"/>
      <c r="T51" s="76"/>
      <c r="AB51"/>
    </row>
    <row r="52" spans="1:28" ht="20.25" customHeight="1" outlineLevel="2" thickTop="1">
      <c r="A52" s="455"/>
      <c r="B52" s="448"/>
      <c r="C52" s="24" t="s">
        <v>74</v>
      </c>
      <c r="D52" s="180">
        <f t="shared" si="5"/>
        <v>0</v>
      </c>
      <c r="E52" s="180">
        <f t="shared" si="5"/>
        <v>26.5</v>
      </c>
      <c r="F52" s="22">
        <f>P31</f>
        <v>40</v>
      </c>
      <c r="G52" s="154"/>
      <c r="H52" s="177"/>
      <c r="I52" s="177"/>
      <c r="J52" s="177"/>
      <c r="K52" s="177"/>
      <c r="L52" s="177"/>
      <c r="M52" s="177"/>
      <c r="N52" s="177"/>
      <c r="O52" s="24">
        <f t="shared" si="9"/>
        <v>0</v>
      </c>
      <c r="P52" s="24">
        <f>(ICFES!$O52/100)*40</f>
        <v>0</v>
      </c>
      <c r="Q52" s="24">
        <f t="shared" si="7"/>
        <v>0</v>
      </c>
      <c r="R52" s="24">
        <f>R51+Q52</f>
        <v>26.5</v>
      </c>
      <c r="S52" s="380"/>
      <c r="T52" s="76"/>
      <c r="AB52"/>
    </row>
    <row r="53" spans="1:28" ht="45.75" customHeight="1" outlineLevel="1">
      <c r="G53" s="157"/>
      <c r="H53" s="157"/>
      <c r="I53" s="157"/>
      <c r="J53" s="157"/>
      <c r="K53" s="157"/>
      <c r="L53" s="157"/>
      <c r="M53" s="157"/>
      <c r="N53" s="157"/>
      <c r="Q53" s="129" t="s">
        <v>212</v>
      </c>
      <c r="R53" s="130">
        <f>AVERAGE(R47:R49,R52)/100</f>
        <v>0.81625000000000003</v>
      </c>
      <c r="S53" s="381"/>
      <c r="T53" s="76"/>
    </row>
    <row r="54" spans="1:28" ht="26.25" outlineLevel="1">
      <c r="A54" s="82" t="s">
        <v>213</v>
      </c>
      <c r="B54" s="124" t="s">
        <v>25</v>
      </c>
      <c r="G54" s="157"/>
      <c r="H54" s="430" t="s">
        <v>193</v>
      </c>
      <c r="I54" s="430"/>
      <c r="J54" s="430"/>
      <c r="K54" s="430"/>
      <c r="L54" s="430"/>
      <c r="M54" s="430"/>
      <c r="N54" s="430"/>
      <c r="S54" s="381"/>
      <c r="T54" s="76"/>
    </row>
    <row r="55" spans="1:28" ht="60.75" outlineLevel="2" thickBot="1">
      <c r="A55" s="131" t="s">
        <v>28</v>
      </c>
      <c r="B55" s="132" t="s">
        <v>194</v>
      </c>
      <c r="C55" s="132" t="s">
        <v>195</v>
      </c>
      <c r="D55" s="132" t="s">
        <v>196</v>
      </c>
      <c r="E55" s="132" t="s">
        <v>214</v>
      </c>
      <c r="F55" s="132" t="s">
        <v>198</v>
      </c>
      <c r="G55" s="158" t="s">
        <v>199</v>
      </c>
      <c r="H55" s="178" t="s">
        <v>200</v>
      </c>
      <c r="I55" s="178" t="s">
        <v>201</v>
      </c>
      <c r="J55" s="178" t="s">
        <v>202</v>
      </c>
      <c r="K55" s="178" t="s">
        <v>203</v>
      </c>
      <c r="L55" s="178" t="s">
        <v>204</v>
      </c>
      <c r="M55" s="178" t="s">
        <v>205</v>
      </c>
      <c r="N55" s="178" t="s">
        <v>206</v>
      </c>
      <c r="O55" s="132" t="s">
        <v>207</v>
      </c>
      <c r="P55" s="132" t="s">
        <v>215</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74</v>
      </c>
      <c r="E56" s="181">
        <f>R56</f>
        <v>74</v>
      </c>
      <c r="F56" s="25">
        <f>M32</f>
        <v>100</v>
      </c>
      <c r="G56" s="159"/>
      <c r="H56" s="177">
        <v>5</v>
      </c>
      <c r="I56" s="177">
        <v>5</v>
      </c>
      <c r="J56" s="177">
        <v>5</v>
      </c>
      <c r="K56" s="177">
        <v>0</v>
      </c>
      <c r="L56" s="177">
        <v>5</v>
      </c>
      <c r="M56" s="177">
        <v>5</v>
      </c>
      <c r="N56" s="177">
        <v>5</v>
      </c>
      <c r="O56" s="25">
        <f t="shared" ref="O56:O65" si="10">ROUND((SUM(H56:N56)/35)*100,0)</f>
        <v>86</v>
      </c>
      <c r="P56" s="25">
        <f>(ICFES!$O56/100)*100</f>
        <v>86</v>
      </c>
      <c r="Q56" s="25">
        <f t="shared" ref="Q56:Q65" si="11">IFERROR(ROUND(O56*P56/100,1),"")</f>
        <v>74</v>
      </c>
      <c r="R56" s="25">
        <f>Q56</f>
        <v>74</v>
      </c>
      <c r="S56" s="369"/>
      <c r="T56" s="76"/>
      <c r="AB56"/>
    </row>
    <row r="57" spans="1:28" ht="63" customHeight="1" outlineLevel="2" thickTop="1" thickBot="1">
      <c r="A57" s="456">
        <v>2</v>
      </c>
      <c r="B57" s="459"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t="s">
        <v>250</v>
      </c>
      <c r="H57" s="177">
        <v>0</v>
      </c>
      <c r="I57" s="177">
        <v>0</v>
      </c>
      <c r="J57" s="177">
        <v>0</v>
      </c>
      <c r="K57" s="177">
        <v>0</v>
      </c>
      <c r="L57" s="177">
        <v>0</v>
      </c>
      <c r="M57" s="177">
        <v>0</v>
      </c>
      <c r="N57" s="177">
        <v>0</v>
      </c>
      <c r="O57" s="28">
        <f t="shared" si="10"/>
        <v>0</v>
      </c>
      <c r="P57" s="28">
        <f>(ICFES!$O57/100)*30</f>
        <v>0</v>
      </c>
      <c r="Q57" s="28">
        <f t="shared" si="11"/>
        <v>0</v>
      </c>
      <c r="R57" s="28">
        <f>Q57</f>
        <v>0</v>
      </c>
      <c r="S57" s="382" t="s">
        <v>251</v>
      </c>
      <c r="T57" s="76"/>
      <c r="AB57"/>
    </row>
    <row r="58" spans="1:28" ht="22.5" customHeight="1" outlineLevel="2" thickTop="1" thickBot="1">
      <c r="A58" s="457"/>
      <c r="B58" s="460"/>
      <c r="C58" s="29" t="s">
        <v>69</v>
      </c>
      <c r="D58" s="181">
        <f t="shared" ref="D58:E65" si="12">Q58</f>
        <v>0</v>
      </c>
      <c r="E58" s="181">
        <f t="shared" si="12"/>
        <v>0</v>
      </c>
      <c r="F58" s="28">
        <f>O33</f>
        <v>30</v>
      </c>
      <c r="G58" s="160"/>
      <c r="H58" s="177"/>
      <c r="I58" s="177"/>
      <c r="J58" s="177"/>
      <c r="K58" s="177"/>
      <c r="L58" s="177"/>
      <c r="M58" s="177"/>
      <c r="N58" s="177"/>
      <c r="O58" s="29">
        <f t="shared" si="10"/>
        <v>0</v>
      </c>
      <c r="P58" s="29">
        <f>(ICFES!$O58/100)*30</f>
        <v>0</v>
      </c>
      <c r="Q58" s="29">
        <f t="shared" si="11"/>
        <v>0</v>
      </c>
      <c r="R58" s="29">
        <f>R57+Q58</f>
        <v>0</v>
      </c>
      <c r="S58" s="383"/>
      <c r="T58" s="76"/>
      <c r="AB58"/>
    </row>
    <row r="59" spans="1:28" ht="22.5" customHeight="1" outlineLevel="2" thickTop="1" thickBot="1">
      <c r="A59" s="458"/>
      <c r="B59" s="461"/>
      <c r="C59" s="30" t="s">
        <v>74</v>
      </c>
      <c r="D59" s="181">
        <f t="shared" si="12"/>
        <v>0</v>
      </c>
      <c r="E59" s="181">
        <f t="shared" si="12"/>
        <v>0</v>
      </c>
      <c r="F59" s="28">
        <f>P33</f>
        <v>40</v>
      </c>
      <c r="G59" s="160"/>
      <c r="H59" s="179"/>
      <c r="I59" s="179"/>
      <c r="J59" s="179"/>
      <c r="K59" s="179"/>
      <c r="L59" s="179"/>
      <c r="M59" s="179"/>
      <c r="N59" s="179"/>
      <c r="O59" s="30">
        <f t="shared" si="10"/>
        <v>0</v>
      </c>
      <c r="P59" s="30">
        <f>(ICFES!$O59/100)*40</f>
        <v>0</v>
      </c>
      <c r="Q59" s="30">
        <f t="shared" si="11"/>
        <v>0</v>
      </c>
      <c r="R59" s="30">
        <f>R58+Q59</f>
        <v>0</v>
      </c>
      <c r="S59" s="384"/>
      <c r="T59" s="76"/>
      <c r="AB59"/>
    </row>
    <row r="60" spans="1:28" ht="42" customHeight="1" outlineLevel="2" thickTop="1" thickBot="1">
      <c r="A60" s="465">
        <v>3</v>
      </c>
      <c r="B60" s="462" t="str">
        <f>C16</f>
        <v>Ejecutar las acciones de mejora derivadas del análisis de la encuesta de satisfacción, orientadas a optimizar la experiencia ciudadana y la relación con grupos de valor.</v>
      </c>
      <c r="C60" s="25" t="s">
        <v>64</v>
      </c>
      <c r="D60" s="181">
        <f t="shared" si="12"/>
        <v>0</v>
      </c>
      <c r="E60" s="181">
        <f t="shared" si="12"/>
        <v>0</v>
      </c>
      <c r="F60" s="25">
        <f>N34</f>
        <v>30</v>
      </c>
      <c r="G60" s="159" t="s">
        <v>250</v>
      </c>
      <c r="H60" s="179">
        <v>0</v>
      </c>
      <c r="I60" s="179">
        <v>0</v>
      </c>
      <c r="J60" s="179">
        <v>0</v>
      </c>
      <c r="K60" s="179">
        <v>0</v>
      </c>
      <c r="L60" s="179">
        <v>0</v>
      </c>
      <c r="M60" s="179">
        <v>0</v>
      </c>
      <c r="N60" s="179">
        <v>0</v>
      </c>
      <c r="O60" s="25">
        <f t="shared" si="10"/>
        <v>0</v>
      </c>
      <c r="P60" s="25">
        <f>(ICFES!$O60/100)*30</f>
        <v>0</v>
      </c>
      <c r="Q60" s="25">
        <f t="shared" si="11"/>
        <v>0</v>
      </c>
      <c r="R60" s="25">
        <f>Q60</f>
        <v>0</v>
      </c>
      <c r="S60" s="369" t="s">
        <v>252</v>
      </c>
      <c r="T60" s="76"/>
      <c r="AB60"/>
    </row>
    <row r="61" spans="1:28" ht="22.5" customHeight="1" outlineLevel="2" thickTop="1" thickBot="1">
      <c r="A61" s="466"/>
      <c r="B61" s="463"/>
      <c r="C61" s="26" t="s">
        <v>69</v>
      </c>
      <c r="D61" s="181">
        <f t="shared" si="12"/>
        <v>0</v>
      </c>
      <c r="E61" s="181">
        <f t="shared" si="12"/>
        <v>0</v>
      </c>
      <c r="F61" s="25">
        <f>O34</f>
        <v>30</v>
      </c>
      <c r="G61" s="159"/>
      <c r="H61" s="179"/>
      <c r="I61" s="179"/>
      <c r="J61" s="179"/>
      <c r="K61" s="179"/>
      <c r="L61" s="179"/>
      <c r="M61" s="179"/>
      <c r="N61" s="179"/>
      <c r="O61" s="26">
        <f t="shared" si="10"/>
        <v>0</v>
      </c>
      <c r="P61" s="26">
        <f>(ICFES!$O61/100)*30</f>
        <v>0</v>
      </c>
      <c r="Q61" s="26">
        <f t="shared" si="11"/>
        <v>0</v>
      </c>
      <c r="R61" s="26">
        <f>R60+Q61</f>
        <v>0</v>
      </c>
      <c r="S61" s="385"/>
      <c r="T61" s="76"/>
      <c r="AB61"/>
    </row>
    <row r="62" spans="1:28" ht="22.5" customHeight="1" outlineLevel="2" thickTop="1" thickBot="1">
      <c r="A62" s="467"/>
      <c r="B62" s="464"/>
      <c r="C62" s="27" t="s">
        <v>74</v>
      </c>
      <c r="D62" s="181">
        <f t="shared" si="12"/>
        <v>0</v>
      </c>
      <c r="E62" s="181">
        <f t="shared" si="12"/>
        <v>0</v>
      </c>
      <c r="F62" s="25">
        <f>P34</f>
        <v>40</v>
      </c>
      <c r="G62" s="159"/>
      <c r="H62" s="179"/>
      <c r="I62" s="179"/>
      <c r="J62" s="179"/>
      <c r="K62" s="179"/>
      <c r="L62" s="179"/>
      <c r="M62" s="179"/>
      <c r="N62" s="179"/>
      <c r="O62" s="27">
        <f t="shared" si="10"/>
        <v>0</v>
      </c>
      <c r="P62" s="27">
        <f>(ICFES!$O62/100)*40</f>
        <v>0</v>
      </c>
      <c r="Q62" s="27">
        <f t="shared" si="11"/>
        <v>0</v>
      </c>
      <c r="R62" s="27">
        <f>R61+Q62</f>
        <v>0</v>
      </c>
      <c r="S62" s="386"/>
      <c r="T62" s="76"/>
      <c r="AB62"/>
    </row>
    <row r="63" spans="1:28" ht="56.25" customHeight="1" outlineLevel="2" thickTop="1" thickBot="1">
      <c r="A63" s="456">
        <v>4</v>
      </c>
      <c r="B63" s="459" t="str">
        <f>C17</f>
        <v>Monitorear la implementación de las mejoras y lecciones aprendidas, evaluando su impacto en la experiencia ciudadana y ajustando acciones según resultados.</v>
      </c>
      <c r="C63" s="28" t="s">
        <v>64</v>
      </c>
      <c r="D63" s="181">
        <f t="shared" si="12"/>
        <v>0</v>
      </c>
      <c r="E63" s="181">
        <f t="shared" si="12"/>
        <v>0</v>
      </c>
      <c r="F63" s="28">
        <f>N35</f>
        <v>30</v>
      </c>
      <c r="G63" s="160" t="s">
        <v>250</v>
      </c>
      <c r="H63" s="177">
        <v>0</v>
      </c>
      <c r="I63" s="177">
        <v>0</v>
      </c>
      <c r="J63" s="177">
        <v>0</v>
      </c>
      <c r="K63" s="177">
        <v>0</v>
      </c>
      <c r="L63" s="177">
        <v>0</v>
      </c>
      <c r="M63" s="177">
        <v>0</v>
      </c>
      <c r="N63" s="177">
        <v>0</v>
      </c>
      <c r="O63" s="28">
        <f t="shared" si="10"/>
        <v>0</v>
      </c>
      <c r="P63" s="28">
        <f>(ICFES!$O63/100)*30</f>
        <v>0</v>
      </c>
      <c r="Q63" s="28">
        <f t="shared" si="11"/>
        <v>0</v>
      </c>
      <c r="R63" s="28">
        <f>Q63</f>
        <v>0</v>
      </c>
      <c r="S63" s="382" t="s">
        <v>253</v>
      </c>
      <c r="T63" s="76"/>
      <c r="AB63"/>
    </row>
    <row r="64" spans="1:28" ht="22.5" customHeight="1" outlineLevel="2" thickTop="1" thickBot="1">
      <c r="A64" s="457"/>
      <c r="B64" s="460"/>
      <c r="C64" s="29" t="s">
        <v>69</v>
      </c>
      <c r="D64" s="181">
        <f t="shared" si="12"/>
        <v>0</v>
      </c>
      <c r="E64" s="181">
        <f t="shared" si="12"/>
        <v>0</v>
      </c>
      <c r="F64" s="28">
        <f>O35</f>
        <v>30</v>
      </c>
      <c r="G64" s="160"/>
      <c r="H64" s="177"/>
      <c r="I64" s="177"/>
      <c r="J64" s="177"/>
      <c r="K64" s="177"/>
      <c r="L64" s="177"/>
      <c r="M64" s="177"/>
      <c r="N64" s="177"/>
      <c r="O64" s="29">
        <f t="shared" si="10"/>
        <v>0</v>
      </c>
      <c r="P64" s="29">
        <f>(ICFES!$O64/100)*30</f>
        <v>0</v>
      </c>
      <c r="Q64" s="29">
        <f t="shared" si="11"/>
        <v>0</v>
      </c>
      <c r="R64" s="29">
        <f>R63+Q64</f>
        <v>0</v>
      </c>
      <c r="S64" s="383"/>
      <c r="T64" s="76"/>
      <c r="AB64"/>
    </row>
    <row r="65" spans="1:28" ht="22.5" customHeight="1" outlineLevel="2" thickTop="1">
      <c r="A65" s="457"/>
      <c r="B65" s="460"/>
      <c r="C65" s="30" t="s">
        <v>74</v>
      </c>
      <c r="D65" s="181">
        <f t="shared" si="12"/>
        <v>0</v>
      </c>
      <c r="E65" s="181">
        <f t="shared" si="12"/>
        <v>0</v>
      </c>
      <c r="F65" s="28">
        <f>P35</f>
        <v>40</v>
      </c>
      <c r="G65" s="160"/>
      <c r="H65" s="177"/>
      <c r="I65" s="177"/>
      <c r="J65" s="177"/>
      <c r="K65" s="177"/>
      <c r="L65" s="177"/>
      <c r="M65" s="177"/>
      <c r="N65" s="177"/>
      <c r="O65" s="30">
        <f t="shared" si="10"/>
        <v>0</v>
      </c>
      <c r="P65" s="30">
        <f>(ICFES!$O65/100)*40</f>
        <v>0</v>
      </c>
      <c r="Q65" s="30">
        <f t="shared" si="11"/>
        <v>0</v>
      </c>
      <c r="R65" s="30">
        <f>R64+Q65</f>
        <v>0</v>
      </c>
      <c r="S65" s="384"/>
      <c r="T65" s="76"/>
      <c r="AB65"/>
    </row>
    <row r="66" spans="1:28" ht="45.75" customHeight="1" outlineLevel="1">
      <c r="G66" s="157"/>
      <c r="H66" s="157"/>
      <c r="I66" s="157"/>
      <c r="J66" s="157"/>
      <c r="K66" s="157"/>
      <c r="L66" s="157"/>
      <c r="M66" s="157"/>
      <c r="N66" s="157"/>
      <c r="Q66" s="132" t="s">
        <v>212</v>
      </c>
      <c r="R66" s="133">
        <f>AVERAGE(R56,R59,R62,R65)/100</f>
        <v>0.185</v>
      </c>
      <c r="S66" s="381"/>
      <c r="T66" s="76"/>
    </row>
    <row r="67" spans="1:28" ht="26.25" outlineLevel="1">
      <c r="A67" s="83" t="s">
        <v>216</v>
      </c>
      <c r="B67" s="123" t="s">
        <v>35</v>
      </c>
      <c r="G67" s="157"/>
      <c r="H67" s="430" t="s">
        <v>193</v>
      </c>
      <c r="I67" s="430"/>
      <c r="J67" s="430"/>
      <c r="K67" s="430"/>
      <c r="L67" s="430"/>
      <c r="M67" s="430"/>
      <c r="N67" s="430"/>
      <c r="S67" s="381"/>
      <c r="T67" s="76"/>
    </row>
    <row r="68" spans="1:28" ht="60.75" outlineLevel="2" thickBot="1">
      <c r="A68" s="134" t="s">
        <v>28</v>
      </c>
      <c r="B68" s="135" t="s">
        <v>194</v>
      </c>
      <c r="C68" s="135" t="s">
        <v>195</v>
      </c>
      <c r="D68" s="135" t="s">
        <v>196</v>
      </c>
      <c r="E68" s="135" t="s">
        <v>214</v>
      </c>
      <c r="F68" s="135" t="s">
        <v>217</v>
      </c>
      <c r="G68" s="165" t="s">
        <v>199</v>
      </c>
      <c r="H68" s="178" t="s">
        <v>200</v>
      </c>
      <c r="I68" s="178" t="s">
        <v>201</v>
      </c>
      <c r="J68" s="178" t="s">
        <v>202</v>
      </c>
      <c r="K68" s="178" t="s">
        <v>203</v>
      </c>
      <c r="L68" s="178" t="s">
        <v>204</v>
      </c>
      <c r="M68" s="178" t="s">
        <v>205</v>
      </c>
      <c r="N68" s="178" t="s">
        <v>206</v>
      </c>
      <c r="O68" s="135" t="s">
        <v>207</v>
      </c>
      <c r="P68" s="135" t="s">
        <v>215</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100</v>
      </c>
      <c r="E69" s="181">
        <f t="shared" si="13"/>
        <v>100</v>
      </c>
      <c r="F69" s="28">
        <f>M36</f>
        <v>100</v>
      </c>
      <c r="G69" s="167" t="s">
        <v>211</v>
      </c>
      <c r="H69" s="177">
        <v>5</v>
      </c>
      <c r="I69" s="177">
        <v>5</v>
      </c>
      <c r="J69" s="177">
        <v>5</v>
      </c>
      <c r="K69" s="177">
        <v>5</v>
      </c>
      <c r="L69" s="177">
        <v>5</v>
      </c>
      <c r="M69" s="177">
        <v>5</v>
      </c>
      <c r="N69" s="177">
        <v>5</v>
      </c>
      <c r="O69" s="31">
        <f t="shared" ref="O69:O73" si="14">ROUND((SUM(H69:N69)/35)*100,0)</f>
        <v>100</v>
      </c>
      <c r="P69" s="31">
        <f>(ICFES!$O69/100)*100</f>
        <v>100</v>
      </c>
      <c r="Q69" s="31">
        <f t="shared" ref="Q69:Q73" si="15">IFERROR(ROUND(O69*P69/100,1),"")</f>
        <v>100</v>
      </c>
      <c r="R69" s="31">
        <f>Q69</f>
        <v>100</v>
      </c>
      <c r="S69" s="299" t="s">
        <v>254</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100</v>
      </c>
      <c r="E70" s="181">
        <f t="shared" si="13"/>
        <v>100</v>
      </c>
      <c r="F70" s="34">
        <f>M37</f>
        <v>100</v>
      </c>
      <c r="G70" s="166" t="s">
        <v>211</v>
      </c>
      <c r="H70" s="177">
        <v>5</v>
      </c>
      <c r="I70" s="177">
        <v>5</v>
      </c>
      <c r="J70" s="177">
        <v>5</v>
      </c>
      <c r="K70" s="177">
        <v>5</v>
      </c>
      <c r="L70" s="177">
        <v>5</v>
      </c>
      <c r="M70" s="177">
        <v>5</v>
      </c>
      <c r="N70" s="177">
        <v>5</v>
      </c>
      <c r="O70" s="34">
        <f t="shared" si="14"/>
        <v>100</v>
      </c>
      <c r="P70" s="34">
        <f>(ICFES!$O70/100)*100</f>
        <v>100</v>
      </c>
      <c r="Q70" s="34">
        <f t="shared" si="15"/>
        <v>100</v>
      </c>
      <c r="R70" s="34">
        <f>Q70</f>
        <v>100</v>
      </c>
      <c r="S70" s="370" t="s">
        <v>254</v>
      </c>
      <c r="T70" s="76"/>
      <c r="AB70"/>
    </row>
    <row r="71" spans="1:28" ht="172.5" customHeight="1" outlineLevel="2" thickTop="1" thickBot="1">
      <c r="A71" s="451">
        <v>3</v>
      </c>
      <c r="B71" s="449" t="str">
        <f>C20</f>
        <v>Ejecutar las acciones definidas en el plan de trabajo, asegurando la adaptación de procesos y la mejora continua en la gestión institucional.</v>
      </c>
      <c r="C71" s="31" t="s">
        <v>64</v>
      </c>
      <c r="D71" s="181">
        <f t="shared" si="13"/>
        <v>30</v>
      </c>
      <c r="E71" s="181">
        <f t="shared" si="13"/>
        <v>30</v>
      </c>
      <c r="F71" s="31">
        <f>N38</f>
        <v>30</v>
      </c>
      <c r="G71" s="167" t="s">
        <v>211</v>
      </c>
      <c r="H71" s="177">
        <v>5</v>
      </c>
      <c r="I71" s="177">
        <v>5</v>
      </c>
      <c r="J71" s="177">
        <v>5</v>
      </c>
      <c r="K71" s="177">
        <v>5</v>
      </c>
      <c r="L71" s="177">
        <v>5</v>
      </c>
      <c r="M71" s="177">
        <v>5</v>
      </c>
      <c r="N71" s="177">
        <v>5</v>
      </c>
      <c r="O71" s="31">
        <f t="shared" si="14"/>
        <v>100</v>
      </c>
      <c r="P71" s="31">
        <f>(ICFES!$O71/100)*30</f>
        <v>30</v>
      </c>
      <c r="Q71" s="31">
        <f t="shared" si="15"/>
        <v>30</v>
      </c>
      <c r="R71" s="31">
        <f>Q71</f>
        <v>30</v>
      </c>
      <c r="S71" s="299" t="s">
        <v>255</v>
      </c>
      <c r="T71" s="76"/>
      <c r="AB71"/>
    </row>
    <row r="72" spans="1:28" ht="20.25" outlineLevel="2" thickTop="1" thickBot="1">
      <c r="A72" s="452"/>
      <c r="B72" s="450"/>
      <c r="C72" s="32" t="s">
        <v>69</v>
      </c>
      <c r="D72" s="181">
        <f t="shared" si="13"/>
        <v>0</v>
      </c>
      <c r="E72" s="181">
        <f t="shared" si="13"/>
        <v>30</v>
      </c>
      <c r="F72" s="31">
        <f>O38</f>
        <v>30</v>
      </c>
      <c r="G72" s="167"/>
      <c r="H72" s="179"/>
      <c r="I72" s="179"/>
      <c r="J72" s="179"/>
      <c r="K72" s="179"/>
      <c r="L72" s="179"/>
      <c r="M72" s="179"/>
      <c r="N72" s="179"/>
      <c r="O72" s="32">
        <f t="shared" si="14"/>
        <v>0</v>
      </c>
      <c r="P72" s="32">
        <f>(ICFES!$O72/100)*30</f>
        <v>0</v>
      </c>
      <c r="Q72" s="32">
        <f t="shared" si="15"/>
        <v>0</v>
      </c>
      <c r="R72" s="32">
        <f>R71+Q72</f>
        <v>30</v>
      </c>
      <c r="S72" s="387"/>
      <c r="T72" s="76"/>
      <c r="AB72"/>
    </row>
    <row r="73" spans="1:28" ht="19.5" outlineLevel="2" thickTop="1">
      <c r="A73" s="452"/>
      <c r="B73" s="450"/>
      <c r="C73" s="33" t="s">
        <v>74</v>
      </c>
      <c r="D73" s="181">
        <f t="shared" si="13"/>
        <v>0</v>
      </c>
      <c r="E73" s="181">
        <f t="shared" si="13"/>
        <v>30</v>
      </c>
      <c r="F73" s="31">
        <f>P38</f>
        <v>40</v>
      </c>
      <c r="G73" s="167"/>
      <c r="H73" s="177"/>
      <c r="I73" s="177"/>
      <c r="J73" s="177"/>
      <c r="K73" s="177"/>
      <c r="L73" s="177"/>
      <c r="M73" s="177"/>
      <c r="N73" s="177"/>
      <c r="O73" s="33">
        <f t="shared" si="14"/>
        <v>0</v>
      </c>
      <c r="P73" s="33">
        <f>(ICFES!$O73/100)*40</f>
        <v>0</v>
      </c>
      <c r="Q73" s="33">
        <f t="shared" si="15"/>
        <v>0</v>
      </c>
      <c r="R73" s="33">
        <f>R72+Q73</f>
        <v>30</v>
      </c>
      <c r="S73" s="388"/>
      <c r="T73" s="76"/>
      <c r="AB73"/>
    </row>
    <row r="74" spans="1:28" ht="45.75" customHeight="1" outlineLevel="1">
      <c r="A74" s="79"/>
      <c r="B74" s="76"/>
      <c r="C74" s="76"/>
      <c r="D74" s="76"/>
      <c r="E74" s="76"/>
      <c r="F74" s="76"/>
      <c r="G74" s="170"/>
      <c r="H74" s="170"/>
      <c r="I74" s="170"/>
      <c r="J74" s="170"/>
      <c r="K74" s="170"/>
      <c r="L74" s="170"/>
      <c r="M74" s="170"/>
      <c r="N74" s="170"/>
      <c r="O74" s="76"/>
      <c r="P74" s="76"/>
      <c r="Q74" s="135" t="s">
        <v>212</v>
      </c>
      <c r="R74" s="136">
        <f>AVERAGE(R69,R70,R73)/100</f>
        <v>0.76666666666666672</v>
      </c>
      <c r="S74" s="389"/>
      <c r="T74" s="76"/>
      <c r="AB74"/>
    </row>
    <row r="75" spans="1:28" ht="26.25" outlineLevel="1">
      <c r="A75" s="84" t="s">
        <v>218</v>
      </c>
      <c r="B75" s="85" t="s">
        <v>45</v>
      </c>
      <c r="G75" s="157"/>
      <c r="H75" s="430" t="s">
        <v>193</v>
      </c>
      <c r="I75" s="430"/>
      <c r="J75" s="430"/>
      <c r="K75" s="430"/>
      <c r="L75" s="430"/>
      <c r="M75" s="430"/>
      <c r="N75" s="430"/>
      <c r="S75" s="381"/>
      <c r="T75" s="76"/>
      <c r="AB75"/>
    </row>
    <row r="76" spans="1:28" ht="46.5" customHeight="1" outlineLevel="2" thickBot="1">
      <c r="A76" s="137" t="s">
        <v>28</v>
      </c>
      <c r="B76" s="138" t="s">
        <v>194</v>
      </c>
      <c r="C76" s="138" t="s">
        <v>195</v>
      </c>
      <c r="D76" s="138" t="s">
        <v>196</v>
      </c>
      <c r="E76" s="138" t="s">
        <v>214</v>
      </c>
      <c r="F76" s="138" t="s">
        <v>217</v>
      </c>
      <c r="G76" s="171" t="s">
        <v>199</v>
      </c>
      <c r="H76" s="178" t="s">
        <v>200</v>
      </c>
      <c r="I76" s="178" t="s">
        <v>201</v>
      </c>
      <c r="J76" s="178" t="s">
        <v>202</v>
      </c>
      <c r="K76" s="178" t="s">
        <v>203</v>
      </c>
      <c r="L76" s="178" t="s">
        <v>204</v>
      </c>
      <c r="M76" s="178" t="s">
        <v>205</v>
      </c>
      <c r="N76" s="178" t="s">
        <v>206</v>
      </c>
      <c r="O76" s="138" t="s">
        <v>207</v>
      </c>
      <c r="P76" s="138" t="s">
        <v>215</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100</v>
      </c>
      <c r="E77" s="181">
        <f t="shared" si="16"/>
        <v>100</v>
      </c>
      <c r="F77" s="35">
        <f>M39</f>
        <v>100</v>
      </c>
      <c r="G77" s="172" t="s">
        <v>211</v>
      </c>
      <c r="H77" s="177">
        <v>5</v>
      </c>
      <c r="I77" s="177">
        <v>5</v>
      </c>
      <c r="J77" s="177">
        <v>5</v>
      </c>
      <c r="K77" s="177">
        <v>5</v>
      </c>
      <c r="L77" s="177">
        <v>5</v>
      </c>
      <c r="M77" s="177">
        <v>5</v>
      </c>
      <c r="N77" s="177">
        <v>5</v>
      </c>
      <c r="O77" s="35">
        <f t="shared" ref="O77:O82" si="17">ROUND((SUM(H77:N77)/35)*100,0)</f>
        <v>100</v>
      </c>
      <c r="P77" s="35">
        <f>(ICFES!$O77/100)*100</f>
        <v>100</v>
      </c>
      <c r="Q77" s="35">
        <f t="shared" ref="Q77:Q82" si="18">IFERROR(ROUND(O77*P77/100,1),"")</f>
        <v>100</v>
      </c>
      <c r="R77" s="35">
        <f>Q77</f>
        <v>100</v>
      </c>
      <c r="S77" s="371" t="s">
        <v>256</v>
      </c>
      <c r="T77" s="76"/>
      <c r="AB77"/>
    </row>
    <row r="78" spans="1:28" ht="46.5" outlineLevel="2" thickTop="1" thickBot="1">
      <c r="A78" s="441">
        <v>2</v>
      </c>
      <c r="B78" s="444"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211</v>
      </c>
      <c r="H78" s="177">
        <v>5</v>
      </c>
      <c r="I78" s="177">
        <v>5</v>
      </c>
      <c r="J78" s="177">
        <v>5</v>
      </c>
      <c r="K78" s="177">
        <v>5</v>
      </c>
      <c r="L78" s="177">
        <v>5</v>
      </c>
      <c r="M78" s="177">
        <v>5</v>
      </c>
      <c r="N78" s="177">
        <v>5</v>
      </c>
      <c r="O78" s="37">
        <f t="shared" si="17"/>
        <v>100</v>
      </c>
      <c r="P78" s="37">
        <f>(ICFES!$O78/100)*25</f>
        <v>25</v>
      </c>
      <c r="Q78" s="37">
        <f t="shared" si="18"/>
        <v>25</v>
      </c>
      <c r="R78" s="37">
        <f>Q78</f>
        <v>25</v>
      </c>
      <c r="S78" s="372" t="s">
        <v>257</v>
      </c>
      <c r="T78" s="76"/>
      <c r="AB78"/>
    </row>
    <row r="79" spans="1:28" ht="46.5" outlineLevel="2" thickTop="1" thickBot="1">
      <c r="A79" s="442"/>
      <c r="B79" s="445"/>
      <c r="C79" s="38" t="s">
        <v>64</v>
      </c>
      <c r="D79" s="181">
        <f t="shared" si="16"/>
        <v>25</v>
      </c>
      <c r="E79" s="181">
        <f t="shared" si="16"/>
        <v>50</v>
      </c>
      <c r="F79" s="35">
        <f>N40</f>
        <v>25</v>
      </c>
      <c r="G79" s="173" t="s">
        <v>211</v>
      </c>
      <c r="H79" s="177">
        <v>5</v>
      </c>
      <c r="I79" s="177">
        <v>5</v>
      </c>
      <c r="J79" s="177">
        <v>5</v>
      </c>
      <c r="K79" s="177">
        <v>5</v>
      </c>
      <c r="L79" s="177">
        <v>5</v>
      </c>
      <c r="M79" s="177">
        <v>5</v>
      </c>
      <c r="N79" s="177">
        <v>5</v>
      </c>
      <c r="O79" s="38">
        <f t="shared" si="17"/>
        <v>100</v>
      </c>
      <c r="P79" s="38">
        <f>(ICFES!$O79/100)*25</f>
        <v>25</v>
      </c>
      <c r="Q79" s="38">
        <f t="shared" si="18"/>
        <v>25</v>
      </c>
      <c r="R79" s="38">
        <f>R78+Q79</f>
        <v>50</v>
      </c>
      <c r="S79" s="390" t="s">
        <v>258</v>
      </c>
      <c r="T79" s="76"/>
      <c r="AB79"/>
    </row>
    <row r="80" spans="1:28" ht="20.25" outlineLevel="2" thickTop="1" thickBot="1">
      <c r="A80" s="442"/>
      <c r="B80" s="445"/>
      <c r="C80" s="39" t="s">
        <v>69</v>
      </c>
      <c r="D80" s="181">
        <f t="shared" si="16"/>
        <v>0</v>
      </c>
      <c r="E80" s="181">
        <f t="shared" si="16"/>
        <v>50</v>
      </c>
      <c r="F80" s="35">
        <f>O40</f>
        <v>25</v>
      </c>
      <c r="G80" s="173"/>
      <c r="H80" s="177"/>
      <c r="I80" s="177"/>
      <c r="J80" s="177"/>
      <c r="K80" s="177"/>
      <c r="L80" s="177"/>
      <c r="M80" s="177"/>
      <c r="N80" s="177"/>
      <c r="O80" s="39">
        <f t="shared" si="17"/>
        <v>0</v>
      </c>
      <c r="P80" s="39">
        <f>(ICFES!$O80/100)*25</f>
        <v>0</v>
      </c>
      <c r="Q80" s="39">
        <f t="shared" si="18"/>
        <v>0</v>
      </c>
      <c r="R80" s="39">
        <f>R79+Q80</f>
        <v>50</v>
      </c>
      <c r="S80" s="391"/>
      <c r="T80" s="76"/>
      <c r="AB80"/>
    </row>
    <row r="81" spans="1:28 16374:16384" ht="20.25" outlineLevel="2" thickTop="1" thickBot="1">
      <c r="A81" s="443"/>
      <c r="B81" s="446"/>
      <c r="C81" s="38" t="s">
        <v>74</v>
      </c>
      <c r="D81" s="181">
        <f t="shared" si="16"/>
        <v>0</v>
      </c>
      <c r="E81" s="181">
        <f t="shared" si="16"/>
        <v>50</v>
      </c>
      <c r="F81" s="35">
        <f>P40</f>
        <v>25</v>
      </c>
      <c r="G81" s="173"/>
      <c r="H81" s="177"/>
      <c r="I81" s="177"/>
      <c r="J81" s="177"/>
      <c r="K81" s="177"/>
      <c r="L81" s="177"/>
      <c r="M81" s="177"/>
      <c r="N81" s="177"/>
      <c r="O81" s="38">
        <f t="shared" si="17"/>
        <v>0</v>
      </c>
      <c r="P81" s="38">
        <f>(ICFES!$O81/100)*25</f>
        <v>0</v>
      </c>
      <c r="Q81" s="38">
        <f t="shared" si="18"/>
        <v>0</v>
      </c>
      <c r="R81" s="38">
        <f>R80+Q81</f>
        <v>50</v>
      </c>
      <c r="S81" s="390"/>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(ICFES!$O82/100)*100</f>
        <v>0</v>
      </c>
      <c r="Q82" s="36">
        <f t="shared" si="18"/>
        <v>0</v>
      </c>
      <c r="R82" s="36">
        <f>Q82</f>
        <v>0</v>
      </c>
      <c r="S82" s="392"/>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212</v>
      </c>
      <c r="R83" s="139">
        <f>AVERAGE(R77,R81,R82)/100</f>
        <v>0.5</v>
      </c>
      <c r="T83" s="76"/>
    </row>
    <row r="84" spans="1:28 16374:16384" ht="20.25" customHeight="1">
      <c r="A84" s="79"/>
      <c r="B84" s="76"/>
      <c r="C84" s="76"/>
      <c r="D84" s="76"/>
      <c r="E84" s="76"/>
      <c r="F84" s="76"/>
      <c r="G84" s="76"/>
      <c r="H84" s="76"/>
      <c r="I84" s="76"/>
      <c r="J84" s="76"/>
      <c r="K84" s="76"/>
      <c r="L84" s="76"/>
      <c r="M84" s="76"/>
      <c r="N84" s="76"/>
      <c r="O84" s="76"/>
      <c r="P84" s="76"/>
      <c r="Q84" s="76"/>
      <c r="R84" s="76"/>
      <c r="S84" s="373"/>
      <c r="T84" s="76"/>
      <c r="XET84" s="76"/>
      <c r="XEU84" s="76"/>
      <c r="XEV84" s="76"/>
      <c r="XEW84" s="76"/>
      <c r="XEX84" s="76"/>
      <c r="XEY84" s="76"/>
      <c r="XEZ84" s="76"/>
      <c r="XFA84" s="76"/>
      <c r="XFB84" s="76"/>
      <c r="XFC84" s="76"/>
      <c r="XFD84" s="76"/>
    </row>
    <row r="85" spans="1:28 16374:16384">
      <c r="A85" s="79"/>
      <c r="B85" s="76"/>
      <c r="C85" s="76"/>
      <c r="D85" s="76"/>
      <c r="E85" s="76"/>
      <c r="F85" s="76"/>
      <c r="G85" s="76"/>
      <c r="H85" s="76"/>
      <c r="I85" s="76"/>
      <c r="J85" s="76"/>
      <c r="K85" s="76"/>
      <c r="L85" s="76"/>
      <c r="M85" s="76"/>
      <c r="N85" s="76"/>
      <c r="O85" s="76"/>
      <c r="P85" s="76"/>
      <c r="Q85" s="76"/>
      <c r="R85" s="76"/>
      <c r="S85" s="373"/>
      <c r="T85" s="76"/>
      <c r="XET85" s="21"/>
      <c r="XEU85" s="21"/>
      <c r="XEV85" s="21"/>
      <c r="XEW85" s="21"/>
      <c r="XEX85" s="21"/>
      <c r="XEY85" s="21"/>
      <c r="XEZ85" s="21"/>
      <c r="XFA85" s="21"/>
      <c r="XFB85" s="21"/>
      <c r="XFC85" s="21"/>
      <c r="XFD85" s="21"/>
    </row>
  </sheetData>
  <autoFilter ref="A76:S76" xr:uid="{0AC41053-E55A-4328-84CC-6F9B1D5CF284}"/>
  <dataConsolidate/>
  <mergeCells count="41">
    <mergeCell ref="A78:A81"/>
    <mergeCell ref="B78:B81"/>
    <mergeCell ref="A63:A65"/>
    <mergeCell ref="B63:B65"/>
    <mergeCell ref="H67:N67"/>
    <mergeCell ref="A71:A73"/>
    <mergeCell ref="B71:B73"/>
    <mergeCell ref="H75:N75"/>
    <mergeCell ref="A60:A62"/>
    <mergeCell ref="B60:B62"/>
    <mergeCell ref="O23:R23"/>
    <mergeCell ref="Q24:R24"/>
    <mergeCell ref="A26:S26"/>
    <mergeCell ref="A43:XFD43"/>
    <mergeCell ref="H45:N45"/>
    <mergeCell ref="A50:A52"/>
    <mergeCell ref="B50:B52"/>
    <mergeCell ref="H54:N54"/>
    <mergeCell ref="A57:A59"/>
    <mergeCell ref="B57:B59"/>
    <mergeCell ref="O20:R20"/>
    <mergeCell ref="O21:R21"/>
    <mergeCell ref="O22:R22"/>
    <mergeCell ref="O17:R17"/>
    <mergeCell ref="O18:R18"/>
    <mergeCell ref="O19:R19"/>
    <mergeCell ref="O14:R14"/>
    <mergeCell ref="O15:R15"/>
    <mergeCell ref="O16:R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F8A8A069-B71A-43A5-89A4-761CE4167086}">
      <formula1>eje</formula1>
    </dataValidation>
    <dataValidation type="list" allowBlank="1" showInputMessage="1" showErrorMessage="1" sqref="G42 H28:H41" xr:uid="{8CE8E7BC-7273-47EF-A395-F56344268AE4}">
      <formula1>"Nùmero,%,Dìas,Unidades"</formula1>
    </dataValidation>
    <dataValidation type="list" allowBlank="1" showInputMessage="1" showErrorMessage="1" sqref="C42" xr:uid="{8913D29E-570A-4DBD-9A51-F7502703D0E1}">
      <formula1>indicador</formula1>
    </dataValidation>
    <dataValidation type="list" sqref="D42 E28:E41" xr:uid="{2BD1D655-54F3-46CE-841C-779145DF2DD3}">
      <formula1>"Producto,Resultado,Gestión"</formula1>
    </dataValidation>
    <dataValidation type="list" allowBlank="1" showInputMessage="1" showErrorMessage="1" sqref="G47:G52 G56:G65 G69:G73 G77:G82" xr:uid="{936C313D-3FA3-47B0-B2DB-CA2E95A94CEE}">
      <formula1>"SI,NO"</formula1>
    </dataValidation>
    <dataValidation type="list" allowBlank="1" showInputMessage="1" showErrorMessage="1" sqref="H69:N73 AB42:AG42 H56:N65 H47:H52 J47:N52 I47 I49:I52 H77:N82" xr:uid="{5B8AEAA8-3B90-4998-A7AB-CBBD003C1DAE}">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00BD4DD1-B12C-45D4-AF11-F223C28C3D7C}">
          <x14:formula1>
            <xm:f>Hoja2!$U$2:$U$19</xm:f>
          </x14:formula1>
          <xm:sqref>G28:G41</xm:sqref>
        </x14:dataValidation>
        <x14:dataValidation type="list" allowBlank="1" showInputMessage="1" showErrorMessage="1" xr:uid="{6E684507-B7DE-4F9B-8773-BB5EF09EA1C9}">
          <x14:formula1>
            <xm:f>Hoja2!$T$2:$T$19</xm:f>
          </x14:formula1>
          <xm:sqref>F28:F41</xm:sqref>
        </x14:dataValidation>
        <x14:dataValidation type="list" allowBlank="1" showInputMessage="1" showErrorMessage="1" xr:uid="{66840797-C9D2-4A1F-8A51-1677C79BEB13}">
          <x14:formula1>
            <xm:f>Hoja2!$R$2:$R$19</xm:f>
          </x14:formula1>
          <xm:sqref>D28:D41</xm:sqref>
        </x14:dataValidation>
        <x14:dataValidation type="list" allowBlank="1" showInputMessage="1" showErrorMessage="1" xr:uid="{1CC3A348-DB9B-4375-A008-E1616EE6B738}">
          <x14:formula1>
            <xm:f>Hoja2!$M$2:$M$5</xm:f>
          </x14:formula1>
          <xm:sqref>I28:I41</xm:sqref>
        </x14:dataValidation>
        <x14:dataValidation type="list" allowBlank="1" showInputMessage="1" showErrorMessage="1" xr:uid="{DD09DD37-C21F-4CE9-9AAD-DCC2E395979C}">
          <x14:formula1>
            <xm:f>Hoja2!#REF!</xm:f>
          </x14:formula1>
          <xm:sqref>E42:F42</xm:sqref>
        </x14:dataValidation>
        <x14:dataValidation type="list" allowBlank="1" showInputMessage="1" showErrorMessage="1" xr:uid="{1DDE7823-6F09-45AF-9557-DD82FF15A4B6}">
          <x14:formula1>
            <xm:f>Hoja2!$E$7:$E$10</xm:f>
          </x14:formula1>
          <xm:sqref>C47:C52 C56:C65 C69:C73 C77:C82</xm:sqref>
        </x14:dataValidation>
        <x14:dataValidation type="list" allowBlank="1" showInputMessage="1" showErrorMessage="1" xr:uid="{B8C0A14D-B06A-42FA-A6D9-395C9C4FBD5B}">
          <x14:formula1>
            <xm:f>Hoja2!$G$2:$G$5</xm:f>
          </x14:formula1>
          <xm:sqref>G10:G24</xm:sqref>
        </x14:dataValidation>
        <x14:dataValidation type="list" allowBlank="1" showInputMessage="1" showErrorMessage="1" xr:uid="{498BEC94-24D2-419E-B915-A866F0112903}">
          <x14:formula1>
            <xm:f>Hoja2!$C$2:$C$5</xm:f>
          </x14:formula1>
          <xm:sqref>B10:B24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2FE5F-3E16-468A-AC8E-98F9B338309B}">
  <sheetPr>
    <tabColor theme="5"/>
  </sheetPr>
  <dimension ref="A1:XFD85"/>
  <sheetViews>
    <sheetView showGridLines="0" topLeftCell="A74" zoomScale="80" zoomScaleNormal="80" workbookViewId="0">
      <pane xSplit="3" topLeftCell="M1" activePane="topRight" state="frozen"/>
      <selection pane="topRight" activeCell="R83" sqref="R83"/>
    </sheetView>
  </sheetViews>
  <sheetFormatPr baseColWidth="10" defaultColWidth="0" defaultRowHeight="15" customHeight="1" zeroHeight="1" outlineLevelRow="2"/>
  <cols>
    <col min="1" max="1" width="15.140625" customWidth="1"/>
    <col min="2" max="2" width="55.42578125" style="21" customWidth="1"/>
    <col min="3" max="3" width="46.85546875" style="21" customWidth="1"/>
    <col min="4" max="4" width="43" style="21" customWidth="1"/>
    <col min="5" max="5" width="27.42578125" style="21" customWidth="1"/>
    <col min="6" max="6" width="32.7109375" style="21" customWidth="1"/>
    <col min="7" max="7" width="31.85546875" style="21" customWidth="1"/>
    <col min="8" max="8" width="16.5703125" style="21" customWidth="1"/>
    <col min="9" max="13" width="13.28515625" style="21" customWidth="1"/>
    <col min="14" max="14" width="13.42578125" style="21" customWidth="1"/>
    <col min="15" max="17" width="15.7109375" style="21" customWidth="1"/>
    <col min="18" max="18" width="42" style="21" customWidth="1"/>
    <col min="19" max="19" width="57" style="21" customWidth="1"/>
    <col min="20" max="20" width="38.85546875" style="21" customWidth="1"/>
    <col min="21" max="21" width="18.28515625" style="21" hidden="1" customWidth="1"/>
    <col min="22" max="22" width="16.7109375" style="21" hidden="1" customWidth="1"/>
    <col min="23" max="23" width="20.28515625" style="21" hidden="1" customWidth="1"/>
    <col min="24" max="24" width="17.140625" style="21" hidden="1" customWidth="1"/>
    <col min="25" max="25" width="17.5703125" style="21" hidden="1" customWidth="1"/>
    <col min="26" max="26" width="26.5703125" style="21" hidden="1" customWidth="1"/>
    <col min="27" max="27" width="30.85546875" style="21" hidden="1" customWidth="1"/>
    <col min="28" max="28" width="0" style="21" hidden="1" customWidth="1"/>
    <col min="29" max="34" width="0" hidden="1" customWidth="1"/>
    <col min="35" max="16384" width="11.42578125" hidden="1"/>
  </cols>
  <sheetData>
    <row r="1" spans="1:28" ht="21">
      <c r="A1" s="437" t="s">
        <v>105</v>
      </c>
      <c r="B1" s="437"/>
      <c r="C1" s="91" t="s">
        <v>106</v>
      </c>
      <c r="D1" s="91" t="s">
        <v>107</v>
      </c>
      <c r="F1" s="76"/>
      <c r="H1" s="76"/>
      <c r="I1" s="76"/>
      <c r="J1" s="76"/>
      <c r="L1" s="76"/>
      <c r="M1" s="76"/>
      <c r="N1" s="76"/>
      <c r="O1" s="76"/>
      <c r="Q1" s="76"/>
      <c r="R1" s="76"/>
      <c r="S1" s="76"/>
      <c r="AB1"/>
    </row>
    <row r="2" spans="1:28" ht="21">
      <c r="A2" s="90" t="s">
        <v>108</v>
      </c>
      <c r="B2" s="184" t="s">
        <v>34</v>
      </c>
      <c r="C2" s="76" t="s">
        <v>109</v>
      </c>
      <c r="D2" s="88">
        <f>R53</f>
        <v>0</v>
      </c>
      <c r="E2" s="76"/>
      <c r="F2" s="76"/>
      <c r="G2" s="76"/>
      <c r="H2" s="76"/>
      <c r="I2" s="76"/>
      <c r="J2" s="76"/>
      <c r="K2" s="76"/>
      <c r="L2" s="76"/>
      <c r="M2" s="76"/>
      <c r="N2" s="76"/>
      <c r="O2" s="76"/>
      <c r="P2" s="76"/>
      <c r="Q2" s="76"/>
      <c r="R2" s="76"/>
      <c r="S2" s="76"/>
      <c r="AB2"/>
    </row>
    <row r="3" spans="1:28" ht="21">
      <c r="A3" s="90" t="s">
        <v>110</v>
      </c>
      <c r="B3" s="191">
        <v>46023</v>
      </c>
      <c r="C3" s="76" t="s">
        <v>111</v>
      </c>
      <c r="D3" s="87">
        <f>R66</f>
        <v>0.25</v>
      </c>
      <c r="E3" s="76"/>
      <c r="F3" s="76"/>
      <c r="G3" s="76"/>
      <c r="H3" s="76"/>
      <c r="I3" s="76"/>
      <c r="J3" s="76"/>
      <c r="K3" s="76"/>
      <c r="L3" s="76"/>
      <c r="M3" s="76"/>
      <c r="N3" s="76"/>
      <c r="O3" s="76"/>
      <c r="P3" s="76"/>
      <c r="Q3" s="76"/>
      <c r="R3" s="76"/>
      <c r="S3" s="76"/>
      <c r="AB3"/>
    </row>
    <row r="4" spans="1:28" ht="21">
      <c r="A4" s="90" t="s">
        <v>112</v>
      </c>
      <c r="B4" s="191">
        <v>46387</v>
      </c>
      <c r="C4" s="76" t="s">
        <v>113</v>
      </c>
      <c r="D4" s="87">
        <f>R74</f>
        <v>0.66666666666666674</v>
      </c>
      <c r="E4" s="76"/>
      <c r="F4" s="76"/>
      <c r="G4" s="76"/>
      <c r="H4" s="76"/>
      <c r="I4" s="76"/>
      <c r="J4" s="76"/>
      <c r="K4" s="76"/>
      <c r="L4" s="76"/>
      <c r="M4" s="76"/>
      <c r="N4" s="76"/>
      <c r="O4" s="76"/>
      <c r="P4" s="76"/>
      <c r="Q4" s="76"/>
      <c r="R4" s="76"/>
      <c r="S4" s="76"/>
      <c r="AB4"/>
    </row>
    <row r="5" spans="1:28" ht="20.25" customHeight="1">
      <c r="A5" s="77"/>
      <c r="B5" s="78"/>
      <c r="C5" s="76" t="s">
        <v>114</v>
      </c>
      <c r="D5" s="87">
        <f>R83</f>
        <v>0</v>
      </c>
      <c r="E5" s="76"/>
      <c r="F5" s="76"/>
      <c r="G5" s="76"/>
      <c r="H5" s="76"/>
      <c r="I5" s="76"/>
      <c r="J5" s="76"/>
      <c r="K5" s="76"/>
      <c r="L5" s="76"/>
      <c r="M5" s="76"/>
      <c r="N5" s="76"/>
      <c r="O5" s="76"/>
      <c r="P5" s="76"/>
      <c r="Q5" s="76"/>
      <c r="R5" s="76"/>
      <c r="S5" s="76"/>
      <c r="AB5"/>
    </row>
    <row r="6" spans="1:28">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40" t="s">
        <v>115</v>
      </c>
      <c r="B8" s="440"/>
      <c r="C8" s="76"/>
      <c r="D8" s="76"/>
      <c r="E8" s="76"/>
      <c r="F8" s="76"/>
      <c r="G8" s="76"/>
      <c r="H8" s="76"/>
      <c r="I8" s="76"/>
      <c r="J8" s="76"/>
      <c r="K8" s="76"/>
      <c r="L8" s="76"/>
      <c r="M8" s="76"/>
      <c r="N8" s="76"/>
      <c r="O8" s="76"/>
      <c r="P8" s="76"/>
      <c r="Q8" s="76"/>
      <c r="R8" s="76"/>
      <c r="S8" s="76"/>
      <c r="T8" s="76"/>
      <c r="Y8"/>
      <c r="Z8"/>
      <c r="AA8"/>
      <c r="AB8"/>
    </row>
    <row r="9" spans="1:28" ht="15.75"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431" t="s">
        <v>127</v>
      </c>
      <c r="P9" s="432"/>
      <c r="Q9" s="432"/>
      <c r="R9" s="433"/>
      <c r="S9" s="126" t="s">
        <v>128</v>
      </c>
      <c r="T9" s="431" t="s">
        <v>129</v>
      </c>
      <c r="U9" s="432"/>
      <c r="V9" s="76"/>
      <c r="W9" s="76"/>
      <c r="AB9"/>
    </row>
    <row r="10" spans="1:28" s="4" customFormat="1" ht="76.5"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434"/>
      <c r="P10" s="435"/>
      <c r="Q10" s="435"/>
      <c r="R10" s="436"/>
      <c r="S10" s="59" t="str">
        <f t="shared" ref="S10:S23" si="0">IF(SUM(K10:N10)=J10,"OK","Revisar")</f>
        <v>OK</v>
      </c>
      <c r="T10" s="427" t="s">
        <v>259</v>
      </c>
      <c r="U10" s="428"/>
      <c r="V10" s="76"/>
      <c r="W10" s="76"/>
      <c r="X10" s="21"/>
      <c r="Y10" s="21"/>
      <c r="Z10" s="21"/>
      <c r="AA10" s="21"/>
    </row>
    <row r="11" spans="1:28" ht="76.5"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434"/>
      <c r="P11" s="435"/>
      <c r="Q11" s="435"/>
      <c r="R11" s="436"/>
      <c r="S11" s="63" t="str">
        <f t="shared" si="0"/>
        <v>OK</v>
      </c>
      <c r="T11" s="427" t="s">
        <v>260</v>
      </c>
      <c r="U11" s="428"/>
      <c r="V11" s="76"/>
      <c r="W11" s="76"/>
      <c r="AB11"/>
    </row>
    <row r="12" spans="1:28" ht="61.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434"/>
      <c r="P12" s="435"/>
      <c r="Q12" s="435"/>
      <c r="R12" s="436"/>
      <c r="S12" s="66" t="str">
        <f t="shared" si="0"/>
        <v>OK</v>
      </c>
      <c r="T12" s="427" t="s">
        <v>261</v>
      </c>
      <c r="U12" s="428"/>
      <c r="V12" s="76"/>
      <c r="W12" s="76"/>
      <c r="AB12"/>
    </row>
    <row r="13" spans="1:28" ht="61.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434"/>
      <c r="P13" s="435"/>
      <c r="Q13" s="435"/>
      <c r="R13" s="436"/>
      <c r="S13" s="63" t="str">
        <f t="shared" si="0"/>
        <v>OK</v>
      </c>
      <c r="T13" s="427" t="s">
        <v>262</v>
      </c>
      <c r="U13" s="428"/>
      <c r="V13" s="76"/>
      <c r="W13" s="76"/>
      <c r="AB13"/>
    </row>
    <row r="14" spans="1:28" ht="61.5"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434"/>
      <c r="P14" s="435"/>
      <c r="Q14" s="435"/>
      <c r="R14" s="436"/>
      <c r="S14" s="41" t="str">
        <f t="shared" si="0"/>
        <v>OK</v>
      </c>
      <c r="T14" s="41" t="s">
        <v>263</v>
      </c>
      <c r="U14" s="41"/>
      <c r="V14" s="76"/>
      <c r="W14" s="76"/>
      <c r="AB14"/>
    </row>
    <row r="15" spans="1:28" ht="61.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434"/>
      <c r="P15" s="435"/>
      <c r="Q15" s="435"/>
      <c r="R15" s="436"/>
      <c r="S15" s="18" t="str">
        <f t="shared" si="0"/>
        <v>OK</v>
      </c>
      <c r="T15" s="18" t="s">
        <v>264</v>
      </c>
      <c r="U15" s="18"/>
      <c r="V15" s="76"/>
      <c r="W15" s="76"/>
      <c r="AB15"/>
    </row>
    <row r="16" spans="1:28" ht="61.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434"/>
      <c r="P16" s="435"/>
      <c r="Q16" s="435"/>
      <c r="R16" s="436"/>
      <c r="S16" s="41" t="str">
        <f t="shared" si="0"/>
        <v>OK</v>
      </c>
      <c r="T16" s="41" t="s">
        <v>265</v>
      </c>
      <c r="U16" s="41"/>
      <c r="V16" s="76"/>
      <c r="W16" s="76"/>
      <c r="AB16"/>
    </row>
    <row r="17" spans="1:28" ht="61.5"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434"/>
      <c r="P17" s="435"/>
      <c r="Q17" s="435"/>
      <c r="R17" s="436"/>
      <c r="S17" s="18" t="str">
        <f t="shared" si="0"/>
        <v>OK</v>
      </c>
      <c r="T17" s="18" t="s">
        <v>266</v>
      </c>
      <c r="U17" s="18"/>
      <c r="V17" s="76"/>
      <c r="W17" s="76"/>
      <c r="AB17"/>
    </row>
    <row r="18" spans="1:28" ht="61.5"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434"/>
      <c r="P18" s="435"/>
      <c r="Q18" s="435"/>
      <c r="R18" s="436"/>
      <c r="S18" s="52" t="str">
        <f t="shared" si="0"/>
        <v>OK</v>
      </c>
      <c r="T18" s="52" t="s">
        <v>267</v>
      </c>
      <c r="U18" s="52"/>
      <c r="V18" s="76"/>
      <c r="W18" s="76"/>
      <c r="AB18"/>
    </row>
    <row r="19" spans="1:28" ht="61.5"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434"/>
      <c r="P19" s="435"/>
      <c r="Q19" s="435"/>
      <c r="R19" s="436"/>
      <c r="S19" s="55" t="str">
        <f t="shared" si="0"/>
        <v>OK</v>
      </c>
      <c r="T19" s="55" t="s">
        <v>268</v>
      </c>
      <c r="U19" s="55"/>
      <c r="V19" s="76"/>
      <c r="W19" s="76"/>
      <c r="AB19"/>
    </row>
    <row r="20" spans="1:28" ht="46.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434"/>
      <c r="P20" s="435"/>
      <c r="Q20" s="435"/>
      <c r="R20" s="436"/>
      <c r="S20" s="52" t="str">
        <f t="shared" si="0"/>
        <v>OK</v>
      </c>
      <c r="T20" s="52" t="s">
        <v>269</v>
      </c>
      <c r="U20" s="52"/>
      <c r="V20" s="76"/>
      <c r="W20" s="76"/>
      <c r="AB20"/>
    </row>
    <row r="21" spans="1:28" ht="76.5"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434"/>
      <c r="P21" s="435"/>
      <c r="Q21" s="435"/>
      <c r="R21" s="436"/>
      <c r="S21" s="70" t="str">
        <f t="shared" si="0"/>
        <v>OK</v>
      </c>
      <c r="T21" s="70" t="s">
        <v>270</v>
      </c>
      <c r="U21" s="70"/>
      <c r="V21" s="76"/>
      <c r="W21" s="76"/>
      <c r="AB21"/>
    </row>
    <row r="22" spans="1:28" ht="61.5"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434"/>
      <c r="P22" s="435"/>
      <c r="Q22" s="435"/>
      <c r="R22" s="436"/>
      <c r="S22" s="73" t="str">
        <f t="shared" si="0"/>
        <v>OK</v>
      </c>
      <c r="T22" s="73" t="s">
        <v>271</v>
      </c>
      <c r="U22" s="73"/>
      <c r="V22" s="76"/>
      <c r="W22" s="76"/>
      <c r="AB22"/>
    </row>
    <row r="23" spans="1:28" ht="60.75" outlineLevel="1" thickTop="1">
      <c r="A23" s="101">
        <v>14</v>
      </c>
      <c r="B23" s="70" t="s">
        <v>45</v>
      </c>
      <c r="C23" s="119" t="s">
        <v>169</v>
      </c>
      <c r="D23" s="71" t="s">
        <v>170</v>
      </c>
      <c r="E23" s="147"/>
      <c r="F23" s="147"/>
      <c r="G23" s="147" t="s">
        <v>15</v>
      </c>
      <c r="H23" s="72">
        <v>46357</v>
      </c>
      <c r="I23" s="72">
        <v>46387</v>
      </c>
      <c r="J23" s="70">
        <v>100</v>
      </c>
      <c r="K23" s="70"/>
      <c r="L23" s="70"/>
      <c r="M23" s="70"/>
      <c r="N23" s="70">
        <v>100</v>
      </c>
      <c r="O23" s="434"/>
      <c r="P23" s="435"/>
      <c r="Q23" s="435"/>
      <c r="R23" s="436"/>
      <c r="S23" s="70" t="str">
        <f t="shared" si="0"/>
        <v>OK</v>
      </c>
      <c r="T23" s="70" t="s">
        <v>272</v>
      </c>
      <c r="U23" s="70"/>
      <c r="V23" s="76"/>
      <c r="W23" s="76"/>
      <c r="AB23"/>
    </row>
    <row r="24" spans="1:28" outlineLevel="1">
      <c r="A24" s="92"/>
      <c r="B24" s="93"/>
      <c r="C24" s="94"/>
      <c r="D24" s="94"/>
      <c r="E24" s="93"/>
      <c r="F24" s="93"/>
      <c r="G24" s="93"/>
      <c r="H24" s="95"/>
      <c r="I24" s="95"/>
      <c r="J24" s="93"/>
      <c r="K24" s="93"/>
      <c r="L24" s="93"/>
      <c r="M24" s="93"/>
      <c r="N24" s="93"/>
      <c r="O24" s="93"/>
      <c r="P24" s="93"/>
      <c r="Q24" s="438"/>
      <c r="R24" s="439"/>
      <c r="Y24"/>
      <c r="Z24"/>
      <c r="AA24"/>
      <c r="AB24"/>
    </row>
    <row r="25" spans="1:28">
      <c r="A25" s="79"/>
      <c r="B25" s="76"/>
      <c r="C25" s="76"/>
      <c r="D25" s="76"/>
      <c r="E25" s="76"/>
      <c r="F25" s="76"/>
      <c r="G25" s="76"/>
      <c r="H25" s="76"/>
      <c r="I25" s="76"/>
      <c r="J25" s="76"/>
      <c r="K25" s="76"/>
      <c r="L25" s="76"/>
      <c r="M25" s="76"/>
      <c r="N25" s="76"/>
      <c r="O25" s="76"/>
      <c r="P25" s="76"/>
      <c r="Q25" s="76"/>
      <c r="R25" s="76"/>
      <c r="S25" s="76"/>
      <c r="T25" s="76"/>
    </row>
    <row r="26" spans="1:28" ht="23.25" customHeight="1">
      <c r="A26" s="468" t="s">
        <v>172</v>
      </c>
      <c r="B26" s="468"/>
      <c r="C26" s="468"/>
      <c r="D26" s="468"/>
      <c r="E26" s="468"/>
      <c r="F26" s="468"/>
      <c r="G26" s="468"/>
      <c r="H26" s="468"/>
      <c r="I26" s="468"/>
      <c r="J26" s="468"/>
      <c r="K26" s="468"/>
      <c r="L26" s="468"/>
      <c r="M26" s="468"/>
      <c r="N26" s="468"/>
      <c r="O26" s="468"/>
      <c r="P26" s="468"/>
      <c r="Q26" s="468"/>
      <c r="R26" s="468"/>
      <c r="S26" s="468"/>
    </row>
    <row r="27" spans="1:28" ht="30"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FODESEP|Cultura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FODESEP|Cultura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FODESEP|Cultura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FODESEP|Cultura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FODESEP|Modelo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FODESEP|Modelo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FODESEP|Modelo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FODESEP|Modelo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FODESEP|Modelos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FODESEP|Modelos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FODESEP|Modelos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FODESEP|Gestión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FODESEP|Gestión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FODESEP|Gestión del conocimiento 03</v>
      </c>
      <c r="S41" s="152"/>
      <c r="U41"/>
      <c r="V41"/>
      <c r="W41"/>
      <c r="X41"/>
      <c r="Y41"/>
      <c r="Z41"/>
      <c r="AA41"/>
      <c r="AB41"/>
    </row>
    <row r="42" spans="1:34">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53" customFormat="1" ht="45.75" customHeight="1">
      <c r="A43" s="453" t="s">
        <v>191</v>
      </c>
    </row>
    <row r="44" spans="1:34" outlineLevel="1">
      <c r="A44" s="79"/>
      <c r="B44" s="76"/>
      <c r="C44" s="76"/>
      <c r="D44" s="76"/>
      <c r="E44" s="76"/>
      <c r="F44" s="76"/>
      <c r="G44" s="76"/>
      <c r="H44" s="76"/>
      <c r="I44" s="76"/>
      <c r="J44" s="76"/>
      <c r="K44" s="76"/>
      <c r="L44" s="76"/>
      <c r="M44" s="76"/>
      <c r="N44" s="76"/>
      <c r="O44" s="76"/>
      <c r="P44" s="76"/>
      <c r="Q44" s="76"/>
      <c r="R44" s="76"/>
      <c r="S44" s="76"/>
      <c r="T44" s="76"/>
    </row>
    <row r="45" spans="1:34" ht="26.25" outlineLevel="1">
      <c r="A45" s="80" t="s">
        <v>192</v>
      </c>
      <c r="B45" s="81" t="str">
        <f>B10</f>
        <v>Cultura organizacional</v>
      </c>
      <c r="H45" s="429" t="s">
        <v>193</v>
      </c>
      <c r="I45" s="429"/>
      <c r="J45" s="429"/>
      <c r="K45" s="429"/>
      <c r="L45" s="429"/>
      <c r="M45" s="429"/>
      <c r="N45" s="429"/>
      <c r="T45" s="76"/>
    </row>
    <row r="46" spans="1:34" ht="60.7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61.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0</v>
      </c>
      <c r="E47" s="181">
        <f t="shared" si="5"/>
        <v>0</v>
      </c>
      <c r="F47" s="5">
        <f>M28</f>
        <v>100</v>
      </c>
      <c r="G47" s="153"/>
      <c r="H47" s="177"/>
      <c r="I47" s="177"/>
      <c r="J47" s="177"/>
      <c r="K47" s="177"/>
      <c r="L47" s="177"/>
      <c r="M47" s="177"/>
      <c r="N47" s="177"/>
      <c r="O47" s="5">
        <f t="shared" ref="O47" si="6">ROUND((SUM(H47:N47)/35)*100,0)</f>
        <v>0</v>
      </c>
      <c r="P47" s="5">
        <f>(FODESEP!$O47/100)*100</f>
        <v>0</v>
      </c>
      <c r="Q47" s="5">
        <f t="shared" ref="Q47:Q52" si="7">IFERROR(ROUND(O47*P47/100,1),"")</f>
        <v>0</v>
      </c>
      <c r="R47" s="5">
        <f>Q47</f>
        <v>0</v>
      </c>
      <c r="S47" s="153"/>
      <c r="T47" s="76"/>
    </row>
    <row r="48" spans="1:34" ht="61.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0</v>
      </c>
      <c r="E48" s="180">
        <f t="shared" si="5"/>
        <v>0</v>
      </c>
      <c r="F48" s="22">
        <f>M29</f>
        <v>100</v>
      </c>
      <c r="G48" s="154"/>
      <c r="H48" s="177"/>
      <c r="I48" s="177"/>
      <c r="J48" s="177"/>
      <c r="K48" s="177"/>
      <c r="L48" s="177"/>
      <c r="M48" s="177"/>
      <c r="N48" s="177"/>
      <c r="O48" s="22">
        <f>ROUND((SUM(H48:N48)/35)*100,0)</f>
        <v>0</v>
      </c>
      <c r="P48" s="22">
        <f>(FODESEP!$O48/100)*100</f>
        <v>0</v>
      </c>
      <c r="Q48" s="22">
        <f t="shared" si="7"/>
        <v>0</v>
      </c>
      <c r="R48" s="22">
        <f>Q48</f>
        <v>0</v>
      </c>
      <c r="S48" s="154"/>
      <c r="T48" s="76"/>
      <c r="AB48"/>
    </row>
    <row r="49" spans="1:28" ht="46.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0</v>
      </c>
      <c r="E49" s="181">
        <f t="shared" si="5"/>
        <v>0</v>
      </c>
      <c r="F49" s="5">
        <f>M30</f>
        <v>100</v>
      </c>
      <c r="G49" s="153"/>
      <c r="H49" s="177"/>
      <c r="I49" s="177"/>
      <c r="J49" s="177"/>
      <c r="K49" s="177"/>
      <c r="L49" s="177"/>
      <c r="M49" s="177"/>
      <c r="N49" s="177"/>
      <c r="O49" s="5">
        <f t="shared" ref="O49" si="8">ROUND((SUM(H49:N49)/35)*100,0)</f>
        <v>0</v>
      </c>
      <c r="P49" s="5">
        <f>(FODESEP!$O49/100)*100</f>
        <v>0</v>
      </c>
      <c r="Q49" s="5">
        <f t="shared" si="7"/>
        <v>0</v>
      </c>
      <c r="R49" s="5">
        <f>Q49</f>
        <v>0</v>
      </c>
      <c r="S49" s="153"/>
      <c r="T49" s="76"/>
      <c r="AB49"/>
    </row>
    <row r="50" spans="1:28" ht="20.25" customHeight="1" outlineLevel="2" thickTop="1" thickBot="1">
      <c r="A50" s="454">
        <v>4</v>
      </c>
      <c r="B50" s="447" t="str">
        <f>C13</f>
        <v>Implementar las acciones definidas en el plan de trabajo, asegurando la participación activa del personal y el seguimiento a los resultados esperados.</v>
      </c>
      <c r="C50" s="23" t="s">
        <v>64</v>
      </c>
      <c r="D50" s="180">
        <f t="shared" si="5"/>
        <v>0</v>
      </c>
      <c r="E50" s="180">
        <f t="shared" si="5"/>
        <v>0</v>
      </c>
      <c r="F50" s="22">
        <f>N31</f>
        <v>30</v>
      </c>
      <c r="G50" s="154"/>
      <c r="H50" s="177"/>
      <c r="I50" s="177"/>
      <c r="J50" s="177"/>
      <c r="K50" s="177"/>
      <c r="L50" s="177"/>
      <c r="M50" s="177"/>
      <c r="N50" s="177"/>
      <c r="O50" s="22">
        <f t="shared" ref="O50:O52" si="9">ROUND((SUM(H50:N50)/35)*100,0)</f>
        <v>0</v>
      </c>
      <c r="P50" s="22">
        <f>(FODESEP!$O50/100)*30</f>
        <v>0</v>
      </c>
      <c r="Q50" s="22">
        <f t="shared" si="7"/>
        <v>0</v>
      </c>
      <c r="R50" s="22">
        <f>Q50</f>
        <v>0</v>
      </c>
      <c r="S50" s="154"/>
      <c r="T50" s="76"/>
      <c r="AB50"/>
    </row>
    <row r="51" spans="1:28" ht="20.25" customHeight="1" outlineLevel="2" thickTop="1" thickBot="1">
      <c r="A51" s="455"/>
      <c r="B51" s="448"/>
      <c r="C51" s="24" t="s">
        <v>69</v>
      </c>
      <c r="D51" s="180">
        <f t="shared" si="5"/>
        <v>0</v>
      </c>
      <c r="E51" s="180">
        <f t="shared" si="5"/>
        <v>0</v>
      </c>
      <c r="F51" s="22">
        <f>O31</f>
        <v>30</v>
      </c>
      <c r="G51" s="154"/>
      <c r="H51" s="177"/>
      <c r="I51" s="177"/>
      <c r="J51" s="177"/>
      <c r="K51" s="177"/>
      <c r="L51" s="177"/>
      <c r="M51" s="177"/>
      <c r="N51" s="177"/>
      <c r="O51" s="23">
        <f t="shared" si="9"/>
        <v>0</v>
      </c>
      <c r="P51" s="23">
        <f>(FODESEP!$O51/100)*30</f>
        <v>0</v>
      </c>
      <c r="Q51" s="23">
        <f t="shared" si="7"/>
        <v>0</v>
      </c>
      <c r="R51" s="23">
        <f>R50+Q51</f>
        <v>0</v>
      </c>
      <c r="S51" s="155"/>
      <c r="T51" s="76"/>
      <c r="AB51"/>
    </row>
    <row r="52" spans="1:28" ht="20.25" customHeight="1" outlineLevel="2" thickTop="1">
      <c r="A52" s="455"/>
      <c r="B52" s="448"/>
      <c r="C52" s="24" t="s">
        <v>74</v>
      </c>
      <c r="D52" s="180">
        <f t="shared" si="5"/>
        <v>0</v>
      </c>
      <c r="E52" s="180">
        <f t="shared" si="5"/>
        <v>0</v>
      </c>
      <c r="F52" s="22">
        <f>P31</f>
        <v>40</v>
      </c>
      <c r="G52" s="154"/>
      <c r="H52" s="177"/>
      <c r="I52" s="177"/>
      <c r="J52" s="177"/>
      <c r="K52" s="177"/>
      <c r="L52" s="177"/>
      <c r="M52" s="177"/>
      <c r="N52" s="177"/>
      <c r="O52" s="24">
        <f t="shared" si="9"/>
        <v>0</v>
      </c>
      <c r="P52" s="24">
        <f>(FODESEP!$O52/100)*40</f>
        <v>0</v>
      </c>
      <c r="Q52" s="24">
        <f t="shared" si="7"/>
        <v>0</v>
      </c>
      <c r="R52" s="24">
        <f>R51+Q52</f>
        <v>0</v>
      </c>
      <c r="S52" s="156"/>
      <c r="T52" s="76"/>
      <c r="AB52"/>
    </row>
    <row r="53" spans="1:28" ht="45.75" customHeight="1" outlineLevel="1">
      <c r="G53" s="157"/>
      <c r="H53" s="157"/>
      <c r="I53" s="157"/>
      <c r="J53" s="157"/>
      <c r="K53" s="157"/>
      <c r="L53" s="157"/>
      <c r="M53" s="157"/>
      <c r="N53" s="157"/>
      <c r="Q53" s="129" t="s">
        <v>212</v>
      </c>
      <c r="R53" s="130">
        <f>AVERAGE(R47:R49,R52)/100</f>
        <v>0</v>
      </c>
      <c r="S53" s="157"/>
      <c r="T53" s="76"/>
    </row>
    <row r="54" spans="1:28" ht="26.25" outlineLevel="1">
      <c r="A54" s="82" t="s">
        <v>213</v>
      </c>
      <c r="B54" s="124" t="s">
        <v>25</v>
      </c>
      <c r="G54" s="157"/>
      <c r="H54" s="430" t="s">
        <v>193</v>
      </c>
      <c r="I54" s="430"/>
      <c r="J54" s="430"/>
      <c r="K54" s="430"/>
      <c r="L54" s="430"/>
      <c r="M54" s="430"/>
      <c r="N54" s="430"/>
      <c r="S54" s="157"/>
      <c r="T54" s="76"/>
    </row>
    <row r="55" spans="1:28" ht="60.75" outlineLevel="2" thickBot="1">
      <c r="A55" s="131" t="s">
        <v>28</v>
      </c>
      <c r="B55" s="132" t="s">
        <v>194</v>
      </c>
      <c r="C55" s="132" t="s">
        <v>195</v>
      </c>
      <c r="D55" s="132" t="s">
        <v>196</v>
      </c>
      <c r="E55" s="132" t="s">
        <v>214</v>
      </c>
      <c r="F55" s="132" t="s">
        <v>198</v>
      </c>
      <c r="G55" s="158" t="s">
        <v>199</v>
      </c>
      <c r="H55" s="178" t="s">
        <v>200</v>
      </c>
      <c r="I55" s="178" t="s">
        <v>201</v>
      </c>
      <c r="J55" s="178" t="s">
        <v>202</v>
      </c>
      <c r="K55" s="178" t="s">
        <v>203</v>
      </c>
      <c r="L55" s="178" t="s">
        <v>204</v>
      </c>
      <c r="M55" s="178" t="s">
        <v>205</v>
      </c>
      <c r="N55" s="178" t="s">
        <v>206</v>
      </c>
      <c r="O55" s="132" t="s">
        <v>207</v>
      </c>
      <c r="P55" s="132" t="s">
        <v>215</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100</v>
      </c>
      <c r="E56" s="181">
        <f>R56</f>
        <v>100</v>
      </c>
      <c r="F56" s="25">
        <f>M32</f>
        <v>100</v>
      </c>
      <c r="G56" s="159" t="s">
        <v>211</v>
      </c>
      <c r="H56" s="177">
        <v>5</v>
      </c>
      <c r="I56" s="177">
        <v>5</v>
      </c>
      <c r="J56" s="177">
        <v>5</v>
      </c>
      <c r="K56" s="177">
        <v>5</v>
      </c>
      <c r="L56" s="177">
        <v>5</v>
      </c>
      <c r="M56" s="177">
        <v>5</v>
      </c>
      <c r="N56" s="177">
        <v>5</v>
      </c>
      <c r="O56" s="25">
        <f t="shared" ref="O56:O65" si="10">ROUND((SUM(H56:N56)/35)*100,0)</f>
        <v>100</v>
      </c>
      <c r="P56" s="25">
        <f>(FODESEP!$O56/100)*100</f>
        <v>100</v>
      </c>
      <c r="Q56" s="25">
        <f t="shared" ref="Q56:Q65" si="11">IFERROR(ROUND(O56*P56/100,1),"")</f>
        <v>100</v>
      </c>
      <c r="R56" s="25">
        <f>Q56</f>
        <v>100</v>
      </c>
      <c r="S56" s="159"/>
      <c r="T56" s="76"/>
      <c r="AB56"/>
    </row>
    <row r="57" spans="1:28" ht="22.5" customHeight="1" outlineLevel="2" thickTop="1" thickBot="1">
      <c r="A57" s="456">
        <v>2</v>
      </c>
      <c r="B57" s="459"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c r="H57" s="177"/>
      <c r="I57" s="177"/>
      <c r="J57" s="177"/>
      <c r="K57" s="177"/>
      <c r="L57" s="177"/>
      <c r="M57" s="177"/>
      <c r="N57" s="177"/>
      <c r="O57" s="28">
        <f t="shared" si="10"/>
        <v>0</v>
      </c>
      <c r="P57" s="28">
        <f>(FODESEP!$O57/100)*30</f>
        <v>0</v>
      </c>
      <c r="Q57" s="28">
        <f t="shared" si="11"/>
        <v>0</v>
      </c>
      <c r="R57" s="28">
        <f>Q57</f>
        <v>0</v>
      </c>
      <c r="S57" s="160"/>
      <c r="T57" s="76"/>
      <c r="AB57"/>
    </row>
    <row r="58" spans="1:28" ht="22.5" customHeight="1" outlineLevel="2" thickTop="1" thickBot="1">
      <c r="A58" s="457"/>
      <c r="B58" s="460"/>
      <c r="C58" s="29" t="s">
        <v>69</v>
      </c>
      <c r="D58" s="181">
        <f t="shared" ref="D58:E65" si="12">Q58</f>
        <v>0</v>
      </c>
      <c r="E58" s="181">
        <f t="shared" si="12"/>
        <v>0</v>
      </c>
      <c r="F58" s="28">
        <f>O33</f>
        <v>30</v>
      </c>
      <c r="G58" s="160"/>
      <c r="H58" s="177"/>
      <c r="I58" s="177"/>
      <c r="J58" s="177"/>
      <c r="K58" s="177"/>
      <c r="L58" s="177"/>
      <c r="M58" s="177"/>
      <c r="N58" s="177"/>
      <c r="O58" s="29">
        <f t="shared" si="10"/>
        <v>0</v>
      </c>
      <c r="P58" s="29">
        <f>(FODESEP!$O58/100)*30</f>
        <v>0</v>
      </c>
      <c r="Q58" s="29">
        <f t="shared" si="11"/>
        <v>0</v>
      </c>
      <c r="R58" s="29">
        <f>R57+Q58</f>
        <v>0</v>
      </c>
      <c r="S58" s="161"/>
      <c r="T58" s="76"/>
      <c r="AB58"/>
    </row>
    <row r="59" spans="1:28" ht="22.5" customHeight="1" outlineLevel="2" thickTop="1" thickBot="1">
      <c r="A59" s="458"/>
      <c r="B59" s="461"/>
      <c r="C59" s="30" t="s">
        <v>74</v>
      </c>
      <c r="D59" s="181">
        <f t="shared" si="12"/>
        <v>0</v>
      </c>
      <c r="E59" s="181">
        <f t="shared" si="12"/>
        <v>0</v>
      </c>
      <c r="F59" s="28">
        <f>P33</f>
        <v>40</v>
      </c>
      <c r="G59" s="160"/>
      <c r="H59" s="179"/>
      <c r="I59" s="179"/>
      <c r="J59" s="179"/>
      <c r="K59" s="179"/>
      <c r="L59" s="179"/>
      <c r="M59" s="179"/>
      <c r="N59" s="179"/>
      <c r="O59" s="30">
        <f t="shared" si="10"/>
        <v>0</v>
      </c>
      <c r="P59" s="30">
        <f>(FODESEP!$O59/100)*40</f>
        <v>0</v>
      </c>
      <c r="Q59" s="30">
        <f t="shared" si="11"/>
        <v>0</v>
      </c>
      <c r="R59" s="30">
        <f>R58+Q59</f>
        <v>0</v>
      </c>
      <c r="S59" s="162"/>
      <c r="T59" s="76"/>
      <c r="AB59"/>
    </row>
    <row r="60" spans="1:28" ht="22.5" customHeight="1" outlineLevel="2" thickTop="1" thickBot="1">
      <c r="A60" s="465">
        <v>3</v>
      </c>
      <c r="B60" s="462" t="str">
        <f>C16</f>
        <v>Ejecutar las acciones de mejora derivadas del análisis de la encuesta de satisfacción, orientadas a optimizar la experiencia ciudadana y la relación con grupos de valor.</v>
      </c>
      <c r="C60" s="25" t="s">
        <v>64</v>
      </c>
      <c r="D60" s="181">
        <f t="shared" si="12"/>
        <v>0</v>
      </c>
      <c r="E60" s="181">
        <f t="shared" si="12"/>
        <v>0</v>
      </c>
      <c r="F60" s="25">
        <f>N34</f>
        <v>30</v>
      </c>
      <c r="G60" s="159"/>
      <c r="H60" s="179"/>
      <c r="I60" s="179"/>
      <c r="J60" s="179"/>
      <c r="K60" s="179"/>
      <c r="L60" s="179"/>
      <c r="M60" s="179"/>
      <c r="N60" s="179"/>
      <c r="O60" s="25">
        <f t="shared" si="10"/>
        <v>0</v>
      </c>
      <c r="P60" s="25">
        <f>(FODESEP!$O60/100)*30</f>
        <v>0</v>
      </c>
      <c r="Q60" s="25">
        <f t="shared" si="11"/>
        <v>0</v>
      </c>
      <c r="R60" s="25">
        <f>Q60</f>
        <v>0</v>
      </c>
      <c r="S60" s="159"/>
      <c r="T60" s="76"/>
      <c r="AB60"/>
    </row>
    <row r="61" spans="1:28" ht="22.5" customHeight="1" outlineLevel="2" thickTop="1" thickBot="1">
      <c r="A61" s="466"/>
      <c r="B61" s="463"/>
      <c r="C61" s="26" t="s">
        <v>69</v>
      </c>
      <c r="D61" s="181">
        <f t="shared" si="12"/>
        <v>0</v>
      </c>
      <c r="E61" s="181">
        <f t="shared" si="12"/>
        <v>0</v>
      </c>
      <c r="F61" s="25">
        <f>O34</f>
        <v>30</v>
      </c>
      <c r="G61" s="159"/>
      <c r="H61" s="179"/>
      <c r="I61" s="179"/>
      <c r="J61" s="179"/>
      <c r="K61" s="179"/>
      <c r="L61" s="179"/>
      <c r="M61" s="179"/>
      <c r="N61" s="179"/>
      <c r="O61" s="26">
        <f t="shared" si="10"/>
        <v>0</v>
      </c>
      <c r="P61" s="26">
        <f>(FODESEP!$O61/100)*30</f>
        <v>0</v>
      </c>
      <c r="Q61" s="26">
        <f t="shared" si="11"/>
        <v>0</v>
      </c>
      <c r="R61" s="26">
        <f>R60+Q61</f>
        <v>0</v>
      </c>
      <c r="S61" s="163"/>
      <c r="T61" s="76"/>
      <c r="AB61"/>
    </row>
    <row r="62" spans="1:28" ht="22.5" customHeight="1" outlineLevel="2" thickTop="1" thickBot="1">
      <c r="A62" s="467"/>
      <c r="B62" s="464"/>
      <c r="C62" s="27" t="s">
        <v>74</v>
      </c>
      <c r="D62" s="181">
        <f t="shared" si="12"/>
        <v>0</v>
      </c>
      <c r="E62" s="181">
        <f t="shared" si="12"/>
        <v>0</v>
      </c>
      <c r="F62" s="25">
        <f>P34</f>
        <v>40</v>
      </c>
      <c r="G62" s="159"/>
      <c r="H62" s="179"/>
      <c r="I62" s="179"/>
      <c r="J62" s="179"/>
      <c r="K62" s="179"/>
      <c r="L62" s="179"/>
      <c r="M62" s="179"/>
      <c r="N62" s="179"/>
      <c r="O62" s="27">
        <f t="shared" si="10"/>
        <v>0</v>
      </c>
      <c r="P62" s="27">
        <f>(FODESEP!$O62/100)*40</f>
        <v>0</v>
      </c>
      <c r="Q62" s="27">
        <f t="shared" si="11"/>
        <v>0</v>
      </c>
      <c r="R62" s="27">
        <f>R61+Q62</f>
        <v>0</v>
      </c>
      <c r="S62" s="164"/>
      <c r="T62" s="76"/>
      <c r="AB62"/>
    </row>
    <row r="63" spans="1:28" ht="22.5" customHeight="1" outlineLevel="2" thickTop="1" thickBot="1">
      <c r="A63" s="456">
        <v>4</v>
      </c>
      <c r="B63" s="459" t="str">
        <f>C17</f>
        <v>Monitorear la implementación de las mejoras y lecciones aprendidas, evaluando su impacto en la experiencia ciudadana y ajustando acciones según resultados.</v>
      </c>
      <c r="C63" s="28" t="s">
        <v>64</v>
      </c>
      <c r="D63" s="181">
        <f t="shared" si="12"/>
        <v>0</v>
      </c>
      <c r="E63" s="181">
        <f t="shared" si="12"/>
        <v>0</v>
      </c>
      <c r="F63" s="28">
        <f>N35</f>
        <v>30</v>
      </c>
      <c r="G63" s="160"/>
      <c r="H63" s="177"/>
      <c r="I63" s="177"/>
      <c r="J63" s="177"/>
      <c r="K63" s="177"/>
      <c r="L63" s="177"/>
      <c r="M63" s="177"/>
      <c r="N63" s="177"/>
      <c r="O63" s="28">
        <f t="shared" si="10"/>
        <v>0</v>
      </c>
      <c r="P63" s="28">
        <f>(FODESEP!$O63/100)*30</f>
        <v>0</v>
      </c>
      <c r="Q63" s="28">
        <f t="shared" si="11"/>
        <v>0</v>
      </c>
      <c r="R63" s="28">
        <f>Q63</f>
        <v>0</v>
      </c>
      <c r="S63" s="160"/>
      <c r="T63" s="76"/>
      <c r="AB63"/>
    </row>
    <row r="64" spans="1:28" ht="22.5" customHeight="1" outlineLevel="2" thickTop="1" thickBot="1">
      <c r="A64" s="457"/>
      <c r="B64" s="460"/>
      <c r="C64" s="29" t="s">
        <v>69</v>
      </c>
      <c r="D64" s="181">
        <f t="shared" si="12"/>
        <v>0</v>
      </c>
      <c r="E64" s="181">
        <f t="shared" si="12"/>
        <v>0</v>
      </c>
      <c r="F64" s="28">
        <f>O35</f>
        <v>30</v>
      </c>
      <c r="G64" s="160"/>
      <c r="H64" s="177"/>
      <c r="I64" s="177"/>
      <c r="J64" s="177"/>
      <c r="K64" s="177"/>
      <c r="L64" s="177"/>
      <c r="M64" s="177"/>
      <c r="N64" s="177"/>
      <c r="O64" s="29">
        <f t="shared" si="10"/>
        <v>0</v>
      </c>
      <c r="P64" s="29">
        <f>(FODESEP!$O64/100)*30</f>
        <v>0</v>
      </c>
      <c r="Q64" s="29">
        <f t="shared" si="11"/>
        <v>0</v>
      </c>
      <c r="R64" s="29">
        <f>R63+Q64</f>
        <v>0</v>
      </c>
      <c r="S64" s="161"/>
      <c r="T64" s="76"/>
      <c r="AB64"/>
    </row>
    <row r="65" spans="1:28" ht="22.5" customHeight="1" outlineLevel="2" thickTop="1">
      <c r="A65" s="457"/>
      <c r="B65" s="460"/>
      <c r="C65" s="30" t="s">
        <v>74</v>
      </c>
      <c r="D65" s="181">
        <f t="shared" si="12"/>
        <v>0</v>
      </c>
      <c r="E65" s="181">
        <f t="shared" si="12"/>
        <v>0</v>
      </c>
      <c r="F65" s="28">
        <f>P35</f>
        <v>40</v>
      </c>
      <c r="G65" s="160"/>
      <c r="H65" s="177"/>
      <c r="I65" s="177"/>
      <c r="J65" s="177"/>
      <c r="K65" s="177"/>
      <c r="L65" s="177"/>
      <c r="M65" s="177"/>
      <c r="N65" s="177"/>
      <c r="O65" s="30">
        <f t="shared" si="10"/>
        <v>0</v>
      </c>
      <c r="P65" s="30">
        <f>(FODESEP!$O65/100)*40</f>
        <v>0</v>
      </c>
      <c r="Q65" s="30">
        <f t="shared" si="11"/>
        <v>0</v>
      </c>
      <c r="R65" s="30">
        <f>R64+Q65</f>
        <v>0</v>
      </c>
      <c r="S65" s="162"/>
      <c r="T65" s="76"/>
      <c r="AB65"/>
    </row>
    <row r="66" spans="1:28" ht="45.75" customHeight="1" outlineLevel="1">
      <c r="G66" s="157"/>
      <c r="H66" s="157"/>
      <c r="I66" s="157"/>
      <c r="J66" s="157"/>
      <c r="K66" s="157"/>
      <c r="L66" s="157"/>
      <c r="M66" s="157"/>
      <c r="N66" s="157"/>
      <c r="Q66" s="132" t="s">
        <v>212</v>
      </c>
      <c r="R66" s="133">
        <f>AVERAGE(R56,R59,R62,R65)/100</f>
        <v>0.25</v>
      </c>
      <c r="S66" s="157"/>
      <c r="T66" s="76"/>
    </row>
    <row r="67" spans="1:28" ht="26.25" outlineLevel="1">
      <c r="A67" s="83" t="s">
        <v>216</v>
      </c>
      <c r="B67" s="123" t="s">
        <v>35</v>
      </c>
      <c r="G67" s="157"/>
      <c r="H67" s="430" t="s">
        <v>193</v>
      </c>
      <c r="I67" s="430"/>
      <c r="J67" s="430"/>
      <c r="K67" s="430"/>
      <c r="L67" s="430"/>
      <c r="M67" s="430"/>
      <c r="N67" s="430"/>
      <c r="S67" s="157"/>
      <c r="T67" s="76"/>
    </row>
    <row r="68" spans="1:28" ht="60.75" outlineLevel="2" thickBot="1">
      <c r="A68" s="134" t="s">
        <v>28</v>
      </c>
      <c r="B68" s="135" t="s">
        <v>194</v>
      </c>
      <c r="C68" s="135" t="s">
        <v>195</v>
      </c>
      <c r="D68" s="135" t="s">
        <v>196</v>
      </c>
      <c r="E68" s="135" t="s">
        <v>214</v>
      </c>
      <c r="F68" s="135" t="s">
        <v>217</v>
      </c>
      <c r="G68" s="165" t="s">
        <v>199</v>
      </c>
      <c r="H68" s="178" t="s">
        <v>200</v>
      </c>
      <c r="I68" s="178" t="s">
        <v>201</v>
      </c>
      <c r="J68" s="178" t="s">
        <v>202</v>
      </c>
      <c r="K68" s="178" t="s">
        <v>203</v>
      </c>
      <c r="L68" s="178" t="s">
        <v>204</v>
      </c>
      <c r="M68" s="178" t="s">
        <v>205</v>
      </c>
      <c r="N68" s="178" t="s">
        <v>206</v>
      </c>
      <c r="O68" s="135" t="s">
        <v>207</v>
      </c>
      <c r="P68" s="135" t="s">
        <v>215</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100</v>
      </c>
      <c r="E69" s="181">
        <f t="shared" si="13"/>
        <v>100</v>
      </c>
      <c r="F69" s="28">
        <f>M36</f>
        <v>100</v>
      </c>
      <c r="G69" s="167"/>
      <c r="H69" s="177">
        <v>5</v>
      </c>
      <c r="I69" s="177">
        <v>5</v>
      </c>
      <c r="J69" s="177">
        <v>5</v>
      </c>
      <c r="K69" s="177">
        <v>5</v>
      </c>
      <c r="L69" s="177">
        <v>5</v>
      </c>
      <c r="M69" s="177">
        <v>5</v>
      </c>
      <c r="N69" s="177">
        <v>5</v>
      </c>
      <c r="O69" s="31">
        <f t="shared" ref="O69:O73" si="14">ROUND((SUM(H69:N69)/35)*100,0)</f>
        <v>100</v>
      </c>
      <c r="P69" s="31">
        <f>(FODESEP!$O69/100)*100</f>
        <v>100</v>
      </c>
      <c r="Q69" s="31">
        <f t="shared" ref="Q69:Q73" si="15">IFERROR(ROUND(O69*P69/100,1),"")</f>
        <v>100</v>
      </c>
      <c r="R69" s="31">
        <f>Q69</f>
        <v>100</v>
      </c>
      <c r="S69" s="299" t="s">
        <v>254</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100</v>
      </c>
      <c r="E70" s="181">
        <f t="shared" si="13"/>
        <v>100</v>
      </c>
      <c r="F70" s="34">
        <f>M37</f>
        <v>100</v>
      </c>
      <c r="G70" s="166"/>
      <c r="H70" s="177">
        <v>5</v>
      </c>
      <c r="I70" s="177">
        <v>5</v>
      </c>
      <c r="J70" s="177">
        <v>5</v>
      </c>
      <c r="K70" s="177">
        <v>5</v>
      </c>
      <c r="L70" s="177">
        <v>5</v>
      </c>
      <c r="M70" s="177">
        <v>5</v>
      </c>
      <c r="N70" s="177">
        <v>5</v>
      </c>
      <c r="O70" s="34">
        <f t="shared" si="14"/>
        <v>100</v>
      </c>
      <c r="P70" s="34">
        <f>(FODESEP!$O70/100)*100</f>
        <v>100</v>
      </c>
      <c r="Q70" s="34">
        <f t="shared" si="15"/>
        <v>100</v>
      </c>
      <c r="R70" s="34">
        <f>Q70</f>
        <v>100</v>
      </c>
      <c r="S70" s="370" t="s">
        <v>254</v>
      </c>
      <c r="T70" s="76"/>
      <c r="AB70"/>
    </row>
    <row r="71" spans="1:28" ht="16.5" customHeight="1" outlineLevel="2" thickTop="1" thickBot="1">
      <c r="A71" s="451">
        <v>3</v>
      </c>
      <c r="B71" s="449" t="str">
        <f>C20</f>
        <v>Ejecutar las acciones definidas en el plan de trabajo, asegurando la adaptación de procesos y la mejora continua en la gestión institucional.</v>
      </c>
      <c r="C71" s="31" t="s">
        <v>64</v>
      </c>
      <c r="D71" s="181">
        <f t="shared" si="13"/>
        <v>0</v>
      </c>
      <c r="E71" s="181">
        <f t="shared" si="13"/>
        <v>0</v>
      </c>
      <c r="F71" s="31">
        <f>N38</f>
        <v>30</v>
      </c>
      <c r="G71" s="167"/>
      <c r="H71" s="177"/>
      <c r="I71" s="177"/>
      <c r="J71" s="177"/>
      <c r="K71" s="177"/>
      <c r="L71" s="177"/>
      <c r="M71" s="177"/>
      <c r="N71" s="177"/>
      <c r="O71" s="31">
        <f t="shared" si="14"/>
        <v>0</v>
      </c>
      <c r="P71" s="31">
        <f>(FODESEP!$O71/100)*30</f>
        <v>0</v>
      </c>
      <c r="Q71" s="31">
        <f t="shared" si="15"/>
        <v>0</v>
      </c>
      <c r="R71" s="31">
        <f>Q71</f>
        <v>0</v>
      </c>
      <c r="S71" s="299"/>
      <c r="T71" s="76"/>
      <c r="AB71"/>
    </row>
    <row r="72" spans="1:28" ht="20.25" outlineLevel="2" thickTop="1" thickBot="1">
      <c r="A72" s="452"/>
      <c r="B72" s="450"/>
      <c r="C72" s="32" t="s">
        <v>69</v>
      </c>
      <c r="D72" s="181">
        <f t="shared" si="13"/>
        <v>0</v>
      </c>
      <c r="E72" s="181">
        <f t="shared" si="13"/>
        <v>0</v>
      </c>
      <c r="F72" s="31">
        <f>O38</f>
        <v>30</v>
      </c>
      <c r="G72" s="167"/>
      <c r="H72" s="179"/>
      <c r="I72" s="179"/>
      <c r="J72" s="179"/>
      <c r="K72" s="179"/>
      <c r="L72" s="179"/>
      <c r="M72" s="179"/>
      <c r="N72" s="179"/>
      <c r="O72" s="32">
        <f t="shared" si="14"/>
        <v>0</v>
      </c>
      <c r="P72" s="32">
        <f>(FODESEP!$O72/100)*30</f>
        <v>0</v>
      </c>
      <c r="Q72" s="32">
        <f t="shared" si="15"/>
        <v>0</v>
      </c>
      <c r="R72" s="32">
        <f>R71+Q72</f>
        <v>0</v>
      </c>
      <c r="S72" s="387"/>
      <c r="T72" s="76"/>
      <c r="AB72"/>
    </row>
    <row r="73" spans="1:28" ht="19.5" outlineLevel="2" thickTop="1">
      <c r="A73" s="452"/>
      <c r="B73" s="450"/>
      <c r="C73" s="33" t="s">
        <v>74</v>
      </c>
      <c r="D73" s="181">
        <f t="shared" si="13"/>
        <v>0</v>
      </c>
      <c r="E73" s="181">
        <f t="shared" si="13"/>
        <v>0</v>
      </c>
      <c r="F73" s="31">
        <f>P38</f>
        <v>40</v>
      </c>
      <c r="G73" s="167"/>
      <c r="H73" s="177"/>
      <c r="I73" s="177"/>
      <c r="J73" s="177"/>
      <c r="K73" s="177"/>
      <c r="L73" s="177"/>
      <c r="M73" s="177"/>
      <c r="N73" s="177"/>
      <c r="O73" s="33">
        <f t="shared" si="14"/>
        <v>0</v>
      </c>
      <c r="P73" s="33">
        <f>(FODESEP!$O73/100)*40</f>
        <v>0</v>
      </c>
      <c r="Q73" s="33">
        <f t="shared" si="15"/>
        <v>0</v>
      </c>
      <c r="R73" s="33">
        <f>R72+Q73</f>
        <v>0</v>
      </c>
      <c r="S73" s="388"/>
      <c r="T73" s="76"/>
      <c r="AB73"/>
    </row>
    <row r="74" spans="1:28" ht="45.75" customHeight="1" outlineLevel="1">
      <c r="A74" s="79"/>
      <c r="B74" s="76"/>
      <c r="C74" s="76"/>
      <c r="D74" s="76"/>
      <c r="E74" s="76"/>
      <c r="F74" s="76"/>
      <c r="G74" s="170"/>
      <c r="H74" s="170"/>
      <c r="I74" s="170"/>
      <c r="J74" s="170"/>
      <c r="K74" s="170"/>
      <c r="L74" s="170"/>
      <c r="M74" s="170"/>
      <c r="N74" s="170"/>
      <c r="O74" s="76"/>
      <c r="P74" s="76"/>
      <c r="Q74" s="135" t="s">
        <v>212</v>
      </c>
      <c r="R74" s="136">
        <f>AVERAGE(R69,R70,R73)/100</f>
        <v>0.66666666666666674</v>
      </c>
      <c r="S74" s="170"/>
      <c r="T74" s="76"/>
      <c r="AB74"/>
    </row>
    <row r="75" spans="1:28" ht="26.25" outlineLevel="1">
      <c r="A75" s="84" t="s">
        <v>218</v>
      </c>
      <c r="B75" s="85" t="s">
        <v>45</v>
      </c>
      <c r="G75" s="157"/>
      <c r="H75" s="430" t="s">
        <v>193</v>
      </c>
      <c r="I75" s="430"/>
      <c r="J75" s="430"/>
      <c r="K75" s="430"/>
      <c r="L75" s="430"/>
      <c r="M75" s="430"/>
      <c r="N75" s="430"/>
      <c r="S75" s="157"/>
      <c r="T75" s="76"/>
      <c r="AB75"/>
    </row>
    <row r="76" spans="1:28" ht="46.5" customHeight="1" outlineLevel="2" thickBot="1">
      <c r="A76" s="137" t="s">
        <v>28</v>
      </c>
      <c r="B76" s="138" t="s">
        <v>194</v>
      </c>
      <c r="C76" s="138" t="s">
        <v>195</v>
      </c>
      <c r="D76" s="138" t="s">
        <v>196</v>
      </c>
      <c r="E76" s="138" t="s">
        <v>214</v>
      </c>
      <c r="F76" s="138" t="s">
        <v>217</v>
      </c>
      <c r="G76" s="171" t="s">
        <v>199</v>
      </c>
      <c r="H76" s="178" t="s">
        <v>200</v>
      </c>
      <c r="I76" s="178" t="s">
        <v>201</v>
      </c>
      <c r="J76" s="178" t="s">
        <v>202</v>
      </c>
      <c r="K76" s="178" t="s">
        <v>203</v>
      </c>
      <c r="L76" s="178" t="s">
        <v>204</v>
      </c>
      <c r="M76" s="178" t="s">
        <v>205</v>
      </c>
      <c r="N76" s="178" t="s">
        <v>206</v>
      </c>
      <c r="O76" s="138" t="s">
        <v>207</v>
      </c>
      <c r="P76" s="138" t="s">
        <v>215</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0</v>
      </c>
      <c r="E77" s="181">
        <f t="shared" si="16"/>
        <v>0</v>
      </c>
      <c r="F77" s="35">
        <f>M39</f>
        <v>100</v>
      </c>
      <c r="G77" s="172"/>
      <c r="H77" s="177"/>
      <c r="I77" s="177"/>
      <c r="J77" s="177"/>
      <c r="K77" s="177"/>
      <c r="L77" s="177"/>
      <c r="M77" s="177"/>
      <c r="N77" s="177"/>
      <c r="O77" s="35">
        <f t="shared" ref="O77:O82" si="17">ROUND((SUM(H77:N77)/35)*100,0)</f>
        <v>0</v>
      </c>
      <c r="P77" s="35">
        <f>(FODESEP!$O77/100)*100</f>
        <v>0</v>
      </c>
      <c r="Q77" s="35">
        <f t="shared" ref="Q77:Q82" si="18">IFERROR(ROUND(O77*P77/100,1),"")</f>
        <v>0</v>
      </c>
      <c r="R77" s="35">
        <f>Q77</f>
        <v>0</v>
      </c>
      <c r="S77" s="172"/>
      <c r="T77" s="76"/>
      <c r="AB77"/>
    </row>
    <row r="78" spans="1:28" ht="20.25" outlineLevel="2" thickTop="1" thickBot="1">
      <c r="A78" s="441">
        <v>2</v>
      </c>
      <c r="B78" s="444" t="str">
        <f>C22</f>
        <v>Ejecutar las acciones definidas en el plan de trabajo para fortalecer la gestión del conocimiento, garantizando la participación activa y el uso de herramientas tecnológicas.</v>
      </c>
      <c r="C78" s="37" t="s">
        <v>59</v>
      </c>
      <c r="D78" s="181">
        <f t="shared" si="16"/>
        <v>0</v>
      </c>
      <c r="E78" s="181">
        <f t="shared" si="16"/>
        <v>0</v>
      </c>
      <c r="F78" s="35">
        <f>M40</f>
        <v>25</v>
      </c>
      <c r="G78" s="173"/>
      <c r="H78" s="177"/>
      <c r="I78" s="177"/>
      <c r="J78" s="177"/>
      <c r="K78" s="177"/>
      <c r="L78" s="177"/>
      <c r="M78" s="177"/>
      <c r="N78" s="177"/>
      <c r="O78" s="37">
        <f t="shared" si="17"/>
        <v>0</v>
      </c>
      <c r="P78" s="37">
        <f>(FODESEP!$O78/100)*25</f>
        <v>0</v>
      </c>
      <c r="Q78" s="37">
        <f t="shared" si="18"/>
        <v>0</v>
      </c>
      <c r="R78" s="37">
        <f>Q78</f>
        <v>0</v>
      </c>
      <c r="S78" s="173"/>
      <c r="T78" s="76"/>
      <c r="AB78"/>
    </row>
    <row r="79" spans="1:28" ht="20.25" outlineLevel="2" thickTop="1" thickBot="1">
      <c r="A79" s="442"/>
      <c r="B79" s="445"/>
      <c r="C79" s="38" t="s">
        <v>64</v>
      </c>
      <c r="D79" s="181">
        <f t="shared" si="16"/>
        <v>0</v>
      </c>
      <c r="E79" s="181">
        <f t="shared" si="16"/>
        <v>0</v>
      </c>
      <c r="F79" s="35">
        <f>N40</f>
        <v>25</v>
      </c>
      <c r="G79" s="173"/>
      <c r="H79" s="177"/>
      <c r="I79" s="177"/>
      <c r="J79" s="177"/>
      <c r="K79" s="177"/>
      <c r="L79" s="177"/>
      <c r="M79" s="177"/>
      <c r="N79" s="177"/>
      <c r="O79" s="38">
        <f t="shared" si="17"/>
        <v>0</v>
      </c>
      <c r="P79" s="38">
        <f>(FODESEP!$O79/100)*25</f>
        <v>0</v>
      </c>
      <c r="Q79" s="38">
        <f t="shared" si="18"/>
        <v>0</v>
      </c>
      <c r="R79" s="38">
        <f>R78+Q79</f>
        <v>0</v>
      </c>
      <c r="S79" s="174"/>
      <c r="T79" s="76"/>
      <c r="AB79"/>
    </row>
    <row r="80" spans="1:28" ht="20.25" outlineLevel="2" thickTop="1" thickBot="1">
      <c r="A80" s="442"/>
      <c r="B80" s="445"/>
      <c r="C80" s="39" t="s">
        <v>69</v>
      </c>
      <c r="D80" s="181">
        <f t="shared" si="16"/>
        <v>0</v>
      </c>
      <c r="E80" s="181">
        <f t="shared" si="16"/>
        <v>0</v>
      </c>
      <c r="F80" s="35">
        <f>O40</f>
        <v>25</v>
      </c>
      <c r="G80" s="173"/>
      <c r="H80" s="177"/>
      <c r="I80" s="177"/>
      <c r="J80" s="177"/>
      <c r="K80" s="177"/>
      <c r="L80" s="177"/>
      <c r="M80" s="177"/>
      <c r="N80" s="177"/>
      <c r="O80" s="39">
        <f t="shared" si="17"/>
        <v>0</v>
      </c>
      <c r="P80" s="39">
        <f>(FODESEP!$O80/100)*25</f>
        <v>0</v>
      </c>
      <c r="Q80" s="39">
        <f t="shared" si="18"/>
        <v>0</v>
      </c>
      <c r="R80" s="39">
        <f>R79+Q80</f>
        <v>0</v>
      </c>
      <c r="S80" s="175"/>
      <c r="T80" s="76"/>
      <c r="AB80"/>
    </row>
    <row r="81" spans="1:28 16374:16384" ht="20.25" outlineLevel="2" thickTop="1" thickBot="1">
      <c r="A81" s="443"/>
      <c r="B81" s="446"/>
      <c r="C81" s="38" t="s">
        <v>74</v>
      </c>
      <c r="D81" s="181">
        <f t="shared" si="16"/>
        <v>0</v>
      </c>
      <c r="E81" s="181">
        <f t="shared" si="16"/>
        <v>0</v>
      </c>
      <c r="F81" s="35">
        <f>P40</f>
        <v>25</v>
      </c>
      <c r="G81" s="173"/>
      <c r="H81" s="179"/>
      <c r="I81" s="179"/>
      <c r="J81" s="179"/>
      <c r="K81" s="179"/>
      <c r="L81" s="179"/>
      <c r="M81" s="179"/>
      <c r="N81" s="179"/>
      <c r="O81" s="38">
        <f t="shared" si="17"/>
        <v>0</v>
      </c>
      <c r="P81" s="38">
        <f>(FODESEP!$O81/100)*25</f>
        <v>0</v>
      </c>
      <c r="Q81" s="38">
        <f t="shared" si="18"/>
        <v>0</v>
      </c>
      <c r="R81" s="38">
        <f>R80+Q81</f>
        <v>0</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(FODESEP!$O82/100)*100</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212</v>
      </c>
      <c r="R83" s="139">
        <f>AVERAGE(R77,R81,R82)/100</f>
        <v>0</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autoFilter ref="A76:S76" xr:uid="{0AC41053-E55A-4328-84CC-6F9B1D5CF284}"/>
  <dataConsolidate/>
  <mergeCells count="41">
    <mergeCell ref="A78:A81"/>
    <mergeCell ref="B78:B81"/>
    <mergeCell ref="A63:A65"/>
    <mergeCell ref="B63:B65"/>
    <mergeCell ref="H67:N67"/>
    <mergeCell ref="A71:A73"/>
    <mergeCell ref="B71:B73"/>
    <mergeCell ref="H75:N75"/>
    <mergeCell ref="A60:A62"/>
    <mergeCell ref="B60:B62"/>
    <mergeCell ref="O23:R23"/>
    <mergeCell ref="Q24:R24"/>
    <mergeCell ref="A26:S26"/>
    <mergeCell ref="A43:XFD43"/>
    <mergeCell ref="H45:N45"/>
    <mergeCell ref="A50:A52"/>
    <mergeCell ref="B50:B52"/>
    <mergeCell ref="H54:N54"/>
    <mergeCell ref="A57:A59"/>
    <mergeCell ref="B57:B59"/>
    <mergeCell ref="O20:R20"/>
    <mergeCell ref="O21:R21"/>
    <mergeCell ref="O22:R22"/>
    <mergeCell ref="O17:R17"/>
    <mergeCell ref="O18:R18"/>
    <mergeCell ref="O19:R19"/>
    <mergeCell ref="O14:R14"/>
    <mergeCell ref="O15:R15"/>
    <mergeCell ref="O16:R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D58065BE-82B3-4D31-9054-C39D60623EE5}">
      <formula1>eje</formula1>
    </dataValidation>
    <dataValidation type="list" allowBlank="1" showInputMessage="1" showErrorMessage="1" sqref="G42 H28:H41" xr:uid="{006B0B95-A8D2-4BE3-99CB-7CE26F635D85}">
      <formula1>"Nùmero,%,Dìas,Unidades"</formula1>
    </dataValidation>
    <dataValidation type="list" allowBlank="1" showInputMessage="1" showErrorMessage="1" sqref="C42" xr:uid="{8F48334D-E935-4898-A26F-BE215E5C7FEA}">
      <formula1>indicador</formula1>
    </dataValidation>
    <dataValidation type="list" sqref="D42 E28:E41" xr:uid="{789B474A-3519-4AB8-AFA4-4132B9141B33}">
      <formula1>"Producto,Resultado,Gestión"</formula1>
    </dataValidation>
    <dataValidation type="list" allowBlank="1" showInputMessage="1" showErrorMessage="1" sqref="G47:G52 G56:G65 G69:G73 G77:G82" xr:uid="{557CCAAF-CD91-4A52-9C00-03503F32C6D6}">
      <formula1>"SI,NO"</formula1>
    </dataValidation>
    <dataValidation type="list" allowBlank="1" showInputMessage="1" showErrorMessage="1" sqref="H69:N73 AB42:AG42 H56:N65 H47:H52 J47:N52 I47 I49:I52 H77:N82" xr:uid="{1BF7F4E4-E7E4-473C-97A6-AAB9AAC3A1C1}">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82935AD7-9EC4-46D0-BF64-23BBE3742CA5}">
          <x14:formula1>
            <xm:f>Hoja2!$U$2:$U$19</xm:f>
          </x14:formula1>
          <xm:sqref>G28:G41</xm:sqref>
        </x14:dataValidation>
        <x14:dataValidation type="list" allowBlank="1" showInputMessage="1" showErrorMessage="1" xr:uid="{08D54C58-3B71-4687-AA0E-44AC0F69D25D}">
          <x14:formula1>
            <xm:f>Hoja2!$T$2:$T$19</xm:f>
          </x14:formula1>
          <xm:sqref>F28:F41</xm:sqref>
        </x14:dataValidation>
        <x14:dataValidation type="list" allowBlank="1" showInputMessage="1" showErrorMessage="1" xr:uid="{0C1EFDF8-9E62-49AC-8CCE-DC52B3115B36}">
          <x14:formula1>
            <xm:f>Hoja2!$R$2:$R$19</xm:f>
          </x14:formula1>
          <xm:sqref>D28:D41</xm:sqref>
        </x14:dataValidation>
        <x14:dataValidation type="list" allowBlank="1" showInputMessage="1" showErrorMessage="1" xr:uid="{EB5B2FD2-7C41-46B9-989A-78B151F40A9D}">
          <x14:formula1>
            <xm:f>Hoja2!$M$2:$M$5</xm:f>
          </x14:formula1>
          <xm:sqref>I28:I41</xm:sqref>
        </x14:dataValidation>
        <x14:dataValidation type="list" allowBlank="1" showInputMessage="1" showErrorMessage="1" xr:uid="{DBD72C7B-F047-40DC-9C85-DD9BDBFC85BE}">
          <x14:formula1>
            <xm:f>Hoja2!#REF!</xm:f>
          </x14:formula1>
          <xm:sqref>E42:F42</xm:sqref>
        </x14:dataValidation>
        <x14:dataValidation type="list" allowBlank="1" showInputMessage="1" showErrorMessage="1" xr:uid="{BE9CA4F0-3D03-4EF9-93F2-CB60AC1A72A2}">
          <x14:formula1>
            <xm:f>Hoja2!$E$7:$E$10</xm:f>
          </x14:formula1>
          <xm:sqref>C47:C52 C56:C65 C69:C73 C77:C82</xm:sqref>
        </x14:dataValidation>
        <x14:dataValidation type="list" allowBlank="1" showInputMessage="1" showErrorMessage="1" xr:uid="{5CBC2CED-F6FA-48B6-B55B-7C85B708C2FC}">
          <x14:formula1>
            <xm:f>Hoja2!$G$2:$G$5</xm:f>
          </x14:formula1>
          <xm:sqref>G10:G24</xm:sqref>
        </x14:dataValidation>
        <x14:dataValidation type="list" allowBlank="1" showInputMessage="1" showErrorMessage="1" xr:uid="{9CD0096B-AC54-43B1-B880-4322FF567E61}">
          <x14:formula1>
            <xm:f>Hoja2!$C$2:$C$5</xm:f>
          </x14:formula1>
          <xm:sqref>B10:B24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BEA44-0E6D-4CFD-A4C4-6ABF45CA683E}">
  <sheetPr>
    <tabColor rgb="FFFFC000"/>
  </sheetPr>
  <dimension ref="A1:XFD85"/>
  <sheetViews>
    <sheetView showGridLines="0" topLeftCell="A76" zoomScale="70" zoomScaleNormal="70" workbookViewId="0">
      <pane xSplit="3" topLeftCell="N1" activePane="topRight" state="frozen"/>
      <selection pane="topRight" activeCell="R83" sqref="R83"/>
    </sheetView>
  </sheetViews>
  <sheetFormatPr baseColWidth="10" defaultColWidth="0" defaultRowHeight="15" customHeight="1" zeroHeight="1" outlineLevelRow="2"/>
  <cols>
    <col min="1" max="1" width="11.7109375" customWidth="1"/>
    <col min="2" max="2" width="55.42578125" style="21" customWidth="1"/>
    <col min="3" max="3" width="52" style="21" customWidth="1"/>
    <col min="4" max="4" width="43" style="21" customWidth="1"/>
    <col min="5" max="5" width="27.42578125" style="21" customWidth="1"/>
    <col min="6" max="6" width="32.7109375" style="21" customWidth="1"/>
    <col min="7" max="7" width="31.85546875" style="21" customWidth="1"/>
    <col min="8" max="8" width="22.85546875" style="21" bestFit="1" customWidth="1"/>
    <col min="9" max="9" width="21.7109375" style="21" bestFit="1" customWidth="1"/>
    <col min="10" max="10" width="23.5703125" style="21" bestFit="1" customWidth="1"/>
    <col min="11" max="11" width="22" style="21" bestFit="1" customWidth="1"/>
    <col min="12" max="12" width="22.5703125" style="21" bestFit="1" customWidth="1"/>
    <col min="13" max="13" width="27.140625" style="21" bestFit="1" customWidth="1"/>
    <col min="14" max="14" width="21.5703125" style="21" bestFit="1" customWidth="1"/>
    <col min="15" max="15" width="24.140625" style="21" customWidth="1"/>
    <col min="16" max="16" width="15.7109375" style="21" customWidth="1"/>
    <col min="17" max="17" width="36.28515625" style="21" bestFit="1" customWidth="1"/>
    <col min="18" max="18" width="42" style="21" customWidth="1"/>
    <col min="19" max="19" width="96.5703125" style="374" customWidth="1"/>
    <col min="20" max="20" width="38.85546875" style="21" customWidth="1"/>
    <col min="21" max="21" width="18.28515625" style="21" hidden="1" customWidth="1"/>
    <col min="22" max="22" width="16.7109375" style="21" hidden="1" customWidth="1"/>
    <col min="23" max="23" width="20.28515625" style="21" hidden="1" customWidth="1"/>
    <col min="24" max="24" width="17.140625" style="21" hidden="1" customWidth="1"/>
    <col min="25" max="25" width="17.5703125" style="21" hidden="1" customWidth="1"/>
    <col min="26" max="26" width="26.5703125" style="21" hidden="1" customWidth="1"/>
    <col min="27" max="27" width="30.85546875" style="21" hidden="1" customWidth="1"/>
    <col min="28" max="28" width="0" style="21" hidden="1" customWidth="1"/>
    <col min="29" max="34" width="0" hidden="1" customWidth="1"/>
    <col min="35" max="16383" width="11.42578125" hidden="1"/>
    <col min="16384" max="16384" width="0.42578125" hidden="1" customWidth="1"/>
  </cols>
  <sheetData>
    <row r="1" spans="1:28" ht="21">
      <c r="A1" s="437" t="s">
        <v>105</v>
      </c>
      <c r="B1" s="437"/>
      <c r="C1" s="91" t="s">
        <v>106</v>
      </c>
      <c r="D1" s="91" t="s">
        <v>107</v>
      </c>
      <c r="F1" s="76"/>
      <c r="H1" s="76"/>
      <c r="I1" s="76"/>
      <c r="J1" s="76"/>
      <c r="L1" s="76"/>
      <c r="M1" s="76"/>
      <c r="N1" s="76"/>
      <c r="O1" s="76"/>
      <c r="Q1" s="76"/>
      <c r="R1" s="76"/>
      <c r="S1" s="373"/>
      <c r="AB1"/>
    </row>
    <row r="2" spans="1:28" ht="21">
      <c r="A2" s="90" t="s">
        <v>108</v>
      </c>
      <c r="B2" s="185" t="s">
        <v>273</v>
      </c>
      <c r="C2" s="76" t="s">
        <v>109</v>
      </c>
      <c r="D2" s="88">
        <f>R53</f>
        <v>0.70799999999999996</v>
      </c>
      <c r="E2" s="76"/>
      <c r="F2" s="76"/>
      <c r="G2" s="76"/>
      <c r="H2" s="76"/>
      <c r="I2" s="76"/>
      <c r="J2" s="76"/>
      <c r="K2" s="76"/>
      <c r="L2" s="76"/>
      <c r="M2" s="76"/>
      <c r="N2" s="76"/>
      <c r="O2" s="76"/>
      <c r="P2" s="76"/>
      <c r="Q2" s="76"/>
      <c r="R2" s="76"/>
      <c r="S2" s="373"/>
      <c r="AB2"/>
    </row>
    <row r="3" spans="1:28" ht="21">
      <c r="A3" s="90" t="s">
        <v>110</v>
      </c>
      <c r="B3" s="199">
        <v>46023</v>
      </c>
      <c r="C3" s="76" t="s">
        <v>111</v>
      </c>
      <c r="D3" s="87">
        <f>R66</f>
        <v>0.41974999999999996</v>
      </c>
      <c r="E3" s="76"/>
      <c r="F3" s="76"/>
      <c r="G3" s="76"/>
      <c r="H3" s="76"/>
      <c r="I3" s="76"/>
      <c r="J3" s="76"/>
      <c r="K3" s="76"/>
      <c r="L3" s="76"/>
      <c r="M3" s="76"/>
      <c r="N3" s="76"/>
      <c r="O3" s="76"/>
      <c r="P3" s="76"/>
      <c r="Q3" s="76"/>
      <c r="R3" s="76"/>
      <c r="S3" s="373"/>
      <c r="AB3"/>
    </row>
    <row r="4" spans="1:28" ht="21">
      <c r="A4" s="90" t="s">
        <v>112</v>
      </c>
      <c r="B4" s="199">
        <v>46387</v>
      </c>
      <c r="C4" s="76" t="s">
        <v>113</v>
      </c>
      <c r="D4" s="87">
        <f>R74</f>
        <v>0.52666666666666662</v>
      </c>
      <c r="E4" s="76"/>
      <c r="F4" s="76"/>
      <c r="G4" s="76"/>
      <c r="H4" s="76"/>
      <c r="I4" s="76"/>
      <c r="J4" s="76"/>
      <c r="K4" s="76"/>
      <c r="L4" s="76"/>
      <c r="M4" s="76"/>
      <c r="N4" s="76"/>
      <c r="O4" s="76"/>
      <c r="P4" s="76"/>
      <c r="Q4" s="76"/>
      <c r="R4" s="76"/>
      <c r="S4" s="373"/>
      <c r="AB4"/>
    </row>
    <row r="5" spans="1:28" ht="20.25" customHeight="1">
      <c r="A5" s="77"/>
      <c r="B5" s="78"/>
      <c r="C5" s="76" t="s">
        <v>114</v>
      </c>
      <c r="D5" s="87">
        <f>R83</f>
        <v>0.5</v>
      </c>
      <c r="E5" s="76"/>
      <c r="F5" s="76"/>
      <c r="G5" s="76"/>
      <c r="H5" s="76"/>
      <c r="I5" s="76"/>
      <c r="J5" s="76"/>
      <c r="K5" s="76"/>
      <c r="L5" s="76"/>
      <c r="M5" s="76"/>
      <c r="N5" s="76"/>
      <c r="O5" s="76"/>
      <c r="P5" s="76"/>
      <c r="Q5" s="76"/>
      <c r="R5" s="76"/>
      <c r="S5" s="373"/>
      <c r="AB5"/>
    </row>
    <row r="6" spans="1:28">
      <c r="A6" s="77"/>
      <c r="B6" s="78"/>
      <c r="C6" s="76"/>
      <c r="D6" s="76"/>
      <c r="E6" s="76"/>
      <c r="F6" s="76"/>
      <c r="G6" s="76"/>
      <c r="H6" s="76"/>
      <c r="I6" s="76"/>
      <c r="J6" s="76"/>
      <c r="K6" s="76"/>
      <c r="L6" s="76"/>
      <c r="M6" s="76"/>
      <c r="N6" s="76"/>
      <c r="O6" s="76"/>
      <c r="P6" s="76"/>
      <c r="Q6" s="76"/>
      <c r="R6" s="76"/>
      <c r="S6" s="373"/>
      <c r="T6" s="76"/>
    </row>
    <row r="7" spans="1:28" ht="36" customHeight="1">
      <c r="A7" s="79"/>
      <c r="B7" s="76"/>
      <c r="C7" s="76"/>
      <c r="D7" s="76"/>
      <c r="E7" s="76"/>
      <c r="F7" s="76"/>
      <c r="G7" s="76"/>
      <c r="H7" s="76"/>
      <c r="I7" s="76"/>
      <c r="J7" s="76"/>
      <c r="K7" s="76"/>
      <c r="L7" s="76"/>
      <c r="M7" s="76"/>
      <c r="N7" s="76"/>
      <c r="O7" s="76"/>
      <c r="P7" s="76"/>
      <c r="Q7" s="76"/>
      <c r="R7" s="76"/>
      <c r="S7" s="373"/>
      <c r="T7" s="76"/>
    </row>
    <row r="8" spans="1:28" ht="30.75" customHeight="1">
      <c r="A8" s="440" t="s">
        <v>115</v>
      </c>
      <c r="B8" s="440"/>
      <c r="C8" s="76"/>
      <c r="D8" s="76"/>
      <c r="E8" s="76"/>
      <c r="F8" s="76"/>
      <c r="G8" s="76"/>
      <c r="H8" s="76"/>
      <c r="I8" s="76"/>
      <c r="J8" s="76"/>
      <c r="K8" s="76"/>
      <c r="L8" s="76"/>
      <c r="M8" s="76"/>
      <c r="N8" s="76"/>
      <c r="O8" s="76"/>
      <c r="P8" s="76"/>
      <c r="Q8" s="76"/>
      <c r="R8" s="76"/>
      <c r="S8" s="373"/>
      <c r="T8" s="76"/>
      <c r="Y8"/>
      <c r="Z8"/>
      <c r="AA8"/>
      <c r="AB8"/>
    </row>
    <row r="9" spans="1:28" ht="15.75"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431" t="s">
        <v>127</v>
      </c>
      <c r="P9" s="432"/>
      <c r="Q9" s="432"/>
      <c r="R9" s="433"/>
      <c r="S9" s="126" t="s">
        <v>128</v>
      </c>
      <c r="T9" s="431" t="s">
        <v>129</v>
      </c>
      <c r="U9" s="432"/>
      <c r="V9" s="76"/>
      <c r="W9" s="76"/>
      <c r="AB9"/>
    </row>
    <row r="10" spans="1:28" s="4" customFormat="1" ht="60" outlineLevel="1">
      <c r="A10" s="58">
        <v>1</v>
      </c>
      <c r="B10" s="59" t="s">
        <v>13</v>
      </c>
      <c r="C10" s="112" t="s">
        <v>130</v>
      </c>
      <c r="D10" s="122" t="s">
        <v>131</v>
      </c>
      <c r="E10" s="140" t="s">
        <v>274</v>
      </c>
      <c r="F10" s="140" t="s">
        <v>275</v>
      </c>
      <c r="G10" s="140" t="s">
        <v>15</v>
      </c>
      <c r="H10" s="60">
        <v>46023</v>
      </c>
      <c r="I10" s="60">
        <v>46112</v>
      </c>
      <c r="J10" s="59">
        <v>100</v>
      </c>
      <c r="K10" s="61">
        <v>100</v>
      </c>
      <c r="L10" s="61"/>
      <c r="M10" s="61"/>
      <c r="N10" s="61"/>
      <c r="O10" s="470" t="s">
        <v>276</v>
      </c>
      <c r="P10" s="435"/>
      <c r="Q10" s="435"/>
      <c r="R10" s="436"/>
      <c r="S10" s="122" t="str">
        <f t="shared" ref="S10:S23" si="0">IF(SUM(K10:N10)=J10,"OK","Revisar")</f>
        <v>OK</v>
      </c>
      <c r="T10" s="427" t="s">
        <v>277</v>
      </c>
      <c r="U10" s="428"/>
      <c r="V10" s="76"/>
      <c r="W10" s="76"/>
      <c r="X10" s="21"/>
      <c r="Y10" s="21"/>
      <c r="Z10" s="21"/>
      <c r="AA10" s="21"/>
    </row>
    <row r="11" spans="1:28" ht="61.5" outlineLevel="1" thickTop="1" thickBot="1">
      <c r="A11" s="62">
        <v>2</v>
      </c>
      <c r="B11" s="63" t="s">
        <v>13</v>
      </c>
      <c r="C11" s="113" t="s">
        <v>133</v>
      </c>
      <c r="D11" s="64" t="s">
        <v>134</v>
      </c>
      <c r="E11" s="141" t="s">
        <v>274</v>
      </c>
      <c r="F11" s="141" t="s">
        <v>275</v>
      </c>
      <c r="G11" s="141" t="s">
        <v>15</v>
      </c>
      <c r="H11" s="65">
        <v>46023</v>
      </c>
      <c r="I11" s="65">
        <v>46112</v>
      </c>
      <c r="J11" s="63">
        <v>100</v>
      </c>
      <c r="K11" s="63">
        <v>100</v>
      </c>
      <c r="L11" s="63"/>
      <c r="M11" s="63"/>
      <c r="N11" s="63"/>
      <c r="O11" s="434" t="s">
        <v>278</v>
      </c>
      <c r="P11" s="435"/>
      <c r="Q11" s="435"/>
      <c r="R11" s="436"/>
      <c r="S11" s="64" t="str">
        <f t="shared" si="0"/>
        <v>OK</v>
      </c>
      <c r="T11" s="427" t="s">
        <v>279</v>
      </c>
      <c r="U11" s="428"/>
      <c r="V11" s="76"/>
      <c r="W11" s="76"/>
      <c r="AB11"/>
    </row>
    <row r="12" spans="1:28" ht="46.5" outlineLevel="1" thickTop="1" thickBot="1">
      <c r="A12" s="96">
        <v>3</v>
      </c>
      <c r="B12" s="66" t="s">
        <v>13</v>
      </c>
      <c r="C12" s="114" t="s">
        <v>136</v>
      </c>
      <c r="D12" s="67" t="s">
        <v>137</v>
      </c>
      <c r="E12" s="142" t="s">
        <v>274</v>
      </c>
      <c r="F12" s="142" t="s">
        <v>275</v>
      </c>
      <c r="G12" s="142" t="s">
        <v>15</v>
      </c>
      <c r="H12" s="60">
        <v>46023</v>
      </c>
      <c r="I12" s="60">
        <v>46112</v>
      </c>
      <c r="J12" s="66">
        <v>100</v>
      </c>
      <c r="K12" s="66">
        <v>100</v>
      </c>
      <c r="L12" s="66"/>
      <c r="M12" s="66"/>
      <c r="N12" s="66"/>
      <c r="O12" s="434" t="s">
        <v>280</v>
      </c>
      <c r="P12" s="435"/>
      <c r="Q12" s="435"/>
      <c r="R12" s="436"/>
      <c r="S12" s="67" t="str">
        <f t="shared" si="0"/>
        <v>OK</v>
      </c>
      <c r="T12" s="427" t="s">
        <v>281</v>
      </c>
      <c r="U12" s="428"/>
      <c r="V12" s="76"/>
      <c r="W12" s="76"/>
      <c r="AB12"/>
    </row>
    <row r="13" spans="1:28" ht="46.5" outlineLevel="1" thickTop="1" thickBot="1">
      <c r="A13" s="62">
        <v>4</v>
      </c>
      <c r="B13" s="63" t="s">
        <v>13</v>
      </c>
      <c r="C13" s="113" t="s">
        <v>139</v>
      </c>
      <c r="D13" s="64" t="s">
        <v>140</v>
      </c>
      <c r="E13" s="141" t="s">
        <v>274</v>
      </c>
      <c r="F13" s="141" t="s">
        <v>275</v>
      </c>
      <c r="G13" s="141" t="s">
        <v>15</v>
      </c>
      <c r="H13" s="65">
        <v>46113</v>
      </c>
      <c r="I13" s="65">
        <v>46387</v>
      </c>
      <c r="J13" s="63">
        <v>100</v>
      </c>
      <c r="K13" s="63"/>
      <c r="L13" s="63">
        <v>30</v>
      </c>
      <c r="M13" s="63">
        <v>30</v>
      </c>
      <c r="N13" s="63">
        <v>40</v>
      </c>
      <c r="O13" s="434"/>
      <c r="P13" s="435"/>
      <c r="Q13" s="435"/>
      <c r="R13" s="436"/>
      <c r="S13" s="64" t="str">
        <f t="shared" si="0"/>
        <v>OK</v>
      </c>
      <c r="T13" s="427" t="s">
        <v>282</v>
      </c>
      <c r="U13" s="428"/>
      <c r="V13" s="76"/>
      <c r="W13" s="76"/>
      <c r="AB13"/>
    </row>
    <row r="14" spans="1:28" ht="60" outlineLevel="1">
      <c r="A14" s="97">
        <v>5</v>
      </c>
      <c r="B14" s="41" t="s">
        <v>25</v>
      </c>
      <c r="C14" s="115" t="s">
        <v>142</v>
      </c>
      <c r="D14" s="42" t="s">
        <v>143</v>
      </c>
      <c r="E14" s="200" t="s">
        <v>283</v>
      </c>
      <c r="F14" s="143" t="s">
        <v>284</v>
      </c>
      <c r="G14" s="143" t="s">
        <v>15</v>
      </c>
      <c r="H14" s="43">
        <v>46023</v>
      </c>
      <c r="I14" s="43">
        <v>46081</v>
      </c>
      <c r="J14" s="41">
        <v>100</v>
      </c>
      <c r="K14" s="41">
        <v>100</v>
      </c>
      <c r="L14" s="41"/>
      <c r="M14" s="41"/>
      <c r="N14" s="41"/>
      <c r="O14" s="470" t="s">
        <v>285</v>
      </c>
      <c r="P14" s="435"/>
      <c r="Q14" s="435"/>
      <c r="R14" s="436"/>
      <c r="S14" s="42" t="str">
        <f t="shared" si="0"/>
        <v>OK</v>
      </c>
      <c r="T14" s="474" t="s">
        <v>286</v>
      </c>
      <c r="U14" s="475"/>
      <c r="V14" s="76"/>
      <c r="W14" s="76"/>
      <c r="AB14"/>
    </row>
    <row r="15" spans="1:28" ht="45" outlineLevel="1">
      <c r="A15" s="98">
        <v>6</v>
      </c>
      <c r="B15" s="18" t="s">
        <v>25</v>
      </c>
      <c r="C15" s="116" t="s">
        <v>145</v>
      </c>
      <c r="D15" s="19" t="s">
        <v>146</v>
      </c>
      <c r="E15" s="201" t="s">
        <v>283</v>
      </c>
      <c r="F15" s="144" t="s">
        <v>284</v>
      </c>
      <c r="G15" s="144" t="s">
        <v>15</v>
      </c>
      <c r="H15" s="20">
        <v>46113</v>
      </c>
      <c r="I15" s="20">
        <v>46387</v>
      </c>
      <c r="J15" s="18">
        <v>100</v>
      </c>
      <c r="K15" s="18"/>
      <c r="L15" s="18">
        <v>30</v>
      </c>
      <c r="M15" s="18">
        <v>30</v>
      </c>
      <c r="N15" s="18">
        <v>40</v>
      </c>
      <c r="O15" s="434"/>
      <c r="P15" s="435"/>
      <c r="Q15" s="435"/>
      <c r="R15" s="436"/>
      <c r="S15" s="19" t="str">
        <f t="shared" si="0"/>
        <v>OK</v>
      </c>
      <c r="T15" s="474" t="s">
        <v>287</v>
      </c>
      <c r="U15" s="475"/>
      <c r="V15" s="76"/>
      <c r="W15" s="76"/>
      <c r="AB15"/>
    </row>
    <row r="16" spans="1:28" ht="45" outlineLevel="1">
      <c r="A16" s="97">
        <v>7</v>
      </c>
      <c r="B16" s="41" t="s">
        <v>25</v>
      </c>
      <c r="C16" s="115" t="s">
        <v>148</v>
      </c>
      <c r="D16" s="42" t="s">
        <v>149</v>
      </c>
      <c r="E16" s="200" t="s">
        <v>283</v>
      </c>
      <c r="F16" s="143" t="s">
        <v>284</v>
      </c>
      <c r="G16" s="143" t="s">
        <v>15</v>
      </c>
      <c r="H16" s="20">
        <v>46113</v>
      </c>
      <c r="I16" s="20">
        <v>46387</v>
      </c>
      <c r="J16" s="41">
        <v>100</v>
      </c>
      <c r="K16" s="41"/>
      <c r="L16" s="41">
        <v>30</v>
      </c>
      <c r="M16" s="41">
        <v>30</v>
      </c>
      <c r="N16" s="41">
        <v>40</v>
      </c>
      <c r="O16" s="434"/>
      <c r="P16" s="435"/>
      <c r="Q16" s="435"/>
      <c r="R16" s="436"/>
      <c r="S16" s="42" t="str">
        <f t="shared" si="0"/>
        <v>OK</v>
      </c>
      <c r="T16" s="474" t="s">
        <v>288</v>
      </c>
      <c r="U16" s="475"/>
      <c r="V16" s="76"/>
      <c r="W16" s="76"/>
      <c r="AB16"/>
    </row>
    <row r="17" spans="1:28" ht="60" outlineLevel="1">
      <c r="A17" s="98">
        <v>8</v>
      </c>
      <c r="B17" s="18" t="s">
        <v>25</v>
      </c>
      <c r="C17" s="116" t="s">
        <v>151</v>
      </c>
      <c r="D17" s="19" t="s">
        <v>152</v>
      </c>
      <c r="E17" s="201" t="s">
        <v>283</v>
      </c>
      <c r="F17" s="144" t="s">
        <v>284</v>
      </c>
      <c r="G17" s="144" t="s">
        <v>15</v>
      </c>
      <c r="H17" s="20">
        <v>46113</v>
      </c>
      <c r="I17" s="20">
        <v>46387</v>
      </c>
      <c r="J17" s="18">
        <v>100</v>
      </c>
      <c r="K17" s="18"/>
      <c r="L17" s="18">
        <v>30</v>
      </c>
      <c r="M17" s="18">
        <v>30</v>
      </c>
      <c r="N17" s="18">
        <v>40</v>
      </c>
      <c r="O17" s="434"/>
      <c r="P17" s="435"/>
      <c r="Q17" s="435"/>
      <c r="R17" s="436"/>
      <c r="S17" s="19" t="str">
        <f t="shared" si="0"/>
        <v>OK</v>
      </c>
      <c r="T17" s="474" t="s">
        <v>289</v>
      </c>
      <c r="U17" s="475"/>
      <c r="V17" s="76"/>
      <c r="W17" s="76"/>
      <c r="AB17"/>
    </row>
    <row r="18" spans="1:28" ht="60" outlineLevel="1">
      <c r="A18" s="99">
        <v>9</v>
      </c>
      <c r="B18" s="52" t="s">
        <v>35</v>
      </c>
      <c r="C18" s="117" t="s">
        <v>154</v>
      </c>
      <c r="D18" s="53" t="s">
        <v>155</v>
      </c>
      <c r="E18" s="202" t="s">
        <v>290</v>
      </c>
      <c r="F18" s="145" t="s">
        <v>291</v>
      </c>
      <c r="G18" s="145" t="s">
        <v>15</v>
      </c>
      <c r="H18" s="54">
        <v>46023</v>
      </c>
      <c r="I18" s="54">
        <v>46112</v>
      </c>
      <c r="J18" s="52">
        <v>100</v>
      </c>
      <c r="K18" s="52">
        <v>100</v>
      </c>
      <c r="L18" s="52"/>
      <c r="M18" s="52"/>
      <c r="N18" s="52"/>
      <c r="O18" s="470" t="s">
        <v>292</v>
      </c>
      <c r="P18" s="435"/>
      <c r="Q18" s="435"/>
      <c r="R18" s="436"/>
      <c r="S18" s="53" t="str">
        <f t="shared" si="0"/>
        <v>OK</v>
      </c>
      <c r="T18" s="476" t="s">
        <v>293</v>
      </c>
      <c r="U18" s="477"/>
      <c r="V18" s="76"/>
      <c r="W18" s="76"/>
      <c r="AB18"/>
    </row>
    <row r="19" spans="1:28" ht="60" outlineLevel="1">
      <c r="A19" s="100">
        <v>10</v>
      </c>
      <c r="B19" s="55" t="s">
        <v>35</v>
      </c>
      <c r="C19" s="118" t="s">
        <v>157</v>
      </c>
      <c r="D19" s="56" t="s">
        <v>158</v>
      </c>
      <c r="E19" s="203" t="s">
        <v>290</v>
      </c>
      <c r="F19" s="146" t="s">
        <v>291</v>
      </c>
      <c r="G19" s="146" t="s">
        <v>15</v>
      </c>
      <c r="H19" s="57">
        <v>46113</v>
      </c>
      <c r="I19" s="57">
        <v>46387</v>
      </c>
      <c r="J19" s="55">
        <v>100</v>
      </c>
      <c r="K19" s="55"/>
      <c r="L19" s="55">
        <v>30</v>
      </c>
      <c r="M19" s="55">
        <v>30</v>
      </c>
      <c r="N19" s="55">
        <v>40</v>
      </c>
      <c r="O19" s="434"/>
      <c r="P19" s="435"/>
      <c r="Q19" s="435"/>
      <c r="R19" s="436"/>
      <c r="S19" s="56" t="str">
        <f t="shared" si="0"/>
        <v>OK</v>
      </c>
      <c r="T19" s="476" t="s">
        <v>294</v>
      </c>
      <c r="U19" s="477"/>
      <c r="V19" s="76"/>
      <c r="W19" s="76"/>
      <c r="AB19"/>
    </row>
    <row r="20" spans="1:28" ht="45" outlineLevel="1">
      <c r="A20" s="99">
        <v>11</v>
      </c>
      <c r="B20" s="52" t="s">
        <v>35</v>
      </c>
      <c r="C20" s="117" t="s">
        <v>160</v>
      </c>
      <c r="D20" s="53" t="s">
        <v>161</v>
      </c>
      <c r="E20" s="202" t="s">
        <v>290</v>
      </c>
      <c r="F20" s="145" t="s">
        <v>291</v>
      </c>
      <c r="G20" s="145" t="s">
        <v>15</v>
      </c>
      <c r="H20" s="54">
        <v>46113</v>
      </c>
      <c r="I20" s="54">
        <v>46377</v>
      </c>
      <c r="J20" s="52">
        <v>100</v>
      </c>
      <c r="K20" s="52"/>
      <c r="L20" s="52">
        <v>30</v>
      </c>
      <c r="M20" s="52">
        <v>30</v>
      </c>
      <c r="N20" s="52">
        <v>40</v>
      </c>
      <c r="O20" s="434"/>
      <c r="P20" s="435"/>
      <c r="Q20" s="435"/>
      <c r="R20" s="436"/>
      <c r="S20" s="53" t="str">
        <f t="shared" si="0"/>
        <v>OK</v>
      </c>
      <c r="T20" s="476" t="s">
        <v>295</v>
      </c>
      <c r="U20" s="477"/>
      <c r="V20" s="76"/>
      <c r="W20" s="76"/>
      <c r="AB20"/>
    </row>
    <row r="21" spans="1:28" ht="60" outlineLevel="1">
      <c r="A21" s="101">
        <v>12</v>
      </c>
      <c r="B21" s="70" t="s">
        <v>45</v>
      </c>
      <c r="C21" s="119" t="s">
        <v>163</v>
      </c>
      <c r="D21" s="71" t="s">
        <v>164</v>
      </c>
      <c r="E21" s="147" t="s">
        <v>296</v>
      </c>
      <c r="F21" s="147" t="s">
        <v>297</v>
      </c>
      <c r="G21" s="147" t="s">
        <v>15</v>
      </c>
      <c r="H21" s="72">
        <v>46024</v>
      </c>
      <c r="I21" s="72">
        <v>46081</v>
      </c>
      <c r="J21" s="70">
        <v>100</v>
      </c>
      <c r="K21" s="70">
        <v>100</v>
      </c>
      <c r="L21" s="70"/>
      <c r="M21" s="70"/>
      <c r="N21" s="70"/>
      <c r="O21" s="470" t="s">
        <v>298</v>
      </c>
      <c r="P21" s="435"/>
      <c r="Q21" s="435"/>
      <c r="R21" s="436"/>
      <c r="S21" s="71" t="str">
        <f t="shared" si="0"/>
        <v>OK</v>
      </c>
      <c r="T21" s="478" t="s">
        <v>299</v>
      </c>
      <c r="U21" s="479"/>
      <c r="V21" s="76"/>
      <c r="W21" s="76"/>
      <c r="AB21"/>
    </row>
    <row r="22" spans="1:28" ht="61.5" outlineLevel="1" thickTop="1" thickBot="1">
      <c r="A22" s="102">
        <v>13</v>
      </c>
      <c r="B22" s="73" t="s">
        <v>45</v>
      </c>
      <c r="C22" s="120" t="s">
        <v>166</v>
      </c>
      <c r="D22" s="74" t="s">
        <v>167</v>
      </c>
      <c r="E22" s="148" t="s">
        <v>296</v>
      </c>
      <c r="F22" s="148" t="s">
        <v>297</v>
      </c>
      <c r="G22" s="148" t="s">
        <v>15</v>
      </c>
      <c r="H22" s="75">
        <v>46066</v>
      </c>
      <c r="I22" s="75">
        <v>46387</v>
      </c>
      <c r="J22" s="73">
        <v>100</v>
      </c>
      <c r="K22" s="73">
        <v>25</v>
      </c>
      <c r="L22" s="73">
        <v>25</v>
      </c>
      <c r="M22" s="73">
        <v>25</v>
      </c>
      <c r="N22" s="73">
        <v>25</v>
      </c>
      <c r="O22" s="434"/>
      <c r="P22" s="435"/>
      <c r="Q22" s="435"/>
      <c r="R22" s="436"/>
      <c r="S22" s="74" t="str">
        <f t="shared" si="0"/>
        <v>OK</v>
      </c>
      <c r="T22" s="478" t="s">
        <v>300</v>
      </c>
      <c r="U22" s="479"/>
      <c r="V22" s="76"/>
      <c r="W22" s="76"/>
      <c r="AB22"/>
    </row>
    <row r="23" spans="1:28" ht="60.75" outlineLevel="1" thickTop="1">
      <c r="A23" s="101">
        <v>14</v>
      </c>
      <c r="B23" s="70" t="s">
        <v>45</v>
      </c>
      <c r="C23" s="119" t="s">
        <v>169</v>
      </c>
      <c r="D23" s="71" t="s">
        <v>170</v>
      </c>
      <c r="E23" s="147" t="s">
        <v>296</v>
      </c>
      <c r="F23" s="147" t="s">
        <v>297</v>
      </c>
      <c r="G23" s="147" t="s">
        <v>15</v>
      </c>
      <c r="H23" s="72">
        <v>46357</v>
      </c>
      <c r="I23" s="72">
        <v>46387</v>
      </c>
      <c r="J23" s="70">
        <v>100</v>
      </c>
      <c r="K23" s="70"/>
      <c r="L23" s="70"/>
      <c r="M23" s="70"/>
      <c r="N23" s="70">
        <v>100</v>
      </c>
      <c r="O23" s="434"/>
      <c r="P23" s="435"/>
      <c r="Q23" s="435"/>
      <c r="R23" s="436"/>
      <c r="S23" s="71" t="str">
        <f t="shared" si="0"/>
        <v>OK</v>
      </c>
      <c r="T23" s="478" t="s">
        <v>301</v>
      </c>
      <c r="U23" s="479"/>
      <c r="V23" s="76"/>
      <c r="W23" s="76"/>
      <c r="AB23"/>
    </row>
    <row r="24" spans="1:28" outlineLevel="1">
      <c r="A24" s="92"/>
      <c r="B24" s="93"/>
      <c r="C24" s="94"/>
      <c r="D24" s="94"/>
      <c r="E24" s="93"/>
      <c r="F24" s="93"/>
      <c r="G24" s="93"/>
      <c r="H24" s="95"/>
      <c r="I24" s="95"/>
      <c r="J24" s="93"/>
      <c r="K24" s="93"/>
      <c r="L24" s="93"/>
      <c r="M24" s="93"/>
      <c r="N24" s="93"/>
      <c r="O24" s="93"/>
      <c r="P24" s="93"/>
      <c r="Q24" s="438"/>
      <c r="R24" s="439"/>
      <c r="Y24"/>
      <c r="Z24"/>
      <c r="AA24"/>
      <c r="AB24"/>
    </row>
    <row r="25" spans="1:28">
      <c r="A25" s="79"/>
      <c r="B25" s="76"/>
      <c r="C25" s="76"/>
      <c r="D25" s="76"/>
      <c r="E25" s="76"/>
      <c r="F25" s="76"/>
      <c r="G25" s="76"/>
      <c r="H25" s="76"/>
      <c r="I25" s="76"/>
      <c r="J25" s="76"/>
      <c r="K25" s="76"/>
      <c r="L25" s="76"/>
      <c r="M25" s="76"/>
      <c r="N25" s="76"/>
      <c r="O25" s="76"/>
      <c r="P25" s="76"/>
      <c r="Q25" s="76"/>
      <c r="R25" s="76"/>
      <c r="S25" s="373"/>
      <c r="T25" s="76"/>
    </row>
    <row r="26" spans="1:28" ht="23.25" customHeight="1">
      <c r="A26" s="468" t="s">
        <v>172</v>
      </c>
      <c r="B26" s="468"/>
      <c r="C26" s="468"/>
      <c r="D26" s="468"/>
      <c r="E26" s="468"/>
      <c r="F26" s="468"/>
      <c r="G26" s="468"/>
      <c r="H26" s="468"/>
      <c r="I26" s="468"/>
      <c r="J26" s="468"/>
      <c r="K26" s="468"/>
      <c r="L26" s="468"/>
      <c r="M26" s="468"/>
      <c r="N26" s="468"/>
      <c r="O26" s="468"/>
      <c r="P26" s="468"/>
      <c r="Q26" s="468"/>
      <c r="R26" s="468"/>
      <c r="S26" s="468"/>
    </row>
    <row r="27" spans="1:28"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t="str">
        <f t="shared" ref="Q28:Q41" si="1">F10</f>
        <v xml:space="preserve">Rafael Lara Garcia </v>
      </c>
      <c r="R28" s="44" t="str">
        <f t="shared" ref="R28:R41" si="2">T10</f>
        <v>ITFIP|Cultura organizacional 01</v>
      </c>
      <c r="S28" s="375"/>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t="str">
        <f t="shared" si="1"/>
        <v xml:space="preserve">Rafael Lara Garcia </v>
      </c>
      <c r="R29" s="44" t="str">
        <f t="shared" si="2"/>
        <v>ITFIP|Cultura organizacional 02</v>
      </c>
      <c r="S29" s="375"/>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t="str">
        <f t="shared" si="1"/>
        <v xml:space="preserve">Rafael Lara Garcia </v>
      </c>
      <c r="R30" s="44" t="str">
        <f t="shared" si="2"/>
        <v>ITFIP|Cultura organizacional 03</v>
      </c>
      <c r="S30" s="375"/>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t="str">
        <f t="shared" si="1"/>
        <v xml:space="preserve">Rafael Lara Garcia </v>
      </c>
      <c r="R31" s="44" t="str">
        <f t="shared" si="2"/>
        <v>ITFIP|Cultura organizacional 04</v>
      </c>
      <c r="S31" s="375"/>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t="str">
        <f t="shared" si="1"/>
        <v xml:space="preserve">Daniela Saavedra Arias </v>
      </c>
      <c r="R32" s="50" t="str">
        <f t="shared" si="2"/>
        <v>ITFIP|Modelo de voz de la ciudadanía	01</v>
      </c>
      <c r="S32" s="376"/>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t="str">
        <f t="shared" si="1"/>
        <v xml:space="preserve">Daniela Saavedra Arias </v>
      </c>
      <c r="R33" s="50" t="str">
        <f t="shared" si="2"/>
        <v>ITFIP|Modelo de voz de la ciudadanía	02</v>
      </c>
      <c r="S33" s="376"/>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t="str">
        <f t="shared" si="1"/>
        <v xml:space="preserve">Daniela Saavedra Arias </v>
      </c>
      <c r="R34" s="50" t="str">
        <f t="shared" si="2"/>
        <v>ITFIP|Modelo de voz de la ciudadanía	03</v>
      </c>
      <c r="S34" s="376"/>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t="str">
        <f t="shared" si="1"/>
        <v xml:space="preserve">Daniela Saavedra Arias </v>
      </c>
      <c r="R35" s="50" t="str">
        <f t="shared" si="2"/>
        <v>ITFIP|Modelo de voz de la ciudadanía	04</v>
      </c>
      <c r="S35" s="376"/>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t="str">
        <f t="shared" si="1"/>
        <v xml:space="preserve">Erley Ricardo Parra Rojas </v>
      </c>
      <c r="R36" s="48" t="str">
        <f t="shared" si="2"/>
        <v>ITFIP|Modelos operativos flexibles 01</v>
      </c>
      <c r="S36" s="377"/>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t="str">
        <f t="shared" si="1"/>
        <v xml:space="preserve">Erley Ricardo Parra Rojas </v>
      </c>
      <c r="R37" s="48" t="str">
        <f t="shared" si="2"/>
        <v>ITFIP|Modelos operativos flexibles 02</v>
      </c>
      <c r="S37" s="377"/>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t="str">
        <f t="shared" si="1"/>
        <v xml:space="preserve">Erley Ricardo Parra Rojas </v>
      </c>
      <c r="R38" s="48" t="str">
        <f t="shared" si="2"/>
        <v>ITFIP|Modelos operativos flexibles 03</v>
      </c>
      <c r="S38" s="377"/>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t="str">
        <f t="shared" si="1"/>
        <v xml:space="preserve">Rafael Lara Garcia- Elizabeth Palma </v>
      </c>
      <c r="R39" s="46" t="str">
        <f t="shared" si="2"/>
        <v>ITFIP|Gestión del conocimiento 01</v>
      </c>
      <c r="S39" s="378"/>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t="str">
        <f t="shared" si="1"/>
        <v xml:space="preserve">Rafael Lara Garcia- Elizabeth Palma </v>
      </c>
      <c r="R40" s="46" t="str">
        <f t="shared" si="2"/>
        <v>ITFIP|Gestión del conocimiento 02</v>
      </c>
      <c r="S40" s="378"/>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t="str">
        <f t="shared" si="1"/>
        <v xml:space="preserve">Rafael Lara Garcia- Elizabeth Palma </v>
      </c>
      <c r="R41" s="46" t="str">
        <f t="shared" si="2"/>
        <v>ITFIP|Gestión del conocimiento 03</v>
      </c>
      <c r="S41" s="378"/>
      <c r="U41"/>
      <c r="V41"/>
      <c r="W41"/>
      <c r="X41"/>
      <c r="Y41"/>
      <c r="Z41"/>
      <c r="AA41"/>
      <c r="AB41"/>
    </row>
    <row r="42" spans="1:34">
      <c r="A42" s="86"/>
      <c r="B42" s="76"/>
      <c r="C42" s="76"/>
      <c r="D42" s="76"/>
      <c r="E42" s="76"/>
      <c r="F42" s="76"/>
      <c r="G42" s="76"/>
      <c r="H42" s="76"/>
      <c r="I42" s="76"/>
      <c r="J42" s="76"/>
      <c r="K42" s="76"/>
      <c r="L42" s="76"/>
      <c r="M42" s="76"/>
      <c r="N42" s="76"/>
      <c r="O42" s="76"/>
      <c r="P42" s="76"/>
      <c r="Q42" s="76"/>
      <c r="R42" s="76"/>
      <c r="S42" s="373"/>
      <c r="T42" s="76"/>
      <c r="AB42" s="40"/>
      <c r="AC42" s="40"/>
      <c r="AD42" s="40"/>
      <c r="AE42" s="40"/>
      <c r="AF42" s="40"/>
      <c r="AG42" s="40"/>
      <c r="AH42" s="21" t="e">
        <f t="shared" ref="AH42" si="4">ROUND(AVERAGE(AB42:AG42)/5*100,0)</f>
        <v>#DIV/0!</v>
      </c>
    </row>
    <row r="43" spans="1:34" s="453" customFormat="1" ht="45.75" customHeight="1">
      <c r="A43" s="453" t="s">
        <v>191</v>
      </c>
    </row>
    <row r="44" spans="1:34" outlineLevel="1">
      <c r="A44" s="79"/>
      <c r="B44" s="76"/>
      <c r="C44" s="76"/>
      <c r="D44" s="76"/>
      <c r="E44" s="76"/>
      <c r="F44" s="76"/>
      <c r="G44" s="76"/>
      <c r="H44" s="76"/>
      <c r="I44" s="76"/>
      <c r="J44" s="76"/>
      <c r="K44" s="76"/>
      <c r="L44" s="76"/>
      <c r="M44" s="76"/>
      <c r="N44" s="76"/>
      <c r="O44" s="76"/>
      <c r="P44" s="76"/>
      <c r="Q44" s="76"/>
      <c r="R44" s="76"/>
      <c r="S44" s="373"/>
      <c r="T44" s="76"/>
    </row>
    <row r="45" spans="1:34" ht="26.25" outlineLevel="1">
      <c r="A45" s="80" t="s">
        <v>192</v>
      </c>
      <c r="B45" s="81" t="str">
        <f>B10</f>
        <v>Cultura organizacional</v>
      </c>
      <c r="H45" s="429" t="s">
        <v>193</v>
      </c>
      <c r="I45" s="429"/>
      <c r="J45" s="429"/>
      <c r="K45" s="429"/>
      <c r="L45" s="429"/>
      <c r="M45" s="429"/>
      <c r="N45" s="429"/>
      <c r="T45" s="76"/>
    </row>
    <row r="46" spans="1:34" ht="30.7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61.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100</v>
      </c>
      <c r="E47" s="181">
        <f t="shared" si="5"/>
        <v>100</v>
      </c>
      <c r="F47" s="5">
        <f>M28</f>
        <v>100</v>
      </c>
      <c r="G47" s="153" t="s">
        <v>211</v>
      </c>
      <c r="H47" s="177">
        <v>5</v>
      </c>
      <c r="I47" s="177">
        <v>5</v>
      </c>
      <c r="J47" s="177">
        <v>5</v>
      </c>
      <c r="K47" s="177">
        <v>5</v>
      </c>
      <c r="L47" s="177">
        <v>5</v>
      </c>
      <c r="M47" s="177">
        <v>5</v>
      </c>
      <c r="N47" s="177">
        <v>5</v>
      </c>
      <c r="O47" s="5">
        <f t="shared" ref="O47" si="6">ROUND((SUM(H47:N47)/35)*100,0)</f>
        <v>100</v>
      </c>
      <c r="P47" s="5">
        <f>(UNIESPINAL!$O47/100)*100</f>
        <v>100</v>
      </c>
      <c r="Q47" s="5">
        <f t="shared" ref="Q47:Q52" si="7">IFERROR(ROUND(O47*P47/100,1),"")</f>
        <v>100</v>
      </c>
      <c r="R47" s="5">
        <f>Q47</f>
        <v>100</v>
      </c>
      <c r="S47" s="204"/>
      <c r="T47" s="76"/>
    </row>
    <row r="48" spans="1:34" ht="60" outlineLevel="2">
      <c r="A48" s="7">
        <v>2</v>
      </c>
      <c r="B48" s="107" t="str">
        <f>C11</f>
        <v>Analizar los resultados de la evaluación para determinar brechas en prácticas, comportamientos y procesos relacionados con la cultura organizacional, priorizando acciones correctivas.</v>
      </c>
      <c r="C48" s="22" t="s">
        <v>59</v>
      </c>
      <c r="D48" s="180">
        <f t="shared" si="5"/>
        <v>74</v>
      </c>
      <c r="E48" s="180">
        <f t="shared" si="5"/>
        <v>74</v>
      </c>
      <c r="F48" s="22">
        <f>M29</f>
        <v>100</v>
      </c>
      <c r="G48" s="154" t="s">
        <v>211</v>
      </c>
      <c r="H48" s="177">
        <v>5</v>
      </c>
      <c r="I48" s="177">
        <v>5</v>
      </c>
      <c r="J48" s="177">
        <v>5</v>
      </c>
      <c r="K48" s="177">
        <v>0</v>
      </c>
      <c r="L48" s="177">
        <v>5</v>
      </c>
      <c r="M48" s="177">
        <v>5</v>
      </c>
      <c r="N48" s="177">
        <v>5</v>
      </c>
      <c r="O48" s="22">
        <f>ROUND((SUM(H48:N48)/35)*100,0)</f>
        <v>86</v>
      </c>
      <c r="P48" s="22">
        <f>(UNIESPINAL!$O48/100)*100</f>
        <v>86</v>
      </c>
      <c r="Q48" s="22">
        <f t="shared" si="7"/>
        <v>74</v>
      </c>
      <c r="R48" s="22">
        <f>Q48</f>
        <v>74</v>
      </c>
      <c r="S48" s="247"/>
      <c r="T48" s="76"/>
      <c r="AB48"/>
    </row>
    <row r="49" spans="1:28" ht="46.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79.2</v>
      </c>
      <c r="E49" s="181">
        <f t="shared" si="5"/>
        <v>79.2</v>
      </c>
      <c r="F49" s="5">
        <f>M30</f>
        <v>100</v>
      </c>
      <c r="G49" s="153" t="s">
        <v>211</v>
      </c>
      <c r="H49" s="177">
        <v>3</v>
      </c>
      <c r="I49" s="177">
        <v>5</v>
      </c>
      <c r="J49" s="177">
        <v>5</v>
      </c>
      <c r="K49" s="177">
        <v>5</v>
      </c>
      <c r="L49" s="177">
        <v>5</v>
      </c>
      <c r="M49" s="177">
        <v>5</v>
      </c>
      <c r="N49" s="177">
        <v>3</v>
      </c>
      <c r="O49" s="5">
        <f t="shared" ref="O49" si="8">ROUND((SUM(H49:N49)/35)*100,0)</f>
        <v>89</v>
      </c>
      <c r="P49" s="5">
        <f>(UNIESPINAL!$O49/100)*100</f>
        <v>89</v>
      </c>
      <c r="Q49" s="5">
        <f t="shared" si="7"/>
        <v>79.2</v>
      </c>
      <c r="R49" s="5">
        <f>Q49</f>
        <v>79.2</v>
      </c>
      <c r="S49" s="204"/>
      <c r="T49" s="76"/>
      <c r="AB49"/>
    </row>
    <row r="50" spans="1:28" ht="173.25" customHeight="1" outlineLevel="2" thickTop="1" thickBot="1">
      <c r="A50" s="454">
        <v>4</v>
      </c>
      <c r="B50" s="447" t="str">
        <f>C13</f>
        <v>Implementar las acciones definidas en el plan de trabajo, asegurando la participación activa del personal y el seguimiento a los resultados esperados.</v>
      </c>
      <c r="C50" s="23" t="s">
        <v>64</v>
      </c>
      <c r="D50" s="180">
        <f t="shared" si="5"/>
        <v>30</v>
      </c>
      <c r="E50" s="180">
        <f t="shared" si="5"/>
        <v>30</v>
      </c>
      <c r="F50" s="22">
        <f>N31</f>
        <v>30</v>
      </c>
      <c r="G50" s="154" t="s">
        <v>211</v>
      </c>
      <c r="H50" s="177">
        <v>5</v>
      </c>
      <c r="I50" s="177">
        <v>5</v>
      </c>
      <c r="J50" s="177">
        <v>5</v>
      </c>
      <c r="K50" s="177">
        <v>5</v>
      </c>
      <c r="L50" s="177">
        <v>5</v>
      </c>
      <c r="M50" s="177">
        <v>5</v>
      </c>
      <c r="N50" s="177">
        <v>5</v>
      </c>
      <c r="O50" s="22">
        <f t="shared" ref="O50:O52" si="9">ROUND((SUM(H50:N50)/35)*100,0)</f>
        <v>100</v>
      </c>
      <c r="P50" s="22">
        <f>(UNIESPINAL!$O50/100)*30</f>
        <v>30</v>
      </c>
      <c r="Q50" s="22">
        <f t="shared" si="7"/>
        <v>30</v>
      </c>
      <c r="R50" s="22">
        <f>Q50</f>
        <v>30</v>
      </c>
      <c r="S50" s="247" t="s">
        <v>302</v>
      </c>
      <c r="T50" s="76"/>
      <c r="AB50"/>
    </row>
    <row r="51" spans="1:28" ht="20.25" customHeight="1" outlineLevel="2" thickTop="1" thickBot="1">
      <c r="A51" s="455"/>
      <c r="B51" s="448"/>
      <c r="C51" s="24" t="s">
        <v>69</v>
      </c>
      <c r="D51" s="180">
        <f t="shared" si="5"/>
        <v>0</v>
      </c>
      <c r="E51" s="180">
        <f t="shared" si="5"/>
        <v>30</v>
      </c>
      <c r="F51" s="22">
        <f>O31</f>
        <v>30</v>
      </c>
      <c r="G51" s="154"/>
      <c r="H51" s="177"/>
      <c r="I51" s="177"/>
      <c r="J51" s="177"/>
      <c r="K51" s="177"/>
      <c r="L51" s="177"/>
      <c r="M51" s="177"/>
      <c r="N51" s="177"/>
      <c r="O51" s="23">
        <f t="shared" si="9"/>
        <v>0</v>
      </c>
      <c r="P51" s="23">
        <f>(UNIESPINAL!$O51/100)*30</f>
        <v>0</v>
      </c>
      <c r="Q51" s="23">
        <f t="shared" si="7"/>
        <v>0</v>
      </c>
      <c r="R51" s="23">
        <f>R50+Q51</f>
        <v>30</v>
      </c>
      <c r="S51" s="379"/>
      <c r="T51" s="76"/>
      <c r="AB51"/>
    </row>
    <row r="52" spans="1:28" ht="20.25" customHeight="1" outlineLevel="2" thickTop="1">
      <c r="A52" s="455"/>
      <c r="B52" s="448"/>
      <c r="C52" s="24" t="s">
        <v>74</v>
      </c>
      <c r="D52" s="180">
        <f t="shared" si="5"/>
        <v>0</v>
      </c>
      <c r="E52" s="180">
        <f t="shared" si="5"/>
        <v>30</v>
      </c>
      <c r="F52" s="22">
        <f>P31</f>
        <v>40</v>
      </c>
      <c r="G52" s="154"/>
      <c r="H52" s="177"/>
      <c r="I52" s="177"/>
      <c r="J52" s="177"/>
      <c r="K52" s="177"/>
      <c r="L52" s="177"/>
      <c r="M52" s="177"/>
      <c r="N52" s="177"/>
      <c r="O52" s="24">
        <f t="shared" si="9"/>
        <v>0</v>
      </c>
      <c r="P52" s="24">
        <f>(UNIESPINAL!$O52/100)*40</f>
        <v>0</v>
      </c>
      <c r="Q52" s="24">
        <f t="shared" si="7"/>
        <v>0</v>
      </c>
      <c r="R52" s="24">
        <f>R51+Q52</f>
        <v>30</v>
      </c>
      <c r="S52" s="380"/>
      <c r="T52" s="76"/>
      <c r="AB52"/>
    </row>
    <row r="53" spans="1:28" ht="45.75" customHeight="1" outlineLevel="1">
      <c r="G53" s="157"/>
      <c r="H53" s="157"/>
      <c r="I53" s="157"/>
      <c r="J53" s="157"/>
      <c r="K53" s="157"/>
      <c r="L53" s="157"/>
      <c r="M53" s="157"/>
      <c r="N53" s="157"/>
      <c r="Q53" s="129" t="s">
        <v>212</v>
      </c>
      <c r="R53" s="130">
        <f>AVERAGE(R47:R49,R52)/100</f>
        <v>0.70799999999999996</v>
      </c>
      <c r="S53" s="381"/>
      <c r="T53" s="76"/>
    </row>
    <row r="54" spans="1:28" ht="26.25" outlineLevel="1">
      <c r="A54" s="82" t="s">
        <v>213</v>
      </c>
      <c r="B54" s="124" t="s">
        <v>25</v>
      </c>
      <c r="G54" s="157"/>
      <c r="H54" s="430" t="s">
        <v>193</v>
      </c>
      <c r="I54" s="430"/>
      <c r="J54" s="430"/>
      <c r="K54" s="430"/>
      <c r="L54" s="430"/>
      <c r="M54" s="430"/>
      <c r="N54" s="430"/>
      <c r="S54" s="381"/>
      <c r="T54" s="76"/>
    </row>
    <row r="55" spans="1:28" ht="30.75" outlineLevel="2" thickBot="1">
      <c r="A55" s="131" t="s">
        <v>28</v>
      </c>
      <c r="B55" s="132" t="s">
        <v>194</v>
      </c>
      <c r="C55" s="132" t="s">
        <v>195</v>
      </c>
      <c r="D55" s="132" t="s">
        <v>196</v>
      </c>
      <c r="E55" s="132" t="s">
        <v>214</v>
      </c>
      <c r="F55" s="132" t="s">
        <v>198</v>
      </c>
      <c r="G55" s="158" t="s">
        <v>199</v>
      </c>
      <c r="H55" s="178" t="s">
        <v>200</v>
      </c>
      <c r="I55" s="178" t="s">
        <v>201</v>
      </c>
      <c r="J55" s="178" t="s">
        <v>202</v>
      </c>
      <c r="K55" s="178" t="s">
        <v>203</v>
      </c>
      <c r="L55" s="178" t="s">
        <v>204</v>
      </c>
      <c r="M55" s="178" t="s">
        <v>205</v>
      </c>
      <c r="N55" s="178" t="s">
        <v>206</v>
      </c>
      <c r="O55" s="132" t="s">
        <v>207</v>
      </c>
      <c r="P55" s="132" t="s">
        <v>215</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100</v>
      </c>
      <c r="E56" s="181">
        <f>R56</f>
        <v>100</v>
      </c>
      <c r="F56" s="25">
        <f>M32</f>
        <v>100</v>
      </c>
      <c r="G56" s="159"/>
      <c r="H56" s="177">
        <v>5</v>
      </c>
      <c r="I56" s="177">
        <v>5</v>
      </c>
      <c r="J56" s="177">
        <v>5</v>
      </c>
      <c r="K56" s="177">
        <v>5</v>
      </c>
      <c r="L56" s="177">
        <v>5</v>
      </c>
      <c r="M56" s="177">
        <v>5</v>
      </c>
      <c r="N56" s="177">
        <v>5</v>
      </c>
      <c r="O56" s="25">
        <f t="shared" ref="O56:O65" si="10">ROUND((SUM(H56:N56)/35)*100,0)</f>
        <v>100</v>
      </c>
      <c r="P56" s="25">
        <f>(UNIESPINAL!$O56/100)*100</f>
        <v>100</v>
      </c>
      <c r="Q56" s="25">
        <f t="shared" ref="Q56:Q65" si="11">IFERROR(ROUND(O56*P56/100,1),"")</f>
        <v>100</v>
      </c>
      <c r="R56" s="25">
        <f>Q56</f>
        <v>100</v>
      </c>
      <c r="S56" s="393" t="s">
        <v>303</v>
      </c>
      <c r="T56" s="76"/>
      <c r="AB56"/>
    </row>
    <row r="57" spans="1:28" ht="60" customHeight="1" outlineLevel="2" thickTop="1" thickBot="1">
      <c r="A57" s="456">
        <v>2</v>
      </c>
      <c r="B57" s="459" t="str">
        <f>C15</f>
        <v>Diseñar, aplicar y analizar la encuesta de satisfacción de los servicios ofrecidos por la entidad, garantizando cobertura representativa y trazabilidad de resultados.</v>
      </c>
      <c r="C57" s="28" t="s">
        <v>64</v>
      </c>
      <c r="D57" s="181">
        <f>Q57</f>
        <v>26.5</v>
      </c>
      <c r="E57" s="181">
        <f>R57</f>
        <v>26.5</v>
      </c>
      <c r="F57" s="28">
        <f>N33</f>
        <v>30</v>
      </c>
      <c r="G57" s="160"/>
      <c r="H57" s="177">
        <v>5</v>
      </c>
      <c r="I57" s="177">
        <v>5</v>
      </c>
      <c r="J57" s="177">
        <v>3</v>
      </c>
      <c r="K57" s="177">
        <v>5</v>
      </c>
      <c r="L57" s="177">
        <v>5</v>
      </c>
      <c r="M57" s="177">
        <v>5</v>
      </c>
      <c r="N57" s="177">
        <v>5</v>
      </c>
      <c r="O57" s="28">
        <f t="shared" si="10"/>
        <v>94</v>
      </c>
      <c r="P57" s="28">
        <f>(UNIESPINAL!$O57/100)*30</f>
        <v>28.2</v>
      </c>
      <c r="Q57" s="28">
        <f t="shared" si="11"/>
        <v>26.5</v>
      </c>
      <c r="R57" s="28">
        <f>Q57</f>
        <v>26.5</v>
      </c>
      <c r="S57" s="382" t="s">
        <v>304</v>
      </c>
      <c r="T57" s="76"/>
      <c r="AB57"/>
    </row>
    <row r="58" spans="1:28" ht="22.5" customHeight="1" outlineLevel="2" thickTop="1" thickBot="1">
      <c r="A58" s="457"/>
      <c r="B58" s="460"/>
      <c r="C58" s="29" t="s">
        <v>69</v>
      </c>
      <c r="D58" s="181">
        <f t="shared" ref="D58:E65" si="12">Q58</f>
        <v>0</v>
      </c>
      <c r="E58" s="181">
        <f t="shared" si="12"/>
        <v>26.5</v>
      </c>
      <c r="F58" s="28">
        <f>O33</f>
        <v>30</v>
      </c>
      <c r="G58" s="160"/>
      <c r="H58" s="177"/>
      <c r="I58" s="177"/>
      <c r="J58" s="177"/>
      <c r="K58" s="177"/>
      <c r="L58" s="177"/>
      <c r="M58" s="177"/>
      <c r="N58" s="177"/>
      <c r="O58" s="29">
        <f t="shared" si="10"/>
        <v>0</v>
      </c>
      <c r="P58" s="29">
        <f>(UNIESPINAL!$O58/100)*30</f>
        <v>0</v>
      </c>
      <c r="Q58" s="29">
        <f t="shared" si="11"/>
        <v>0</v>
      </c>
      <c r="R58" s="29">
        <f>R57+Q58</f>
        <v>26.5</v>
      </c>
      <c r="S58" s="383"/>
      <c r="T58" s="76"/>
      <c r="AB58"/>
    </row>
    <row r="59" spans="1:28" ht="22.5" customHeight="1" outlineLevel="2" thickTop="1" thickBot="1">
      <c r="A59" s="458"/>
      <c r="B59" s="461"/>
      <c r="C59" s="30" t="s">
        <v>74</v>
      </c>
      <c r="D59" s="181">
        <f t="shared" si="12"/>
        <v>0</v>
      </c>
      <c r="E59" s="181">
        <f t="shared" si="12"/>
        <v>26.5</v>
      </c>
      <c r="F59" s="28">
        <f>P33</f>
        <v>40</v>
      </c>
      <c r="G59" s="160"/>
      <c r="H59" s="179"/>
      <c r="I59" s="179"/>
      <c r="J59" s="179"/>
      <c r="K59" s="179"/>
      <c r="L59" s="179"/>
      <c r="M59" s="179"/>
      <c r="N59" s="179"/>
      <c r="O59" s="30">
        <f t="shared" si="10"/>
        <v>0</v>
      </c>
      <c r="P59" s="30">
        <f>(UNIESPINAL!$O59/100)*40</f>
        <v>0</v>
      </c>
      <c r="Q59" s="30">
        <f t="shared" si="11"/>
        <v>0</v>
      </c>
      <c r="R59" s="30">
        <f>R58+Q59</f>
        <v>26.5</v>
      </c>
      <c r="S59" s="384"/>
      <c r="T59" s="76"/>
      <c r="AB59"/>
    </row>
    <row r="60" spans="1:28" ht="194.25" customHeight="1" outlineLevel="2" thickTop="1" thickBot="1">
      <c r="A60" s="465">
        <v>3</v>
      </c>
      <c r="B60" s="462" t="str">
        <f>C16</f>
        <v>Ejecutar las acciones de mejora derivadas del análisis de la encuesta de satisfacción, orientadas a optimizar la experiencia ciudadana y la relación con grupos de valor.</v>
      </c>
      <c r="C60" s="25" t="s">
        <v>64</v>
      </c>
      <c r="D60" s="181">
        <f t="shared" si="12"/>
        <v>20.7</v>
      </c>
      <c r="E60" s="181">
        <f t="shared" si="12"/>
        <v>20.7</v>
      </c>
      <c r="F60" s="25">
        <f>N34</f>
        <v>30</v>
      </c>
      <c r="G60" s="159"/>
      <c r="H60" s="179">
        <v>5</v>
      </c>
      <c r="I60" s="179">
        <v>5</v>
      </c>
      <c r="J60" s="179">
        <v>5</v>
      </c>
      <c r="K60" s="179">
        <v>3</v>
      </c>
      <c r="L60" s="179">
        <v>3</v>
      </c>
      <c r="M60" s="179">
        <v>3</v>
      </c>
      <c r="N60" s="179">
        <v>5</v>
      </c>
      <c r="O60" s="25">
        <f t="shared" si="10"/>
        <v>83</v>
      </c>
      <c r="P60" s="25">
        <f>(UNIESPINAL!$O60/100)*30</f>
        <v>24.9</v>
      </c>
      <c r="Q60" s="25">
        <f t="shared" si="11"/>
        <v>20.7</v>
      </c>
      <c r="R60" s="25">
        <f>Q60</f>
        <v>20.7</v>
      </c>
      <c r="S60" s="369" t="s">
        <v>305</v>
      </c>
      <c r="T60" s="76"/>
      <c r="AB60"/>
    </row>
    <row r="61" spans="1:28" ht="53.25" customHeight="1" outlineLevel="2" thickTop="1" thickBot="1">
      <c r="A61" s="466"/>
      <c r="B61" s="463"/>
      <c r="C61" s="26" t="s">
        <v>69</v>
      </c>
      <c r="D61" s="181">
        <f t="shared" si="12"/>
        <v>0</v>
      </c>
      <c r="E61" s="181">
        <f t="shared" si="12"/>
        <v>20.7</v>
      </c>
      <c r="F61" s="25">
        <f>O34</f>
        <v>30</v>
      </c>
      <c r="G61" s="159"/>
      <c r="H61" s="179"/>
      <c r="I61" s="179"/>
      <c r="J61" s="179"/>
      <c r="K61" s="179"/>
      <c r="L61" s="179"/>
      <c r="M61" s="179"/>
      <c r="N61" s="179"/>
      <c r="O61" s="26">
        <f t="shared" si="10"/>
        <v>0</v>
      </c>
      <c r="P61" s="26">
        <f>(UNIESPINAL!$O61/100)*30</f>
        <v>0</v>
      </c>
      <c r="Q61" s="26">
        <f t="shared" si="11"/>
        <v>0</v>
      </c>
      <c r="R61" s="26">
        <f>R60+Q61</f>
        <v>20.7</v>
      </c>
      <c r="S61" s="385"/>
      <c r="T61" s="76"/>
      <c r="AB61"/>
    </row>
    <row r="62" spans="1:28" ht="22.5" customHeight="1" outlineLevel="2" thickTop="1" thickBot="1">
      <c r="A62" s="467"/>
      <c r="B62" s="464"/>
      <c r="C62" s="27" t="s">
        <v>74</v>
      </c>
      <c r="D62" s="181">
        <f t="shared" si="12"/>
        <v>0</v>
      </c>
      <c r="E62" s="181">
        <f t="shared" si="12"/>
        <v>20.7</v>
      </c>
      <c r="F62" s="25">
        <f>P34</f>
        <v>40</v>
      </c>
      <c r="G62" s="159"/>
      <c r="H62" s="179"/>
      <c r="I62" s="179"/>
      <c r="J62" s="179"/>
      <c r="K62" s="179"/>
      <c r="L62" s="179"/>
      <c r="M62" s="179"/>
      <c r="N62" s="179"/>
      <c r="O62" s="27">
        <f t="shared" si="10"/>
        <v>0</v>
      </c>
      <c r="P62" s="27">
        <f>(UNIESPINAL!$O62/100)*40</f>
        <v>0</v>
      </c>
      <c r="Q62" s="27">
        <f t="shared" si="11"/>
        <v>0</v>
      </c>
      <c r="R62" s="27">
        <f>R61+Q62</f>
        <v>20.7</v>
      </c>
      <c r="S62" s="386"/>
      <c r="T62" s="76"/>
      <c r="AB62"/>
    </row>
    <row r="63" spans="1:28" ht="207" customHeight="1" outlineLevel="2" thickTop="1" thickBot="1">
      <c r="A63" s="456">
        <v>4</v>
      </c>
      <c r="B63" s="459" t="str">
        <f>C17</f>
        <v>Monitorear la implementación de las mejoras y lecciones aprendidas, evaluando su impacto en la experiencia ciudadana y ajustando acciones según resultados.</v>
      </c>
      <c r="C63" s="28" t="s">
        <v>64</v>
      </c>
      <c r="D63" s="181">
        <f t="shared" si="12"/>
        <v>20.7</v>
      </c>
      <c r="E63" s="181">
        <f t="shared" si="12"/>
        <v>20.7</v>
      </c>
      <c r="F63" s="28">
        <f>N35</f>
        <v>30</v>
      </c>
      <c r="G63" s="160"/>
      <c r="H63" s="177">
        <v>5</v>
      </c>
      <c r="I63" s="177">
        <v>5</v>
      </c>
      <c r="J63" s="177">
        <v>5</v>
      </c>
      <c r="K63" s="177">
        <v>3</v>
      </c>
      <c r="L63" s="177">
        <v>3</v>
      </c>
      <c r="M63" s="177">
        <v>3</v>
      </c>
      <c r="N63" s="177">
        <v>5</v>
      </c>
      <c r="O63" s="28">
        <f t="shared" si="10"/>
        <v>83</v>
      </c>
      <c r="P63" s="28">
        <f>(UNIESPINAL!$O63/100)*30</f>
        <v>24.9</v>
      </c>
      <c r="Q63" s="28">
        <f t="shared" si="11"/>
        <v>20.7</v>
      </c>
      <c r="R63" s="28">
        <f>Q63</f>
        <v>20.7</v>
      </c>
      <c r="S63" s="382" t="s">
        <v>306</v>
      </c>
      <c r="T63" s="76"/>
      <c r="AB63"/>
    </row>
    <row r="64" spans="1:28" ht="22.5" customHeight="1" outlineLevel="2" thickTop="1" thickBot="1">
      <c r="A64" s="457"/>
      <c r="B64" s="460"/>
      <c r="C64" s="29" t="s">
        <v>69</v>
      </c>
      <c r="D64" s="181">
        <f t="shared" si="12"/>
        <v>0</v>
      </c>
      <c r="E64" s="181">
        <f t="shared" si="12"/>
        <v>20.7</v>
      </c>
      <c r="F64" s="28">
        <f>O35</f>
        <v>30</v>
      </c>
      <c r="G64" s="160"/>
      <c r="H64" s="177"/>
      <c r="I64" s="177"/>
      <c r="J64" s="177"/>
      <c r="K64" s="177"/>
      <c r="L64" s="177"/>
      <c r="M64" s="177"/>
      <c r="N64" s="177"/>
      <c r="O64" s="29">
        <f t="shared" si="10"/>
        <v>0</v>
      </c>
      <c r="P64" s="29">
        <f>(UNIESPINAL!$O64/100)*30</f>
        <v>0</v>
      </c>
      <c r="Q64" s="29">
        <f t="shared" si="11"/>
        <v>0</v>
      </c>
      <c r="R64" s="29">
        <f>R63+Q64</f>
        <v>20.7</v>
      </c>
      <c r="S64" s="383"/>
      <c r="T64" s="76"/>
      <c r="AB64"/>
    </row>
    <row r="65" spans="1:28" ht="22.5" customHeight="1" outlineLevel="2" thickTop="1">
      <c r="A65" s="457"/>
      <c r="B65" s="460"/>
      <c r="C65" s="30" t="s">
        <v>74</v>
      </c>
      <c r="D65" s="181">
        <f t="shared" si="12"/>
        <v>0</v>
      </c>
      <c r="E65" s="181">
        <f t="shared" si="12"/>
        <v>20.7</v>
      </c>
      <c r="F65" s="28">
        <f>P35</f>
        <v>40</v>
      </c>
      <c r="G65" s="160"/>
      <c r="H65" s="177"/>
      <c r="I65" s="177"/>
      <c r="J65" s="177"/>
      <c r="K65" s="177"/>
      <c r="L65" s="177"/>
      <c r="M65" s="177"/>
      <c r="N65" s="177"/>
      <c r="O65" s="30">
        <f t="shared" si="10"/>
        <v>0</v>
      </c>
      <c r="P65" s="30">
        <f>(UNIESPINAL!$O65/100)*40</f>
        <v>0</v>
      </c>
      <c r="Q65" s="30">
        <f t="shared" si="11"/>
        <v>0</v>
      </c>
      <c r="R65" s="30">
        <f>R64+Q65</f>
        <v>20.7</v>
      </c>
      <c r="S65" s="384"/>
      <c r="T65" s="76"/>
      <c r="AB65"/>
    </row>
    <row r="66" spans="1:28" ht="45.75" customHeight="1" outlineLevel="1">
      <c r="G66" s="157"/>
      <c r="H66" s="157"/>
      <c r="I66" s="157"/>
      <c r="J66" s="157"/>
      <c r="K66" s="157"/>
      <c r="L66" s="157"/>
      <c r="M66" s="157"/>
      <c r="N66" s="157"/>
      <c r="Q66" s="132" t="s">
        <v>212</v>
      </c>
      <c r="R66" s="133">
        <f>AVERAGE(R56,R59,R62,R65)/100</f>
        <v>0.41974999999999996</v>
      </c>
      <c r="S66" s="381"/>
      <c r="T66" s="76"/>
    </row>
    <row r="67" spans="1:28" ht="26.25" outlineLevel="1">
      <c r="A67" s="83" t="s">
        <v>216</v>
      </c>
      <c r="B67" s="123" t="s">
        <v>35</v>
      </c>
      <c r="G67" s="157"/>
      <c r="H67" s="430" t="s">
        <v>193</v>
      </c>
      <c r="I67" s="430"/>
      <c r="J67" s="430"/>
      <c r="K67" s="430"/>
      <c r="L67" s="430"/>
      <c r="M67" s="430"/>
      <c r="N67" s="430"/>
      <c r="S67" s="381"/>
      <c r="T67" s="76"/>
    </row>
    <row r="68" spans="1:28" ht="30.75" outlineLevel="2" thickBot="1">
      <c r="A68" s="134" t="s">
        <v>28</v>
      </c>
      <c r="B68" s="135" t="s">
        <v>194</v>
      </c>
      <c r="C68" s="135" t="s">
        <v>195</v>
      </c>
      <c r="D68" s="135" t="s">
        <v>196</v>
      </c>
      <c r="E68" s="135" t="s">
        <v>214</v>
      </c>
      <c r="F68" s="135" t="s">
        <v>217</v>
      </c>
      <c r="G68" s="165" t="s">
        <v>199</v>
      </c>
      <c r="H68" s="178" t="s">
        <v>200</v>
      </c>
      <c r="I68" s="178" t="s">
        <v>201</v>
      </c>
      <c r="J68" s="178" t="s">
        <v>202</v>
      </c>
      <c r="K68" s="178" t="s">
        <v>203</v>
      </c>
      <c r="L68" s="178" t="s">
        <v>204</v>
      </c>
      <c r="M68" s="178" t="s">
        <v>205</v>
      </c>
      <c r="N68" s="178" t="s">
        <v>206</v>
      </c>
      <c r="O68" s="135" t="s">
        <v>207</v>
      </c>
      <c r="P68" s="135" t="s">
        <v>215</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64</v>
      </c>
      <c r="E69" s="181">
        <f t="shared" si="13"/>
        <v>64</v>
      </c>
      <c r="F69" s="28">
        <f>M36</f>
        <v>100</v>
      </c>
      <c r="G69" s="167" t="s">
        <v>211</v>
      </c>
      <c r="H69" s="177">
        <v>5</v>
      </c>
      <c r="I69" s="177">
        <v>5</v>
      </c>
      <c r="J69" s="177">
        <v>5</v>
      </c>
      <c r="K69" s="177">
        <v>0</v>
      </c>
      <c r="L69" s="177">
        <v>5</v>
      </c>
      <c r="M69" s="177">
        <v>3</v>
      </c>
      <c r="N69" s="177">
        <v>5</v>
      </c>
      <c r="O69" s="31">
        <f t="shared" ref="O69:O73" si="14">ROUND((SUM(H69:N69)/35)*100,0)</f>
        <v>80</v>
      </c>
      <c r="P69" s="31">
        <f>(UNIESPINAL!$O69/100)*100</f>
        <v>80</v>
      </c>
      <c r="Q69" s="31">
        <f t="shared" ref="Q69:Q73" si="15">IFERROR(ROUND(O69*P69/100,1),"")</f>
        <v>64</v>
      </c>
      <c r="R69" s="31">
        <f>Q69</f>
        <v>64</v>
      </c>
      <c r="S69" s="299" t="s">
        <v>307</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64</v>
      </c>
      <c r="E70" s="181">
        <f t="shared" si="13"/>
        <v>64</v>
      </c>
      <c r="F70" s="34">
        <f>M37</f>
        <v>100</v>
      </c>
      <c r="G70" s="166" t="s">
        <v>211</v>
      </c>
      <c r="H70" s="177">
        <v>5</v>
      </c>
      <c r="I70" s="177">
        <v>5</v>
      </c>
      <c r="J70" s="177">
        <v>5</v>
      </c>
      <c r="K70" s="177">
        <v>0</v>
      </c>
      <c r="L70" s="177">
        <v>5</v>
      </c>
      <c r="M70" s="177">
        <v>3</v>
      </c>
      <c r="N70" s="177">
        <v>5</v>
      </c>
      <c r="O70" s="34">
        <f t="shared" si="14"/>
        <v>80</v>
      </c>
      <c r="P70" s="34">
        <f>(UNIESPINAL!$O70/100)*100</f>
        <v>80</v>
      </c>
      <c r="Q70" s="34">
        <f t="shared" si="15"/>
        <v>64</v>
      </c>
      <c r="R70" s="34">
        <f>Q70</f>
        <v>64</v>
      </c>
      <c r="S70" s="370" t="s">
        <v>308</v>
      </c>
      <c r="T70" s="76"/>
      <c r="AB70"/>
    </row>
    <row r="71" spans="1:28" ht="167.25" customHeight="1" outlineLevel="2" thickTop="1" thickBot="1">
      <c r="A71" s="451">
        <v>3</v>
      </c>
      <c r="B71" s="449" t="str">
        <f>C20</f>
        <v>Ejecutar las acciones definidas en el plan de trabajo, asegurando la adaptación de procesos y la mejora continua en la gestión institucional.</v>
      </c>
      <c r="C71" s="31" t="s">
        <v>64</v>
      </c>
      <c r="D71" s="181">
        <f t="shared" si="13"/>
        <v>30</v>
      </c>
      <c r="E71" s="181">
        <f t="shared" si="13"/>
        <v>30</v>
      </c>
      <c r="F71" s="31">
        <f>N38</f>
        <v>30</v>
      </c>
      <c r="G71" s="167"/>
      <c r="H71" s="177">
        <v>5</v>
      </c>
      <c r="I71" s="177">
        <v>5</v>
      </c>
      <c r="J71" s="177">
        <v>5</v>
      </c>
      <c r="K71" s="177">
        <v>5</v>
      </c>
      <c r="L71" s="177">
        <v>5</v>
      </c>
      <c r="M71" s="177">
        <v>5</v>
      </c>
      <c r="N71" s="177">
        <v>5</v>
      </c>
      <c r="O71" s="31">
        <f t="shared" si="14"/>
        <v>100</v>
      </c>
      <c r="P71" s="31">
        <f>(UNIESPINAL!$O71/100)*30</f>
        <v>30</v>
      </c>
      <c r="Q71" s="31">
        <f t="shared" si="15"/>
        <v>30</v>
      </c>
      <c r="R71" s="31">
        <f>Q71</f>
        <v>30</v>
      </c>
      <c r="S71" s="299" t="s">
        <v>309</v>
      </c>
      <c r="T71" s="76"/>
      <c r="AB71"/>
    </row>
    <row r="72" spans="1:28" ht="42.75" customHeight="1" outlineLevel="2" thickTop="1" thickBot="1">
      <c r="A72" s="452"/>
      <c r="B72" s="450"/>
      <c r="C72" s="32" t="s">
        <v>69</v>
      </c>
      <c r="D72" s="181">
        <f t="shared" si="13"/>
        <v>0</v>
      </c>
      <c r="E72" s="181">
        <f t="shared" si="13"/>
        <v>30</v>
      </c>
      <c r="F72" s="31">
        <f>O38</f>
        <v>30</v>
      </c>
      <c r="G72" s="167"/>
      <c r="H72" s="179"/>
      <c r="I72" s="179"/>
      <c r="J72" s="179"/>
      <c r="K72" s="179"/>
      <c r="L72" s="179"/>
      <c r="M72" s="179"/>
      <c r="N72" s="179"/>
      <c r="O72" s="32">
        <f t="shared" si="14"/>
        <v>0</v>
      </c>
      <c r="P72" s="32">
        <f>(UNIESPINAL!$O72/100)*30</f>
        <v>0</v>
      </c>
      <c r="Q72" s="32">
        <f t="shared" si="15"/>
        <v>0</v>
      </c>
      <c r="R72" s="32">
        <f>R71+Q72</f>
        <v>30</v>
      </c>
      <c r="S72" s="387"/>
      <c r="T72" s="76"/>
      <c r="AB72"/>
    </row>
    <row r="73" spans="1:28" ht="42.75" customHeight="1" outlineLevel="2" thickTop="1">
      <c r="A73" s="452"/>
      <c r="B73" s="450"/>
      <c r="C73" s="33" t="s">
        <v>74</v>
      </c>
      <c r="D73" s="181">
        <f t="shared" si="13"/>
        <v>0</v>
      </c>
      <c r="E73" s="181">
        <f t="shared" si="13"/>
        <v>30</v>
      </c>
      <c r="F73" s="31">
        <f>P38</f>
        <v>40</v>
      </c>
      <c r="G73" s="167"/>
      <c r="H73" s="177"/>
      <c r="I73" s="177"/>
      <c r="J73" s="177"/>
      <c r="K73" s="177"/>
      <c r="L73" s="177"/>
      <c r="M73" s="177"/>
      <c r="N73" s="177"/>
      <c r="O73" s="33">
        <f t="shared" si="14"/>
        <v>0</v>
      </c>
      <c r="P73" s="33">
        <f>(UNIESPINAL!$O73/100)*40</f>
        <v>0</v>
      </c>
      <c r="Q73" s="33">
        <f t="shared" si="15"/>
        <v>0</v>
      </c>
      <c r="R73" s="33">
        <f>R72+Q73</f>
        <v>30</v>
      </c>
      <c r="S73" s="388"/>
      <c r="T73" s="76"/>
      <c r="AB73"/>
    </row>
    <row r="74" spans="1:28" ht="45.75" customHeight="1" outlineLevel="1">
      <c r="A74" s="79"/>
      <c r="B74" s="76"/>
      <c r="C74" s="76"/>
      <c r="D74" s="76"/>
      <c r="E74" s="76"/>
      <c r="F74" s="76"/>
      <c r="G74" s="170"/>
      <c r="H74" s="170"/>
      <c r="I74" s="170"/>
      <c r="J74" s="170"/>
      <c r="K74" s="170"/>
      <c r="L74" s="170"/>
      <c r="M74" s="170"/>
      <c r="N74" s="170"/>
      <c r="O74" s="76"/>
      <c r="P74" s="76"/>
      <c r="Q74" s="135" t="s">
        <v>212</v>
      </c>
      <c r="R74" s="136">
        <f>AVERAGE(R69,R70,R73)/100</f>
        <v>0.52666666666666662</v>
      </c>
      <c r="S74" s="389"/>
      <c r="T74" s="76"/>
      <c r="AB74"/>
    </row>
    <row r="75" spans="1:28" ht="26.25" outlineLevel="1">
      <c r="A75" s="84" t="s">
        <v>218</v>
      </c>
      <c r="B75" s="85" t="s">
        <v>45</v>
      </c>
      <c r="G75" s="157"/>
      <c r="H75" s="430" t="s">
        <v>193</v>
      </c>
      <c r="I75" s="430"/>
      <c r="J75" s="430"/>
      <c r="K75" s="430"/>
      <c r="L75" s="430"/>
      <c r="M75" s="430"/>
      <c r="N75" s="430"/>
      <c r="S75" s="381"/>
      <c r="T75" s="76"/>
      <c r="AB75"/>
    </row>
    <row r="76" spans="1:28" ht="46.5" customHeight="1" outlineLevel="2" thickBot="1">
      <c r="A76" s="137" t="s">
        <v>28</v>
      </c>
      <c r="B76" s="138" t="s">
        <v>194</v>
      </c>
      <c r="C76" s="138" t="s">
        <v>195</v>
      </c>
      <c r="D76" s="138" t="s">
        <v>196</v>
      </c>
      <c r="E76" s="138" t="s">
        <v>214</v>
      </c>
      <c r="F76" s="138" t="s">
        <v>217</v>
      </c>
      <c r="G76" s="171" t="s">
        <v>199</v>
      </c>
      <c r="H76" s="178" t="s">
        <v>200</v>
      </c>
      <c r="I76" s="178" t="s">
        <v>201</v>
      </c>
      <c r="J76" s="178" t="s">
        <v>202</v>
      </c>
      <c r="K76" s="178" t="s">
        <v>203</v>
      </c>
      <c r="L76" s="178" t="s">
        <v>204</v>
      </c>
      <c r="M76" s="178" t="s">
        <v>205</v>
      </c>
      <c r="N76" s="178" t="s">
        <v>206</v>
      </c>
      <c r="O76" s="522" t="s">
        <v>207</v>
      </c>
      <c r="P76" s="138" t="s">
        <v>215</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100</v>
      </c>
      <c r="E77" s="181">
        <f t="shared" si="16"/>
        <v>100</v>
      </c>
      <c r="F77" s="35">
        <f>M39</f>
        <v>100</v>
      </c>
      <c r="G77" s="172" t="s">
        <v>211</v>
      </c>
      <c r="H77" s="177">
        <v>5</v>
      </c>
      <c r="I77" s="177">
        <v>5</v>
      </c>
      <c r="J77" s="177">
        <v>5</v>
      </c>
      <c r="K77" s="177">
        <v>5</v>
      </c>
      <c r="L77" s="177">
        <v>5</v>
      </c>
      <c r="M77" s="177">
        <v>5</v>
      </c>
      <c r="N77" s="177">
        <v>5</v>
      </c>
      <c r="O77" s="35">
        <f t="shared" ref="O77:O82" si="17">ROUND((SUM(H77:N77)/35)*100,0)</f>
        <v>100</v>
      </c>
      <c r="P77" s="35">
        <f>(UNIESPINAL!$O77/100)*100</f>
        <v>100</v>
      </c>
      <c r="Q77" s="35">
        <f t="shared" ref="Q77:Q82" si="18">IFERROR(ROUND(O77*P77/100,1),"")</f>
        <v>100</v>
      </c>
      <c r="R77" s="35">
        <f>Q77</f>
        <v>100</v>
      </c>
      <c r="S77" s="371" t="s">
        <v>256</v>
      </c>
      <c r="T77" s="76"/>
      <c r="AB77"/>
    </row>
    <row r="78" spans="1:28" ht="61.5" outlineLevel="2" thickTop="1" thickBot="1">
      <c r="A78" s="441">
        <v>2</v>
      </c>
      <c r="B78" s="444"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211</v>
      </c>
      <c r="H78" s="177">
        <v>5</v>
      </c>
      <c r="I78" s="177">
        <v>5</v>
      </c>
      <c r="J78" s="177">
        <v>5</v>
      </c>
      <c r="K78" s="177">
        <v>5</v>
      </c>
      <c r="L78" s="177">
        <v>5</v>
      </c>
      <c r="M78" s="177">
        <v>5</v>
      </c>
      <c r="N78" s="177">
        <v>5</v>
      </c>
      <c r="O78" s="37">
        <f t="shared" si="17"/>
        <v>100</v>
      </c>
      <c r="P78" s="37">
        <f>(UNIESPINAL!$O78/100)*25</f>
        <v>25</v>
      </c>
      <c r="Q78" s="37">
        <f t="shared" si="18"/>
        <v>25</v>
      </c>
      <c r="R78" s="37">
        <f>Q78</f>
        <v>25</v>
      </c>
      <c r="S78" s="372" t="s">
        <v>310</v>
      </c>
      <c r="T78" s="76"/>
      <c r="AB78"/>
    </row>
    <row r="79" spans="1:28" ht="151.5" outlineLevel="2" thickTop="1" thickBot="1">
      <c r="A79" s="442"/>
      <c r="B79" s="445"/>
      <c r="C79" s="38" t="s">
        <v>64</v>
      </c>
      <c r="D79" s="181">
        <f t="shared" si="16"/>
        <v>25</v>
      </c>
      <c r="E79" s="181">
        <f t="shared" si="16"/>
        <v>50</v>
      </c>
      <c r="F79" s="35">
        <f>N40</f>
        <v>25</v>
      </c>
      <c r="G79" s="173" t="s">
        <v>211</v>
      </c>
      <c r="H79" s="177">
        <v>5</v>
      </c>
      <c r="I79" s="177">
        <v>5</v>
      </c>
      <c r="J79" s="177">
        <v>5</v>
      </c>
      <c r="K79" s="177">
        <v>5</v>
      </c>
      <c r="L79" s="177">
        <v>5</v>
      </c>
      <c r="M79" s="177">
        <v>5</v>
      </c>
      <c r="N79" s="177">
        <v>5</v>
      </c>
      <c r="O79" s="38">
        <f t="shared" si="17"/>
        <v>100</v>
      </c>
      <c r="P79" s="38">
        <f>(UNIESPINAL!$O79/100)*25</f>
        <v>25</v>
      </c>
      <c r="Q79" s="38">
        <f t="shared" si="18"/>
        <v>25</v>
      </c>
      <c r="R79" s="38">
        <f>R78+Q79</f>
        <v>50</v>
      </c>
      <c r="S79" s="390" t="s">
        <v>311</v>
      </c>
      <c r="T79" s="76"/>
      <c r="AB79"/>
    </row>
    <row r="80" spans="1:28" ht="20.25" outlineLevel="2" thickTop="1" thickBot="1">
      <c r="A80" s="442"/>
      <c r="B80" s="445"/>
      <c r="C80" s="39" t="s">
        <v>69</v>
      </c>
      <c r="D80" s="181">
        <f t="shared" si="16"/>
        <v>0</v>
      </c>
      <c r="E80" s="181">
        <f t="shared" si="16"/>
        <v>50</v>
      </c>
      <c r="F80" s="35">
        <f>O40</f>
        <v>25</v>
      </c>
      <c r="G80" s="173"/>
      <c r="H80" s="177"/>
      <c r="I80" s="177"/>
      <c r="J80" s="177"/>
      <c r="K80" s="177"/>
      <c r="L80" s="177"/>
      <c r="M80" s="177"/>
      <c r="N80" s="177"/>
      <c r="O80" s="39">
        <f t="shared" si="17"/>
        <v>0</v>
      </c>
      <c r="P80" s="39">
        <f>(UNIESPINAL!$O80/100)*25</f>
        <v>0</v>
      </c>
      <c r="Q80" s="39">
        <f t="shared" si="18"/>
        <v>0</v>
      </c>
      <c r="R80" s="39">
        <f>R79+Q80</f>
        <v>50</v>
      </c>
      <c r="S80" s="391"/>
      <c r="T80" s="76"/>
      <c r="AB80"/>
    </row>
    <row r="81" spans="1:28 16374:16384" ht="20.25" outlineLevel="2" thickTop="1" thickBot="1">
      <c r="A81" s="443"/>
      <c r="B81" s="446"/>
      <c r="C81" s="38" t="s">
        <v>74</v>
      </c>
      <c r="D81" s="181">
        <f t="shared" si="16"/>
        <v>0</v>
      </c>
      <c r="E81" s="181">
        <f t="shared" si="16"/>
        <v>50</v>
      </c>
      <c r="F81" s="35">
        <f>P40</f>
        <v>25</v>
      </c>
      <c r="G81" s="173"/>
      <c r="H81" s="179"/>
      <c r="I81" s="179"/>
      <c r="J81" s="179"/>
      <c r="K81" s="179"/>
      <c r="L81" s="179"/>
      <c r="M81" s="179"/>
      <c r="N81" s="179"/>
      <c r="O81" s="38">
        <f t="shared" si="17"/>
        <v>0</v>
      </c>
      <c r="P81" s="38">
        <f>(UNIESPINAL!$O81/100)*25</f>
        <v>0</v>
      </c>
      <c r="Q81" s="38">
        <f t="shared" si="18"/>
        <v>0</v>
      </c>
      <c r="R81" s="38">
        <f>R80+Q81</f>
        <v>50</v>
      </c>
      <c r="S81" s="390"/>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(UNIESPINAL!$O82/100)*100</f>
        <v>0</v>
      </c>
      <c r="Q82" s="36">
        <f t="shared" si="18"/>
        <v>0</v>
      </c>
      <c r="R82" s="36">
        <f>Q82</f>
        <v>0</v>
      </c>
      <c r="S82" s="392"/>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212</v>
      </c>
      <c r="R83" s="139">
        <f>AVERAGE(R77,R81,R82)/100</f>
        <v>0.5</v>
      </c>
      <c r="T83" s="76"/>
    </row>
    <row r="84" spans="1:28 16374:16384" ht="20.25" customHeight="1">
      <c r="A84" s="79"/>
      <c r="B84" s="76"/>
      <c r="C84" s="76"/>
      <c r="D84" s="76"/>
      <c r="E84" s="76"/>
      <c r="F84" s="76"/>
      <c r="G84" s="76"/>
      <c r="H84" s="76"/>
      <c r="I84" s="76"/>
      <c r="J84" s="76"/>
      <c r="K84" s="76"/>
      <c r="L84" s="76"/>
      <c r="M84" s="76"/>
      <c r="N84" s="76"/>
      <c r="O84" s="76"/>
      <c r="P84" s="76"/>
      <c r="Q84" s="76"/>
      <c r="R84" s="76"/>
      <c r="S84" s="373"/>
      <c r="T84" s="76"/>
      <c r="XET84" s="76"/>
      <c r="XEU84" s="76"/>
      <c r="XEV84" s="76"/>
      <c r="XEW84" s="76"/>
      <c r="XEX84" s="76"/>
      <c r="XEY84" s="76"/>
      <c r="XEZ84" s="76"/>
      <c r="XFA84" s="76"/>
      <c r="XFB84" s="76"/>
      <c r="XFC84" s="76"/>
      <c r="XFD84" s="76"/>
    </row>
    <row r="85" spans="1:28 16374:16384">
      <c r="A85" s="79"/>
      <c r="B85" s="76"/>
      <c r="C85" s="76"/>
      <c r="D85" s="76"/>
      <c r="E85" s="76"/>
      <c r="F85" s="76"/>
      <c r="G85" s="76"/>
      <c r="H85" s="76"/>
      <c r="I85" s="76"/>
      <c r="J85" s="76"/>
      <c r="K85" s="76"/>
      <c r="L85" s="76"/>
      <c r="M85" s="76"/>
      <c r="N85" s="76"/>
      <c r="O85" s="76"/>
      <c r="P85" s="76"/>
      <c r="Q85" s="76"/>
      <c r="R85" s="76"/>
      <c r="S85" s="373"/>
      <c r="T85" s="76"/>
      <c r="XET85" s="21"/>
      <c r="XEU85" s="21"/>
      <c r="XEV85" s="21"/>
      <c r="XEW85" s="21"/>
      <c r="XEX85" s="21"/>
      <c r="XEY85" s="21"/>
      <c r="XEZ85" s="21"/>
      <c r="XFA85" s="21"/>
      <c r="XFB85" s="21"/>
      <c r="XFC85" s="21"/>
      <c r="XFD85" s="21"/>
    </row>
  </sheetData>
  <autoFilter ref="A76:S76" xr:uid="{0AC41053-E55A-4328-84CC-6F9B1D5CF284}"/>
  <dataConsolidate/>
  <mergeCells count="51">
    <mergeCell ref="A78:A81"/>
    <mergeCell ref="B78:B81"/>
    <mergeCell ref="A63:A65"/>
    <mergeCell ref="B63:B65"/>
    <mergeCell ref="H67:N67"/>
    <mergeCell ref="A71:A73"/>
    <mergeCell ref="B71:B73"/>
    <mergeCell ref="H75:N75"/>
    <mergeCell ref="A60:A62"/>
    <mergeCell ref="B60:B62"/>
    <mergeCell ref="O23:R23"/>
    <mergeCell ref="T23:U23"/>
    <mergeCell ref="Q24:R24"/>
    <mergeCell ref="A26:S26"/>
    <mergeCell ref="A43:XFD43"/>
    <mergeCell ref="H45:N45"/>
    <mergeCell ref="A50:A52"/>
    <mergeCell ref="B50:B52"/>
    <mergeCell ref="H54:N54"/>
    <mergeCell ref="A57:A59"/>
    <mergeCell ref="B57:B59"/>
    <mergeCell ref="O20:R20"/>
    <mergeCell ref="T20:U20"/>
    <mergeCell ref="O21:R21"/>
    <mergeCell ref="T21:U21"/>
    <mergeCell ref="O22:R22"/>
    <mergeCell ref="T22:U22"/>
    <mergeCell ref="O17:R17"/>
    <mergeCell ref="T17:U17"/>
    <mergeCell ref="O18:R18"/>
    <mergeCell ref="T18:U18"/>
    <mergeCell ref="O19:R19"/>
    <mergeCell ref="T19:U19"/>
    <mergeCell ref="O14:R14"/>
    <mergeCell ref="T14:U14"/>
    <mergeCell ref="O15:R15"/>
    <mergeCell ref="T15:U15"/>
    <mergeCell ref="O16:R16"/>
    <mergeCell ref="T16:U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8DD69278-9458-439C-9D54-65F95836CC87}">
      <formula1>eje</formula1>
    </dataValidation>
    <dataValidation type="list" allowBlank="1" showInputMessage="1" showErrorMessage="1" sqref="G42 H28:H41" xr:uid="{3E278515-06C2-4681-9EE7-F2E7E9D30270}">
      <formula1>"Nùmero,%,Dìas,Unidades"</formula1>
    </dataValidation>
    <dataValidation type="list" allowBlank="1" showInputMessage="1" showErrorMessage="1" sqref="C42" xr:uid="{4FB5179C-188E-4806-972A-183F285EBF77}">
      <formula1>indicador</formula1>
    </dataValidation>
    <dataValidation type="list" sqref="D42 E28:E41" xr:uid="{EC1C1BE8-6B34-4F08-B3A2-F57647CFA470}">
      <formula1>"Producto,Resultado,Gestión"</formula1>
    </dataValidation>
    <dataValidation type="list" allowBlank="1" showInputMessage="1" showErrorMessage="1" sqref="G47:G52 G56:G65 G69:G73 G77:G82" xr:uid="{B4911D17-378C-448A-9A6B-536256D8FDD2}">
      <formula1>"SI,NO"</formula1>
    </dataValidation>
    <dataValidation type="list" allowBlank="1" showInputMessage="1" showErrorMessage="1" sqref="H69:N73 AB42:AG42 H56:N65 H77:N82 H47:N52" xr:uid="{8A4FB6EE-984C-49D8-AA8A-F5C9066CC5E5}">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037F1A20-97B7-4D4B-A8D3-52A2329EB011}">
          <x14:formula1>
            <xm:f>Hoja2!$U$2:$U$19</xm:f>
          </x14:formula1>
          <xm:sqref>G28:G41</xm:sqref>
        </x14:dataValidation>
        <x14:dataValidation type="list" allowBlank="1" showInputMessage="1" showErrorMessage="1" xr:uid="{3C4FE775-FF36-417A-B0F4-B6D6C9750129}">
          <x14:formula1>
            <xm:f>Hoja2!$T$2:$T$19</xm:f>
          </x14:formula1>
          <xm:sqref>F28:F41</xm:sqref>
        </x14:dataValidation>
        <x14:dataValidation type="list" allowBlank="1" showInputMessage="1" showErrorMessage="1" xr:uid="{E3747768-6F14-4708-8955-E71BDD330244}">
          <x14:formula1>
            <xm:f>Hoja2!$R$2:$R$19</xm:f>
          </x14:formula1>
          <xm:sqref>D28:D41</xm:sqref>
        </x14:dataValidation>
        <x14:dataValidation type="list" allowBlank="1" showInputMessage="1" showErrorMessage="1" xr:uid="{1C4BAB24-A34A-4D24-B648-5B133212603E}">
          <x14:formula1>
            <xm:f>Hoja2!$M$2:$M$5</xm:f>
          </x14:formula1>
          <xm:sqref>I28:I41</xm:sqref>
        </x14:dataValidation>
        <x14:dataValidation type="list" allowBlank="1" showInputMessage="1" showErrorMessage="1" xr:uid="{48DD2B4C-C780-4EFD-A22E-77F6AEBEF5FB}">
          <x14:formula1>
            <xm:f>Hoja2!#REF!</xm:f>
          </x14:formula1>
          <xm:sqref>E42:F42</xm:sqref>
        </x14:dataValidation>
        <x14:dataValidation type="list" allowBlank="1" showInputMessage="1" showErrorMessage="1" xr:uid="{C522E5CC-D901-4A1E-B0B1-27D55CB54E2C}">
          <x14:formula1>
            <xm:f>Hoja2!$E$7:$E$10</xm:f>
          </x14:formula1>
          <xm:sqref>C47:C52 C56:C65 C69:C73 C77:C82</xm:sqref>
        </x14:dataValidation>
        <x14:dataValidation type="list" allowBlank="1" showInputMessage="1" showErrorMessage="1" xr:uid="{DC0212E0-F83B-4A68-87B7-82053126FB18}">
          <x14:formula1>
            <xm:f>Hoja2!$G$2:$G$5</xm:f>
          </x14:formula1>
          <xm:sqref>G10:G24</xm:sqref>
        </x14:dataValidation>
        <x14:dataValidation type="list" allowBlank="1" showInputMessage="1" showErrorMessage="1" xr:uid="{D802ACC9-415D-46E4-83D2-D5C9E52CCF54}">
          <x14:formula1>
            <xm:f>Hoja2!$C$2:$C$5</xm:f>
          </x14:formula1>
          <xm:sqref>B10:B24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CE8F-734F-44B9-A542-19771D1EDDDF}">
  <sheetPr>
    <tabColor rgb="FF00FFFF"/>
  </sheetPr>
  <dimension ref="A1:XFD85"/>
  <sheetViews>
    <sheetView showGridLines="0" topLeftCell="A75" zoomScale="72" zoomScaleNormal="85" workbookViewId="0">
      <pane xSplit="3" topLeftCell="L1" activePane="topRight" state="frozen"/>
      <selection pane="topRight" activeCell="R83" sqref="R83"/>
    </sheetView>
  </sheetViews>
  <sheetFormatPr baseColWidth="10" defaultColWidth="0" defaultRowHeight="15" customHeight="1" zeroHeight="1" outlineLevelRow="2"/>
  <cols>
    <col min="1" max="1" width="15.140625" customWidth="1"/>
    <col min="2" max="2" width="55.42578125" style="21" customWidth="1"/>
    <col min="3" max="3" width="46.85546875" style="21" customWidth="1"/>
    <col min="4" max="4" width="43" style="21" customWidth="1"/>
    <col min="5" max="5" width="27.42578125" style="21" customWidth="1"/>
    <col min="6" max="6" width="32.7109375" style="21" customWidth="1"/>
    <col min="7" max="7" width="31.85546875" style="21" customWidth="1"/>
    <col min="8" max="14" width="17.42578125" style="21" customWidth="1"/>
    <col min="15" max="16" width="15.7109375" style="21" customWidth="1"/>
    <col min="17" max="17" width="18.28515625" style="21" customWidth="1"/>
    <col min="18" max="18" width="42" style="21" customWidth="1"/>
    <col min="19" max="19" width="118.85546875" style="374" customWidth="1"/>
    <col min="20" max="20" width="38.85546875" style="21" customWidth="1"/>
    <col min="21" max="21" width="18.28515625" style="21" hidden="1" customWidth="1"/>
    <col min="22" max="22" width="16.7109375" style="21" hidden="1" customWidth="1"/>
    <col min="23" max="23" width="20.28515625" style="21" hidden="1" customWidth="1"/>
    <col min="24" max="24" width="17.140625" style="21" hidden="1" customWidth="1"/>
    <col min="25" max="25" width="17.5703125" style="21" hidden="1" customWidth="1"/>
    <col min="26" max="26" width="26.5703125" style="21" hidden="1" customWidth="1"/>
    <col min="27" max="27" width="30.85546875" style="21" hidden="1" customWidth="1"/>
    <col min="28" max="28" width="0" style="21" hidden="1" customWidth="1"/>
    <col min="29" max="34" width="0" hidden="1" customWidth="1"/>
    <col min="35" max="16384" width="11.42578125" hidden="1"/>
  </cols>
  <sheetData>
    <row r="1" spans="1:28" ht="21">
      <c r="A1" s="437" t="s">
        <v>105</v>
      </c>
      <c r="B1" s="437"/>
      <c r="C1" s="91" t="s">
        <v>106</v>
      </c>
      <c r="D1" s="91" t="s">
        <v>107</v>
      </c>
      <c r="F1" s="76"/>
      <c r="H1" s="76"/>
      <c r="I1" s="76"/>
      <c r="J1" s="76"/>
      <c r="L1" s="76"/>
      <c r="M1" s="76"/>
      <c r="N1" s="76"/>
      <c r="O1" s="76"/>
      <c r="Q1" s="76"/>
      <c r="R1" s="76"/>
      <c r="S1" s="373"/>
      <c r="AB1"/>
    </row>
    <row r="2" spans="1:28" ht="21">
      <c r="A2" s="90" t="s">
        <v>108</v>
      </c>
      <c r="B2" s="186" t="s">
        <v>464</v>
      </c>
      <c r="C2" s="76" t="s">
        <v>109</v>
      </c>
      <c r="D2" s="88">
        <f>R53</f>
        <v>0.46325000000000005</v>
      </c>
      <c r="E2" s="76"/>
      <c r="F2" s="76"/>
      <c r="G2" s="76"/>
      <c r="H2" s="76"/>
      <c r="I2" s="76"/>
      <c r="J2" s="76"/>
      <c r="K2" s="76"/>
      <c r="L2" s="76"/>
      <c r="M2" s="76"/>
      <c r="N2" s="76"/>
      <c r="O2" s="76"/>
      <c r="P2" s="76"/>
      <c r="Q2" s="76"/>
      <c r="R2" s="76"/>
      <c r="S2" s="373"/>
      <c r="AB2"/>
    </row>
    <row r="3" spans="1:28" ht="21">
      <c r="A3" s="90" t="s">
        <v>110</v>
      </c>
      <c r="B3" s="192">
        <v>46023</v>
      </c>
      <c r="C3" s="76" t="s">
        <v>111</v>
      </c>
      <c r="D3" s="87">
        <f>R66</f>
        <v>0.41225000000000001</v>
      </c>
      <c r="E3" s="76"/>
      <c r="F3" s="76"/>
      <c r="G3" s="76"/>
      <c r="H3" s="76"/>
      <c r="I3" s="76"/>
      <c r="J3" s="76"/>
      <c r="K3" s="76"/>
      <c r="L3" s="76"/>
      <c r="M3" s="76"/>
      <c r="N3" s="76"/>
      <c r="O3" s="76"/>
      <c r="P3" s="76"/>
      <c r="Q3" s="76"/>
      <c r="R3" s="76"/>
      <c r="S3" s="373"/>
      <c r="AB3"/>
    </row>
    <row r="4" spans="1:28" ht="21">
      <c r="A4" s="90" t="s">
        <v>112</v>
      </c>
      <c r="B4" s="192">
        <v>46387</v>
      </c>
      <c r="C4" s="76" t="s">
        <v>113</v>
      </c>
      <c r="D4" s="87">
        <f>R74</f>
        <v>0.76666666666666672</v>
      </c>
      <c r="E4" s="76"/>
      <c r="F4" s="76"/>
      <c r="G4" s="76"/>
      <c r="H4" s="76"/>
      <c r="I4" s="76"/>
      <c r="J4" s="76"/>
      <c r="K4" s="76"/>
      <c r="L4" s="76"/>
      <c r="M4" s="76"/>
      <c r="N4" s="76"/>
      <c r="O4" s="76"/>
      <c r="P4" s="76"/>
      <c r="Q4" s="76"/>
      <c r="R4" s="76"/>
      <c r="S4" s="373"/>
      <c r="AB4"/>
    </row>
    <row r="5" spans="1:28" ht="20.25" customHeight="1">
      <c r="A5" s="77"/>
      <c r="B5" s="78"/>
      <c r="C5" s="76" t="s">
        <v>114</v>
      </c>
      <c r="D5" s="87">
        <f>R83</f>
        <v>0.5</v>
      </c>
      <c r="E5" s="76"/>
      <c r="F5" s="76"/>
      <c r="G5" s="76"/>
      <c r="H5" s="76"/>
      <c r="I5" s="76"/>
      <c r="J5" s="76"/>
      <c r="K5" s="76"/>
      <c r="L5" s="76"/>
      <c r="M5" s="76"/>
      <c r="N5" s="76"/>
      <c r="O5" s="76"/>
      <c r="P5" s="76"/>
      <c r="Q5" s="76"/>
      <c r="R5" s="76"/>
      <c r="S5" s="373"/>
      <c r="AB5"/>
    </row>
    <row r="6" spans="1:28">
      <c r="A6" s="77"/>
      <c r="B6" s="78"/>
      <c r="C6" s="76"/>
      <c r="D6" s="76"/>
      <c r="E6" s="76"/>
      <c r="F6" s="76"/>
      <c r="G6" s="76"/>
      <c r="H6" s="76"/>
      <c r="I6" s="76"/>
      <c r="J6" s="76"/>
      <c r="K6" s="76"/>
      <c r="L6" s="76"/>
      <c r="M6" s="76"/>
      <c r="N6" s="76"/>
      <c r="O6" s="76"/>
      <c r="P6" s="76"/>
      <c r="Q6" s="76"/>
      <c r="R6" s="76"/>
      <c r="S6" s="373"/>
      <c r="T6" s="76"/>
    </row>
    <row r="7" spans="1:28" ht="36" customHeight="1">
      <c r="A7" s="79"/>
      <c r="B7" s="76"/>
      <c r="C7" s="76"/>
      <c r="D7" s="76"/>
      <c r="E7" s="76"/>
      <c r="F7" s="76"/>
      <c r="G7" s="76"/>
      <c r="H7" s="76"/>
      <c r="I7" s="76"/>
      <c r="J7" s="76"/>
      <c r="K7" s="76"/>
      <c r="L7" s="76"/>
      <c r="M7" s="76"/>
      <c r="N7" s="76"/>
      <c r="O7" s="76"/>
      <c r="P7" s="76"/>
      <c r="Q7" s="76"/>
      <c r="R7" s="76"/>
      <c r="S7" s="373"/>
      <c r="T7" s="76"/>
    </row>
    <row r="8" spans="1:28" ht="30.75" customHeight="1">
      <c r="A8" s="440" t="s">
        <v>115</v>
      </c>
      <c r="B8" s="440"/>
      <c r="C8" s="76"/>
      <c r="D8" s="76"/>
      <c r="E8" s="76"/>
      <c r="F8" s="76"/>
      <c r="G8" s="76"/>
      <c r="H8" s="76"/>
      <c r="I8" s="76"/>
      <c r="J8" s="76"/>
      <c r="K8" s="76"/>
      <c r="L8" s="76"/>
      <c r="M8" s="76"/>
      <c r="N8" s="76"/>
      <c r="O8" s="76"/>
      <c r="P8" s="76"/>
      <c r="Q8" s="76"/>
      <c r="R8" s="76"/>
      <c r="S8" s="373"/>
      <c r="T8" s="76"/>
      <c r="Y8"/>
      <c r="Z8"/>
      <c r="AA8"/>
      <c r="AB8"/>
    </row>
    <row r="9" spans="1:28" ht="15.75"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431" t="s">
        <v>127</v>
      </c>
      <c r="P9" s="432"/>
      <c r="Q9" s="432"/>
      <c r="R9" s="433"/>
      <c r="S9" s="126" t="s">
        <v>128</v>
      </c>
      <c r="T9" s="431" t="s">
        <v>129</v>
      </c>
      <c r="U9" s="432"/>
      <c r="V9" s="76"/>
      <c r="W9" s="76"/>
      <c r="AB9"/>
    </row>
    <row r="10" spans="1:28" s="4" customFormat="1" ht="76.5"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434"/>
      <c r="P10" s="435"/>
      <c r="Q10" s="435"/>
      <c r="R10" s="436"/>
      <c r="S10" s="122" t="str">
        <f t="shared" ref="S10:S23" si="0">IF(SUM(K10:N10)=J10,"OK","Revisar")</f>
        <v>OK</v>
      </c>
      <c r="T10" s="480" t="s">
        <v>312</v>
      </c>
      <c r="U10" s="481"/>
      <c r="V10" s="76"/>
      <c r="W10" s="76"/>
      <c r="X10" s="21"/>
      <c r="Y10" s="21"/>
      <c r="Z10" s="21"/>
      <c r="AA10" s="21"/>
    </row>
    <row r="11" spans="1:28" ht="76.5"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434"/>
      <c r="P11" s="435"/>
      <c r="Q11" s="435"/>
      <c r="R11" s="436"/>
      <c r="S11" s="64" t="str">
        <f t="shared" si="0"/>
        <v>OK</v>
      </c>
      <c r="T11" s="480" t="s">
        <v>313</v>
      </c>
      <c r="U11" s="481"/>
      <c r="V11" s="76"/>
      <c r="W11" s="76"/>
      <c r="AB11"/>
    </row>
    <row r="12" spans="1:28" ht="61.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434"/>
      <c r="P12" s="435"/>
      <c r="Q12" s="435"/>
      <c r="R12" s="436"/>
      <c r="S12" s="67" t="str">
        <f t="shared" si="0"/>
        <v>OK</v>
      </c>
      <c r="T12" s="480" t="s">
        <v>314</v>
      </c>
      <c r="U12" s="481"/>
      <c r="V12" s="76"/>
      <c r="W12" s="76"/>
      <c r="AB12"/>
    </row>
    <row r="13" spans="1:28" ht="61.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434"/>
      <c r="P13" s="435"/>
      <c r="Q13" s="435"/>
      <c r="R13" s="436"/>
      <c r="S13" s="64" t="str">
        <f t="shared" si="0"/>
        <v>OK</v>
      </c>
      <c r="T13" s="427" t="s">
        <v>315</v>
      </c>
      <c r="U13" s="428"/>
      <c r="V13" s="76"/>
      <c r="W13" s="76"/>
      <c r="AB13"/>
    </row>
    <row r="14" spans="1:28" ht="61.5"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434"/>
      <c r="P14" s="435"/>
      <c r="Q14" s="435"/>
      <c r="R14" s="436"/>
      <c r="S14" s="42" t="str">
        <f t="shared" si="0"/>
        <v>OK</v>
      </c>
      <c r="T14" s="474" t="s">
        <v>316</v>
      </c>
      <c r="U14" s="475"/>
      <c r="V14" s="76"/>
      <c r="W14" s="76"/>
      <c r="AB14"/>
    </row>
    <row r="15" spans="1:28" ht="61.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434"/>
      <c r="P15" s="435"/>
      <c r="Q15" s="435"/>
      <c r="R15" s="436"/>
      <c r="S15" s="19" t="str">
        <f t="shared" si="0"/>
        <v>OK</v>
      </c>
      <c r="T15" s="474" t="s">
        <v>317</v>
      </c>
      <c r="U15" s="475"/>
      <c r="V15" s="76"/>
      <c r="W15" s="76"/>
      <c r="AB15"/>
    </row>
    <row r="16" spans="1:28" ht="61.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434"/>
      <c r="P16" s="435"/>
      <c r="Q16" s="435"/>
      <c r="R16" s="436"/>
      <c r="S16" s="42" t="str">
        <f t="shared" si="0"/>
        <v>OK</v>
      </c>
      <c r="T16" s="474" t="s">
        <v>318</v>
      </c>
      <c r="U16" s="475"/>
      <c r="V16" s="76"/>
      <c r="W16" s="76"/>
      <c r="AB16"/>
    </row>
    <row r="17" spans="1:28" ht="61.5"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434"/>
      <c r="P17" s="435"/>
      <c r="Q17" s="435"/>
      <c r="R17" s="436"/>
      <c r="S17" s="19" t="str">
        <f t="shared" si="0"/>
        <v>OK</v>
      </c>
      <c r="T17" s="474" t="s">
        <v>319</v>
      </c>
      <c r="U17" s="475"/>
      <c r="V17" s="76"/>
      <c r="W17" s="76"/>
      <c r="AB17"/>
    </row>
    <row r="18" spans="1:28" ht="61.5"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434"/>
      <c r="P18" s="435"/>
      <c r="Q18" s="435"/>
      <c r="R18" s="436"/>
      <c r="S18" s="53" t="str">
        <f t="shared" si="0"/>
        <v>OK</v>
      </c>
      <c r="T18" s="476" t="s">
        <v>320</v>
      </c>
      <c r="U18" s="477"/>
      <c r="V18" s="76"/>
      <c r="W18" s="76"/>
      <c r="AB18"/>
    </row>
    <row r="19" spans="1:28" ht="61.5"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434"/>
      <c r="P19" s="435"/>
      <c r="Q19" s="435"/>
      <c r="R19" s="436"/>
      <c r="S19" s="56" t="str">
        <f t="shared" si="0"/>
        <v>OK</v>
      </c>
      <c r="T19" s="476" t="s">
        <v>321</v>
      </c>
      <c r="U19" s="477"/>
      <c r="V19" s="76"/>
      <c r="W19" s="76"/>
      <c r="AB19"/>
    </row>
    <row r="20" spans="1:28" ht="46.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434"/>
      <c r="P20" s="435"/>
      <c r="Q20" s="435"/>
      <c r="R20" s="436"/>
      <c r="S20" s="53" t="str">
        <f t="shared" si="0"/>
        <v>OK</v>
      </c>
      <c r="T20" s="476" t="s">
        <v>322</v>
      </c>
      <c r="U20" s="477"/>
      <c r="V20" s="76"/>
      <c r="W20" s="76"/>
      <c r="AB20"/>
    </row>
    <row r="21" spans="1:28" ht="76.5"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434"/>
      <c r="P21" s="435"/>
      <c r="Q21" s="435"/>
      <c r="R21" s="436"/>
      <c r="S21" s="71" t="str">
        <f t="shared" si="0"/>
        <v>OK</v>
      </c>
      <c r="T21" s="478" t="s">
        <v>323</v>
      </c>
      <c r="U21" s="479"/>
      <c r="V21" s="76"/>
      <c r="W21" s="76"/>
      <c r="AB21"/>
    </row>
    <row r="22" spans="1:28" ht="61.5"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434"/>
      <c r="P22" s="435"/>
      <c r="Q22" s="435"/>
      <c r="R22" s="436"/>
      <c r="S22" s="74" t="str">
        <f t="shared" si="0"/>
        <v>OK</v>
      </c>
      <c r="T22" s="478" t="s">
        <v>324</v>
      </c>
      <c r="U22" s="479"/>
      <c r="V22" s="76"/>
      <c r="W22" s="76"/>
      <c r="AB22"/>
    </row>
    <row r="23" spans="1:28" ht="60.75" outlineLevel="1" thickTop="1">
      <c r="A23" s="101">
        <v>14</v>
      </c>
      <c r="B23" s="70" t="s">
        <v>45</v>
      </c>
      <c r="C23" s="119" t="s">
        <v>169</v>
      </c>
      <c r="D23" s="71" t="s">
        <v>170</v>
      </c>
      <c r="E23" s="147"/>
      <c r="F23" s="147"/>
      <c r="G23" s="147" t="s">
        <v>15</v>
      </c>
      <c r="H23" s="72">
        <v>46357</v>
      </c>
      <c r="I23" s="72">
        <v>46387</v>
      </c>
      <c r="J23" s="70">
        <v>100</v>
      </c>
      <c r="K23" s="70"/>
      <c r="L23" s="70"/>
      <c r="M23" s="70"/>
      <c r="N23" s="70">
        <v>100</v>
      </c>
      <c r="O23" s="434"/>
      <c r="P23" s="435"/>
      <c r="Q23" s="435"/>
      <c r="R23" s="436"/>
      <c r="S23" s="71" t="str">
        <f t="shared" si="0"/>
        <v>OK</v>
      </c>
      <c r="T23" s="478" t="s">
        <v>325</v>
      </c>
      <c r="U23" s="479"/>
      <c r="V23" s="76"/>
      <c r="W23" s="76"/>
      <c r="AB23"/>
    </row>
    <row r="24" spans="1:28" outlineLevel="1">
      <c r="A24" s="92"/>
      <c r="B24" s="93"/>
      <c r="C24" s="94"/>
      <c r="D24" s="94"/>
      <c r="E24" s="93"/>
      <c r="F24" s="93"/>
      <c r="G24" s="93"/>
      <c r="H24" s="95"/>
      <c r="I24" s="95"/>
      <c r="J24" s="93"/>
      <c r="K24" s="93"/>
      <c r="L24" s="93"/>
      <c r="M24" s="93"/>
      <c r="N24" s="93"/>
      <c r="O24" s="93"/>
      <c r="P24" s="93"/>
      <c r="Q24" s="438"/>
      <c r="R24" s="439"/>
      <c r="Y24"/>
      <c r="Z24"/>
      <c r="AA24"/>
      <c r="AB24"/>
    </row>
    <row r="25" spans="1:28">
      <c r="A25" s="79"/>
      <c r="B25" s="76"/>
      <c r="C25" s="76"/>
      <c r="D25" s="76"/>
      <c r="E25" s="76"/>
      <c r="F25" s="76"/>
      <c r="G25" s="76"/>
      <c r="H25" s="76"/>
      <c r="I25" s="76"/>
      <c r="J25" s="76"/>
      <c r="K25" s="76"/>
      <c r="L25" s="76"/>
      <c r="M25" s="76"/>
      <c r="N25" s="76"/>
      <c r="O25" s="76"/>
      <c r="P25" s="76"/>
      <c r="Q25" s="76"/>
      <c r="R25" s="76"/>
      <c r="S25" s="373"/>
      <c r="T25" s="76"/>
    </row>
    <row r="26" spans="1:28" ht="23.25" customHeight="1">
      <c r="A26" s="468" t="s">
        <v>172</v>
      </c>
      <c r="B26" s="468"/>
      <c r="C26" s="468"/>
      <c r="D26" s="468"/>
      <c r="E26" s="468"/>
      <c r="F26" s="468"/>
      <c r="G26" s="468"/>
      <c r="H26" s="468"/>
      <c r="I26" s="468"/>
      <c r="J26" s="468"/>
      <c r="K26" s="468"/>
      <c r="L26" s="468"/>
      <c r="M26" s="468"/>
      <c r="N26" s="468"/>
      <c r="O26" s="468"/>
      <c r="P26" s="468"/>
      <c r="Q26" s="468"/>
      <c r="R26" s="468"/>
      <c r="S26" s="468"/>
    </row>
    <row r="27" spans="1:28" ht="30"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INFOTEP SAI|Cultura organizacional 01</v>
      </c>
      <c r="S28" s="375"/>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INFOTEP SAI|Cultura organizacional 02</v>
      </c>
      <c r="S29" s="375"/>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INFOTEP SAI|Cultura organizacional 03</v>
      </c>
      <c r="S30" s="375"/>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INFOTEP SAI|Cultura organizacional 04</v>
      </c>
      <c r="S31" s="375"/>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INFOTEP SAI|Modelo de voz de la ciudadanía	01</v>
      </c>
      <c r="S32" s="376"/>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INFOTEP SAI|Modelo de voz de la ciudadanía	02</v>
      </c>
      <c r="S33" s="376"/>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INFOTEP SAI|Modelo de voz de la ciudadanía	03</v>
      </c>
      <c r="S34" s="376"/>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INFOTEP SAI|Modelo de voz de la ciudadanía	04</v>
      </c>
      <c r="S35" s="376"/>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INFOTEP SAI|Modelos operativos flexibles 01</v>
      </c>
      <c r="S36" s="377"/>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INFOTEP SAI|Modelos operativos flexibles 02</v>
      </c>
      <c r="S37" s="377"/>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INFOTEP SAI|Modelos operativos flexibles 03</v>
      </c>
      <c r="S38" s="377"/>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INFOTEP SAI|Gestión del conocimiento 01</v>
      </c>
      <c r="S39" s="378"/>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INFOTEP SAI|Gestión del conocimiento 02</v>
      </c>
      <c r="S40" s="378"/>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INFOTEP SAI|Gestión del conocimiento 03</v>
      </c>
      <c r="S41" s="378"/>
      <c r="U41"/>
      <c r="V41"/>
      <c r="W41"/>
      <c r="X41"/>
      <c r="Y41"/>
      <c r="Z41"/>
      <c r="AA41"/>
      <c r="AB41"/>
    </row>
    <row r="42" spans="1:34">
      <c r="A42" s="86"/>
      <c r="B42" s="76"/>
      <c r="C42" s="76"/>
      <c r="D42" s="76"/>
      <c r="E42" s="76"/>
      <c r="F42" s="76"/>
      <c r="G42" s="76"/>
      <c r="H42" s="76"/>
      <c r="I42" s="76"/>
      <c r="J42" s="76"/>
      <c r="K42" s="76"/>
      <c r="L42" s="76"/>
      <c r="M42" s="76"/>
      <c r="N42" s="76"/>
      <c r="O42" s="76"/>
      <c r="P42" s="76"/>
      <c r="Q42" s="76"/>
      <c r="R42" s="76"/>
      <c r="S42" s="373"/>
      <c r="T42" s="76"/>
      <c r="AB42" s="40"/>
      <c r="AC42" s="40"/>
      <c r="AD42" s="40"/>
      <c r="AE42" s="40"/>
      <c r="AF42" s="40"/>
      <c r="AG42" s="40"/>
      <c r="AH42" s="21" t="e">
        <f t="shared" ref="AH42" si="4">ROUND(AVERAGE(AB42:AG42)/5*100,0)</f>
        <v>#DIV/0!</v>
      </c>
    </row>
    <row r="43" spans="1:34" s="453" customFormat="1" ht="45.75" customHeight="1">
      <c r="A43" s="453" t="s">
        <v>191</v>
      </c>
    </row>
    <row r="44" spans="1:34" outlineLevel="1">
      <c r="A44" s="79"/>
      <c r="B44" s="76"/>
      <c r="C44" s="76"/>
      <c r="D44" s="76"/>
      <c r="E44" s="76"/>
      <c r="F44" s="76"/>
      <c r="G44" s="76"/>
      <c r="H44" s="76"/>
      <c r="I44" s="76"/>
      <c r="J44" s="76"/>
      <c r="K44" s="76"/>
      <c r="L44" s="76"/>
      <c r="M44" s="76"/>
      <c r="N44" s="76"/>
      <c r="O44" s="76"/>
      <c r="P44" s="76"/>
      <c r="Q44" s="76"/>
      <c r="R44" s="76"/>
      <c r="S44" s="373"/>
      <c r="T44" s="76"/>
    </row>
    <row r="45" spans="1:34" ht="26.25" outlineLevel="1">
      <c r="A45" s="80" t="s">
        <v>192</v>
      </c>
      <c r="B45" s="81" t="str">
        <f>B10</f>
        <v>Cultura organizacional</v>
      </c>
      <c r="H45" s="429" t="s">
        <v>193</v>
      </c>
      <c r="I45" s="429"/>
      <c r="J45" s="429"/>
      <c r="K45" s="429"/>
      <c r="L45" s="429"/>
      <c r="M45" s="429"/>
      <c r="N45" s="429"/>
      <c r="T45" s="76"/>
    </row>
    <row r="46" spans="1:34" ht="45.7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211.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50.4</v>
      </c>
      <c r="E47" s="181">
        <f t="shared" si="5"/>
        <v>50.4</v>
      </c>
      <c r="F47" s="5">
        <f>M28</f>
        <v>100</v>
      </c>
      <c r="G47" s="153"/>
      <c r="H47" s="177">
        <v>3</v>
      </c>
      <c r="I47" s="177">
        <v>3</v>
      </c>
      <c r="J47" s="177">
        <v>3</v>
      </c>
      <c r="K47" s="177">
        <v>5</v>
      </c>
      <c r="L47" s="177">
        <v>3</v>
      </c>
      <c r="M47" s="177">
        <v>5</v>
      </c>
      <c r="N47" s="177">
        <v>3</v>
      </c>
      <c r="O47" s="5">
        <f t="shared" ref="O47" si="6">ROUND((SUM(H47:N47)/35)*100,0)</f>
        <v>71</v>
      </c>
      <c r="P47" s="5">
        <f>(IUSAI!$O47/100)*100</f>
        <v>71</v>
      </c>
      <c r="Q47" s="5">
        <f t="shared" ref="Q47:Q52" si="7">IFERROR(ROUND(O47*P47/100,1),"")</f>
        <v>50.4</v>
      </c>
      <c r="R47" s="5">
        <f>Q47</f>
        <v>50.4</v>
      </c>
      <c r="S47" s="204" t="s">
        <v>326</v>
      </c>
      <c r="T47" s="76"/>
    </row>
    <row r="48" spans="1:34" ht="61.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36</v>
      </c>
      <c r="E48" s="180">
        <f t="shared" si="5"/>
        <v>36</v>
      </c>
      <c r="F48" s="22">
        <f>M29</f>
        <v>100</v>
      </c>
      <c r="G48" s="154"/>
      <c r="H48" s="177">
        <v>3</v>
      </c>
      <c r="I48" s="177">
        <v>3</v>
      </c>
      <c r="J48" s="177">
        <v>3</v>
      </c>
      <c r="K48" s="177">
        <v>3</v>
      </c>
      <c r="L48" s="177">
        <v>3</v>
      </c>
      <c r="M48" s="177">
        <v>3</v>
      </c>
      <c r="N48" s="177">
        <v>3</v>
      </c>
      <c r="O48" s="22">
        <f>ROUND((SUM(H48:N48)/35)*100,0)</f>
        <v>60</v>
      </c>
      <c r="P48" s="22">
        <f>(IUSAI!$O48/100)*100</f>
        <v>60</v>
      </c>
      <c r="Q48" s="22">
        <f t="shared" si="7"/>
        <v>36</v>
      </c>
      <c r="R48" s="22">
        <f>Q48</f>
        <v>36</v>
      </c>
      <c r="S48" s="247" t="s">
        <v>327</v>
      </c>
      <c r="T48" s="76"/>
      <c r="AB48"/>
    </row>
    <row r="49" spans="1:28" ht="61.5" customHeight="1"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68.900000000000006</v>
      </c>
      <c r="E49" s="181">
        <f t="shared" si="5"/>
        <v>68.900000000000006</v>
      </c>
      <c r="F49" s="5">
        <f>M30</f>
        <v>100</v>
      </c>
      <c r="G49" s="153"/>
      <c r="H49" s="177">
        <v>5</v>
      </c>
      <c r="I49" s="177">
        <v>5</v>
      </c>
      <c r="J49" s="177">
        <v>5</v>
      </c>
      <c r="K49" s="177">
        <v>3</v>
      </c>
      <c r="L49" s="177">
        <v>5</v>
      </c>
      <c r="M49" s="177">
        <v>3</v>
      </c>
      <c r="N49" s="177">
        <v>3</v>
      </c>
      <c r="O49" s="5">
        <f t="shared" ref="O49" si="8">ROUND((SUM(H49:N49)/35)*100,0)</f>
        <v>83</v>
      </c>
      <c r="P49" s="5">
        <f>(IUSAI!$O49/100)*100</f>
        <v>83</v>
      </c>
      <c r="Q49" s="5">
        <f t="shared" si="7"/>
        <v>68.900000000000006</v>
      </c>
      <c r="R49" s="5">
        <f>Q49</f>
        <v>68.900000000000006</v>
      </c>
      <c r="S49" s="204" t="s">
        <v>327</v>
      </c>
      <c r="T49" s="76"/>
      <c r="AB49"/>
    </row>
    <row r="50" spans="1:28" ht="301.5" outlineLevel="2" thickTop="1" thickBot="1">
      <c r="A50" s="454">
        <v>4</v>
      </c>
      <c r="B50" s="447" t="str">
        <f>C13</f>
        <v>Implementar las acciones definidas en el plan de trabajo, asegurando la participación activa del personal y el seguimiento a los resultados esperados.</v>
      </c>
      <c r="C50" s="23" t="s">
        <v>64</v>
      </c>
      <c r="D50" s="180">
        <f t="shared" si="5"/>
        <v>30</v>
      </c>
      <c r="E50" s="180">
        <f t="shared" si="5"/>
        <v>30</v>
      </c>
      <c r="F50" s="22">
        <f>N31</f>
        <v>30</v>
      </c>
      <c r="G50" s="154"/>
      <c r="H50" s="177">
        <v>5</v>
      </c>
      <c r="I50" s="177">
        <v>5</v>
      </c>
      <c r="J50" s="177">
        <v>5</v>
      </c>
      <c r="K50" s="177">
        <v>5</v>
      </c>
      <c r="L50" s="177">
        <v>5</v>
      </c>
      <c r="M50" s="177">
        <v>5</v>
      </c>
      <c r="N50" s="177">
        <v>5</v>
      </c>
      <c r="O50" s="22">
        <f t="shared" ref="O50:O52" si="9">ROUND((SUM(H50:N50)/35)*100,0)</f>
        <v>100</v>
      </c>
      <c r="P50" s="22">
        <f>(IUSAI!$O50/100)*30</f>
        <v>30</v>
      </c>
      <c r="Q50" s="22">
        <f t="shared" si="7"/>
        <v>30</v>
      </c>
      <c r="R50" s="22">
        <f>Q50</f>
        <v>30</v>
      </c>
      <c r="S50" s="247" t="s">
        <v>328</v>
      </c>
      <c r="T50" s="76"/>
      <c r="AB50"/>
    </row>
    <row r="51" spans="1:28" ht="20.25" customHeight="1" outlineLevel="2" thickTop="1" thickBot="1">
      <c r="A51" s="455"/>
      <c r="B51" s="448"/>
      <c r="C51" s="24" t="s">
        <v>69</v>
      </c>
      <c r="D51" s="180">
        <f t="shared" si="5"/>
        <v>0</v>
      </c>
      <c r="E51" s="180">
        <f t="shared" si="5"/>
        <v>30</v>
      </c>
      <c r="F51" s="22">
        <f>O31</f>
        <v>30</v>
      </c>
      <c r="G51" s="154"/>
      <c r="H51" s="177"/>
      <c r="I51" s="177"/>
      <c r="J51" s="177"/>
      <c r="K51" s="177"/>
      <c r="L51" s="177"/>
      <c r="M51" s="177"/>
      <c r="N51" s="177"/>
      <c r="O51" s="23">
        <f t="shared" si="9"/>
        <v>0</v>
      </c>
      <c r="P51" s="23">
        <f>(IUSAI!$O51/100)*30</f>
        <v>0</v>
      </c>
      <c r="Q51" s="23">
        <f t="shared" si="7"/>
        <v>0</v>
      </c>
      <c r="R51" s="23">
        <f>R50+Q51</f>
        <v>30</v>
      </c>
      <c r="S51" s="379"/>
      <c r="T51" s="76"/>
      <c r="AB51"/>
    </row>
    <row r="52" spans="1:28" ht="20.25" customHeight="1" outlineLevel="2" thickTop="1">
      <c r="A52" s="455"/>
      <c r="B52" s="448"/>
      <c r="C52" s="24" t="s">
        <v>74</v>
      </c>
      <c r="D52" s="180">
        <f t="shared" si="5"/>
        <v>0</v>
      </c>
      <c r="E52" s="180">
        <f t="shared" si="5"/>
        <v>30</v>
      </c>
      <c r="F52" s="22">
        <f>P31</f>
        <v>40</v>
      </c>
      <c r="G52" s="154"/>
      <c r="H52" s="177"/>
      <c r="I52" s="177"/>
      <c r="J52" s="177"/>
      <c r="K52" s="177"/>
      <c r="L52" s="177"/>
      <c r="M52" s="177"/>
      <c r="N52" s="177"/>
      <c r="O52" s="24">
        <f t="shared" si="9"/>
        <v>0</v>
      </c>
      <c r="P52" s="24">
        <f>(IUSAI!$O52/100)*40</f>
        <v>0</v>
      </c>
      <c r="Q52" s="24">
        <f t="shared" si="7"/>
        <v>0</v>
      </c>
      <c r="R52" s="24">
        <f>R51+Q52</f>
        <v>30</v>
      </c>
      <c r="S52" s="380"/>
      <c r="T52" s="76"/>
      <c r="AB52"/>
    </row>
    <row r="53" spans="1:28" ht="45.75" customHeight="1" outlineLevel="1">
      <c r="G53" s="157"/>
      <c r="H53" s="157"/>
      <c r="I53" s="157"/>
      <c r="J53" s="157"/>
      <c r="K53" s="157"/>
      <c r="L53" s="157"/>
      <c r="M53" s="157"/>
      <c r="N53" s="157"/>
      <c r="Q53" s="129" t="s">
        <v>212</v>
      </c>
      <c r="R53" s="130">
        <f>AVERAGE(R47:R49,R52)/100</f>
        <v>0.46325000000000005</v>
      </c>
      <c r="S53" s="381"/>
      <c r="T53" s="76"/>
    </row>
    <row r="54" spans="1:28" ht="26.25" outlineLevel="1">
      <c r="A54" s="82" t="s">
        <v>213</v>
      </c>
      <c r="B54" s="124" t="s">
        <v>25</v>
      </c>
      <c r="G54" s="157"/>
      <c r="H54" s="430" t="s">
        <v>193</v>
      </c>
      <c r="I54" s="430"/>
      <c r="J54" s="430"/>
      <c r="K54" s="430"/>
      <c r="L54" s="430"/>
      <c r="M54" s="430"/>
      <c r="N54" s="430"/>
      <c r="S54" s="381"/>
      <c r="T54" s="76"/>
    </row>
    <row r="55" spans="1:28" ht="45.75" outlineLevel="2" thickBot="1">
      <c r="A55" s="131" t="s">
        <v>28</v>
      </c>
      <c r="B55" s="132" t="s">
        <v>194</v>
      </c>
      <c r="C55" s="132" t="s">
        <v>195</v>
      </c>
      <c r="D55" s="132" t="s">
        <v>196</v>
      </c>
      <c r="E55" s="132" t="s">
        <v>214</v>
      </c>
      <c r="F55" s="132" t="s">
        <v>198</v>
      </c>
      <c r="G55" s="158" t="s">
        <v>199</v>
      </c>
      <c r="H55" s="178" t="s">
        <v>200</v>
      </c>
      <c r="I55" s="178" t="s">
        <v>201</v>
      </c>
      <c r="J55" s="178" t="s">
        <v>202</v>
      </c>
      <c r="K55" s="178" t="s">
        <v>203</v>
      </c>
      <c r="L55" s="178" t="s">
        <v>204</v>
      </c>
      <c r="M55" s="178" t="s">
        <v>205</v>
      </c>
      <c r="N55" s="178" t="s">
        <v>206</v>
      </c>
      <c r="O55" s="132" t="s">
        <v>207</v>
      </c>
      <c r="P55" s="132" t="s">
        <v>215</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100</v>
      </c>
      <c r="E56" s="181">
        <f>R56</f>
        <v>100</v>
      </c>
      <c r="F56" s="25">
        <f>M32</f>
        <v>100</v>
      </c>
      <c r="G56" s="159" t="s">
        <v>211</v>
      </c>
      <c r="H56" s="177">
        <v>5</v>
      </c>
      <c r="I56" s="177">
        <v>5</v>
      </c>
      <c r="J56" s="177">
        <v>5</v>
      </c>
      <c r="K56" s="177">
        <v>5</v>
      </c>
      <c r="L56" s="177">
        <v>5</v>
      </c>
      <c r="M56" s="177">
        <v>5</v>
      </c>
      <c r="N56" s="177">
        <v>5</v>
      </c>
      <c r="O56" s="25">
        <f t="shared" ref="O56:O65" si="10">ROUND((SUM(H56:N56)/35)*100,0)</f>
        <v>100</v>
      </c>
      <c r="P56" s="25">
        <f>(IUSAI!$O56/100)*100</f>
        <v>100</v>
      </c>
      <c r="Q56" s="25">
        <f t="shared" ref="Q56:Q65" si="11">IFERROR(ROUND(O56*P56/100,1),"")</f>
        <v>100</v>
      </c>
      <c r="R56" s="25">
        <f>Q56</f>
        <v>100</v>
      </c>
      <c r="S56" s="369" t="s">
        <v>329</v>
      </c>
      <c r="T56" s="76"/>
      <c r="AB56"/>
    </row>
    <row r="57" spans="1:28" ht="111.75" customHeight="1" outlineLevel="2" thickTop="1" thickBot="1">
      <c r="A57" s="456">
        <v>2</v>
      </c>
      <c r="B57" s="459" t="str">
        <f>C15</f>
        <v>Diseñar, aplicar y analizar la encuesta de satisfacción de los servicios ofrecidos por la entidad, garantizando cobertura representativa y trazabilidad de resultados.</v>
      </c>
      <c r="C57" s="28" t="s">
        <v>64</v>
      </c>
      <c r="D57" s="181">
        <f>Q57</f>
        <v>26.5</v>
      </c>
      <c r="E57" s="181">
        <f>R57</f>
        <v>26.5</v>
      </c>
      <c r="F57" s="28">
        <f>N33</f>
        <v>30</v>
      </c>
      <c r="G57" s="160" t="s">
        <v>211</v>
      </c>
      <c r="H57" s="177">
        <v>5</v>
      </c>
      <c r="I57" s="177">
        <v>5</v>
      </c>
      <c r="J57" s="177">
        <v>3</v>
      </c>
      <c r="K57" s="177">
        <v>5</v>
      </c>
      <c r="L57" s="177">
        <v>5</v>
      </c>
      <c r="M57" s="177">
        <v>5</v>
      </c>
      <c r="N57" s="177">
        <v>5</v>
      </c>
      <c r="O57" s="28">
        <f t="shared" si="10"/>
        <v>94</v>
      </c>
      <c r="P57" s="28">
        <f>(IUSAI!$O57/100)*30</f>
        <v>28.2</v>
      </c>
      <c r="Q57" s="28">
        <f t="shared" si="11"/>
        <v>26.5</v>
      </c>
      <c r="R57" s="28">
        <f>Q57</f>
        <v>26.5</v>
      </c>
      <c r="S57" s="382" t="s">
        <v>330</v>
      </c>
      <c r="T57" s="76"/>
      <c r="AB57"/>
    </row>
    <row r="58" spans="1:28" ht="22.5" customHeight="1" outlineLevel="2" thickTop="1" thickBot="1">
      <c r="A58" s="457"/>
      <c r="B58" s="460"/>
      <c r="C58" s="29" t="s">
        <v>69</v>
      </c>
      <c r="D58" s="181">
        <f t="shared" ref="D58:E65" si="12">Q58</f>
        <v>0</v>
      </c>
      <c r="E58" s="181">
        <f t="shared" si="12"/>
        <v>26.5</v>
      </c>
      <c r="F58" s="28">
        <f>O33</f>
        <v>30</v>
      </c>
      <c r="G58" s="160"/>
      <c r="H58" s="177"/>
      <c r="I58" s="177"/>
      <c r="J58" s="177"/>
      <c r="K58" s="177"/>
      <c r="L58" s="177"/>
      <c r="M58" s="177"/>
      <c r="N58" s="177"/>
      <c r="O58" s="29">
        <f t="shared" si="10"/>
        <v>0</v>
      </c>
      <c r="P58" s="29">
        <f>(IUSAI!$O58/100)*30</f>
        <v>0</v>
      </c>
      <c r="Q58" s="29">
        <f t="shared" si="11"/>
        <v>0</v>
      </c>
      <c r="R58" s="29">
        <f>R57+Q58</f>
        <v>26.5</v>
      </c>
      <c r="S58" s="383"/>
      <c r="T58" s="76"/>
      <c r="AB58"/>
    </row>
    <row r="59" spans="1:28" ht="22.5" customHeight="1" outlineLevel="2" thickTop="1" thickBot="1">
      <c r="A59" s="458"/>
      <c r="B59" s="461"/>
      <c r="C59" s="30" t="s">
        <v>74</v>
      </c>
      <c r="D59" s="181">
        <f t="shared" si="12"/>
        <v>0</v>
      </c>
      <c r="E59" s="181">
        <f t="shared" si="12"/>
        <v>26.5</v>
      </c>
      <c r="F59" s="28">
        <f>P33</f>
        <v>40</v>
      </c>
      <c r="G59" s="160"/>
      <c r="H59" s="179"/>
      <c r="I59" s="179"/>
      <c r="J59" s="179"/>
      <c r="K59" s="179"/>
      <c r="L59" s="179"/>
      <c r="M59" s="179"/>
      <c r="N59" s="179"/>
      <c r="O59" s="30">
        <f t="shared" si="10"/>
        <v>0</v>
      </c>
      <c r="P59" s="30">
        <f>(IUSAI!$O59/100)*40</f>
        <v>0</v>
      </c>
      <c r="Q59" s="30">
        <f t="shared" si="11"/>
        <v>0</v>
      </c>
      <c r="R59" s="30">
        <f>R58+Q59</f>
        <v>26.5</v>
      </c>
      <c r="S59" s="384"/>
      <c r="T59" s="76"/>
      <c r="AB59"/>
    </row>
    <row r="60" spans="1:28" ht="169.5" customHeight="1" outlineLevel="2" thickTop="1" thickBot="1">
      <c r="A60" s="465">
        <v>3</v>
      </c>
      <c r="B60" s="462" t="str">
        <f>C16</f>
        <v>Ejecutar las acciones de mejora derivadas del análisis de la encuesta de satisfacción, orientadas a optimizar la experiencia ciudadana y la relación con grupos de valor.</v>
      </c>
      <c r="C60" s="25" t="s">
        <v>64</v>
      </c>
      <c r="D60" s="181">
        <f t="shared" si="12"/>
        <v>26.5</v>
      </c>
      <c r="E60" s="181">
        <f t="shared" si="12"/>
        <v>26.5</v>
      </c>
      <c r="F60" s="25">
        <f>N34</f>
        <v>30</v>
      </c>
      <c r="G60" s="159" t="s">
        <v>211</v>
      </c>
      <c r="H60" s="179">
        <v>5</v>
      </c>
      <c r="I60" s="179">
        <v>5</v>
      </c>
      <c r="J60" s="179">
        <v>5</v>
      </c>
      <c r="K60" s="179">
        <v>5</v>
      </c>
      <c r="L60" s="179">
        <v>5</v>
      </c>
      <c r="M60" s="179">
        <v>5</v>
      </c>
      <c r="N60" s="179">
        <v>3</v>
      </c>
      <c r="O60" s="25">
        <f t="shared" si="10"/>
        <v>94</v>
      </c>
      <c r="P60" s="25">
        <f>(IUSAI!$O60/100)*30</f>
        <v>28.2</v>
      </c>
      <c r="Q60" s="25">
        <f t="shared" si="11"/>
        <v>26.5</v>
      </c>
      <c r="R60" s="25">
        <f>Q60</f>
        <v>26.5</v>
      </c>
      <c r="S60" s="369" t="s">
        <v>331</v>
      </c>
      <c r="T60" s="76"/>
      <c r="AB60"/>
    </row>
    <row r="61" spans="1:28" ht="22.5" customHeight="1" outlineLevel="2" thickTop="1" thickBot="1">
      <c r="A61" s="466"/>
      <c r="B61" s="463"/>
      <c r="C61" s="26" t="s">
        <v>69</v>
      </c>
      <c r="D61" s="181">
        <f t="shared" si="12"/>
        <v>0</v>
      </c>
      <c r="E61" s="181">
        <f t="shared" si="12"/>
        <v>26.5</v>
      </c>
      <c r="F61" s="25">
        <f>O34</f>
        <v>30</v>
      </c>
      <c r="G61" s="159"/>
      <c r="H61" s="179"/>
      <c r="I61" s="179"/>
      <c r="J61" s="179"/>
      <c r="K61" s="179"/>
      <c r="L61" s="179"/>
      <c r="M61" s="179"/>
      <c r="N61" s="179"/>
      <c r="O61" s="26">
        <f t="shared" si="10"/>
        <v>0</v>
      </c>
      <c r="P61" s="26">
        <f>(IUSAI!$O61/100)*30</f>
        <v>0</v>
      </c>
      <c r="Q61" s="26">
        <f t="shared" si="11"/>
        <v>0</v>
      </c>
      <c r="R61" s="26">
        <f>R60+Q61</f>
        <v>26.5</v>
      </c>
      <c r="S61" s="385"/>
      <c r="T61" s="76"/>
      <c r="AB61"/>
    </row>
    <row r="62" spans="1:28" ht="22.5" customHeight="1" outlineLevel="2" thickTop="1" thickBot="1">
      <c r="A62" s="467"/>
      <c r="B62" s="464"/>
      <c r="C62" s="27" t="s">
        <v>74</v>
      </c>
      <c r="D62" s="181">
        <f t="shared" si="12"/>
        <v>0</v>
      </c>
      <c r="E62" s="181">
        <f t="shared" si="12"/>
        <v>26.5</v>
      </c>
      <c r="F62" s="25">
        <f>P34</f>
        <v>40</v>
      </c>
      <c r="G62" s="159"/>
      <c r="H62" s="179"/>
      <c r="I62" s="179"/>
      <c r="J62" s="179"/>
      <c r="K62" s="179"/>
      <c r="L62" s="179"/>
      <c r="M62" s="179"/>
      <c r="N62" s="179"/>
      <c r="O62" s="27">
        <f t="shared" si="10"/>
        <v>0</v>
      </c>
      <c r="P62" s="27">
        <f>(IUSAI!$O62/100)*40</f>
        <v>0</v>
      </c>
      <c r="Q62" s="27">
        <f t="shared" si="11"/>
        <v>0</v>
      </c>
      <c r="R62" s="27">
        <f>R61+Q62</f>
        <v>26.5</v>
      </c>
      <c r="S62" s="386"/>
      <c r="T62" s="76"/>
      <c r="AB62"/>
    </row>
    <row r="63" spans="1:28" ht="175.5" customHeight="1" outlineLevel="2" thickTop="1" thickBot="1">
      <c r="A63" s="456">
        <v>4</v>
      </c>
      <c r="B63" s="459" t="str">
        <f>C17</f>
        <v>Monitorear la implementación de las mejoras y lecciones aprendidas, evaluando su impacto en la experiencia ciudadana y ajustando acciones según resultados.</v>
      </c>
      <c r="C63" s="28" t="s">
        <v>64</v>
      </c>
      <c r="D63" s="181">
        <f t="shared" si="12"/>
        <v>11.9</v>
      </c>
      <c r="E63" s="181">
        <f t="shared" si="12"/>
        <v>11.9</v>
      </c>
      <c r="F63" s="28">
        <f>N35</f>
        <v>30</v>
      </c>
      <c r="G63" s="160"/>
      <c r="H63" s="177">
        <v>5</v>
      </c>
      <c r="I63" s="177">
        <v>5</v>
      </c>
      <c r="J63" s="177">
        <v>0</v>
      </c>
      <c r="K63" s="177">
        <v>3</v>
      </c>
      <c r="L63" s="177">
        <v>3</v>
      </c>
      <c r="M63" s="177">
        <v>3</v>
      </c>
      <c r="N63" s="177">
        <v>3</v>
      </c>
      <c r="O63" s="28">
        <f t="shared" si="10"/>
        <v>63</v>
      </c>
      <c r="P63" s="28">
        <f>(IUSAI!$O63/100)*30</f>
        <v>18.899999999999999</v>
      </c>
      <c r="Q63" s="28">
        <f t="shared" si="11"/>
        <v>11.9</v>
      </c>
      <c r="R63" s="28">
        <f>Q63</f>
        <v>11.9</v>
      </c>
      <c r="S63" s="382" t="s">
        <v>332</v>
      </c>
      <c r="T63" s="76"/>
      <c r="AB63"/>
    </row>
    <row r="64" spans="1:28" ht="22.5" customHeight="1" outlineLevel="2" thickTop="1" thickBot="1">
      <c r="A64" s="457"/>
      <c r="B64" s="460"/>
      <c r="C64" s="29" t="s">
        <v>69</v>
      </c>
      <c r="D64" s="181">
        <f t="shared" si="12"/>
        <v>0</v>
      </c>
      <c r="E64" s="181">
        <f t="shared" si="12"/>
        <v>11.9</v>
      </c>
      <c r="F64" s="28">
        <f>O35</f>
        <v>30</v>
      </c>
      <c r="G64" s="160"/>
      <c r="H64" s="177"/>
      <c r="I64" s="177"/>
      <c r="J64" s="177"/>
      <c r="K64" s="177"/>
      <c r="L64" s="177"/>
      <c r="M64" s="177"/>
      <c r="N64" s="177"/>
      <c r="O64" s="29">
        <f t="shared" si="10"/>
        <v>0</v>
      </c>
      <c r="P64" s="29">
        <f>(IUSAI!$O64/100)*30</f>
        <v>0</v>
      </c>
      <c r="Q64" s="29">
        <f t="shared" si="11"/>
        <v>0</v>
      </c>
      <c r="R64" s="29">
        <f>R63+Q64</f>
        <v>11.9</v>
      </c>
      <c r="S64" s="383"/>
      <c r="T64" s="76"/>
      <c r="AB64"/>
    </row>
    <row r="65" spans="1:28" ht="22.5" customHeight="1" outlineLevel="2" thickTop="1">
      <c r="A65" s="457"/>
      <c r="B65" s="460"/>
      <c r="C65" s="30" t="s">
        <v>74</v>
      </c>
      <c r="D65" s="181">
        <f t="shared" si="12"/>
        <v>0</v>
      </c>
      <c r="E65" s="181">
        <f t="shared" si="12"/>
        <v>11.9</v>
      </c>
      <c r="F65" s="28">
        <f>P35</f>
        <v>40</v>
      </c>
      <c r="G65" s="160"/>
      <c r="H65" s="177"/>
      <c r="I65" s="177"/>
      <c r="J65" s="177"/>
      <c r="K65" s="177"/>
      <c r="L65" s="177"/>
      <c r="M65" s="177"/>
      <c r="N65" s="177"/>
      <c r="O65" s="30">
        <f t="shared" si="10"/>
        <v>0</v>
      </c>
      <c r="P65" s="30">
        <f>(IUSAI!$O65/100)*40</f>
        <v>0</v>
      </c>
      <c r="Q65" s="30">
        <f t="shared" si="11"/>
        <v>0</v>
      </c>
      <c r="R65" s="30">
        <f>R64+Q65</f>
        <v>11.9</v>
      </c>
      <c r="S65" s="384"/>
      <c r="T65" s="76"/>
      <c r="AB65"/>
    </row>
    <row r="66" spans="1:28" ht="45.75" customHeight="1" outlineLevel="1">
      <c r="G66" s="157"/>
      <c r="H66" s="157"/>
      <c r="I66" s="157"/>
      <c r="J66" s="157"/>
      <c r="K66" s="157"/>
      <c r="L66" s="157"/>
      <c r="M66" s="157"/>
      <c r="N66" s="157"/>
      <c r="Q66" s="132" t="s">
        <v>212</v>
      </c>
      <c r="R66" s="133">
        <f>AVERAGE(R56,R59,R62,R65)/100</f>
        <v>0.41225000000000001</v>
      </c>
      <c r="S66" s="381"/>
      <c r="T66" s="76"/>
    </row>
    <row r="67" spans="1:28" ht="26.25" outlineLevel="1">
      <c r="A67" s="83" t="s">
        <v>216</v>
      </c>
      <c r="B67" s="123" t="s">
        <v>35</v>
      </c>
      <c r="G67" s="157"/>
      <c r="H67" s="430" t="s">
        <v>193</v>
      </c>
      <c r="I67" s="430"/>
      <c r="J67" s="430"/>
      <c r="K67" s="430"/>
      <c r="L67" s="430"/>
      <c r="M67" s="430"/>
      <c r="N67" s="430"/>
      <c r="S67" s="381"/>
      <c r="T67" s="76"/>
    </row>
    <row r="68" spans="1:28" ht="45.75" outlineLevel="2" thickBot="1">
      <c r="A68" s="134" t="s">
        <v>28</v>
      </c>
      <c r="B68" s="135" t="s">
        <v>194</v>
      </c>
      <c r="C68" s="135" t="s">
        <v>195</v>
      </c>
      <c r="D68" s="135" t="s">
        <v>196</v>
      </c>
      <c r="E68" s="135" t="s">
        <v>214</v>
      </c>
      <c r="F68" s="135" t="s">
        <v>217</v>
      </c>
      <c r="G68" s="165" t="s">
        <v>199</v>
      </c>
      <c r="H68" s="178" t="s">
        <v>200</v>
      </c>
      <c r="I68" s="178" t="s">
        <v>201</v>
      </c>
      <c r="J68" s="178" t="s">
        <v>202</v>
      </c>
      <c r="K68" s="178" t="s">
        <v>203</v>
      </c>
      <c r="L68" s="178" t="s">
        <v>204</v>
      </c>
      <c r="M68" s="178" t="s">
        <v>205</v>
      </c>
      <c r="N68" s="178" t="s">
        <v>206</v>
      </c>
      <c r="O68" s="135" t="s">
        <v>207</v>
      </c>
      <c r="P68" s="135" t="s">
        <v>215</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100</v>
      </c>
      <c r="E69" s="181">
        <f t="shared" si="13"/>
        <v>100</v>
      </c>
      <c r="F69" s="28">
        <f>M36</f>
        <v>100</v>
      </c>
      <c r="G69" s="167"/>
      <c r="H69" s="177">
        <v>5</v>
      </c>
      <c r="I69" s="177">
        <v>5</v>
      </c>
      <c r="J69" s="177">
        <v>5</v>
      </c>
      <c r="K69" s="177">
        <v>5</v>
      </c>
      <c r="L69" s="177">
        <v>5</v>
      </c>
      <c r="M69" s="177">
        <v>5</v>
      </c>
      <c r="N69" s="177">
        <v>5</v>
      </c>
      <c r="O69" s="31">
        <f t="shared" ref="O69:O73" si="14">ROUND((SUM(H69:N69)/35)*100,0)</f>
        <v>100</v>
      </c>
      <c r="P69" s="31">
        <f>(IUSAI!$O69/100)*100</f>
        <v>100</v>
      </c>
      <c r="Q69" s="31">
        <f t="shared" ref="Q69:Q73" si="15">IFERROR(ROUND(O69*P69/100,1),"")</f>
        <v>100</v>
      </c>
      <c r="R69" s="31">
        <f>Q69</f>
        <v>100</v>
      </c>
      <c r="S69" s="394" t="s">
        <v>333</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100</v>
      </c>
      <c r="E70" s="181">
        <f t="shared" si="13"/>
        <v>100</v>
      </c>
      <c r="F70" s="34">
        <f>M37</f>
        <v>100</v>
      </c>
      <c r="G70" s="166"/>
      <c r="H70" s="177">
        <v>5</v>
      </c>
      <c r="I70" s="177">
        <v>5</v>
      </c>
      <c r="J70" s="177">
        <v>5</v>
      </c>
      <c r="K70" s="177">
        <v>5</v>
      </c>
      <c r="L70" s="177">
        <v>5</v>
      </c>
      <c r="M70" s="177">
        <v>5</v>
      </c>
      <c r="N70" s="177">
        <v>5</v>
      </c>
      <c r="O70" s="34">
        <f t="shared" si="14"/>
        <v>100</v>
      </c>
      <c r="P70" s="34">
        <f>(IUSAI!$O70/100)*100</f>
        <v>100</v>
      </c>
      <c r="Q70" s="34">
        <f t="shared" si="15"/>
        <v>100</v>
      </c>
      <c r="R70" s="34">
        <f>Q70</f>
        <v>100</v>
      </c>
      <c r="S70" s="395" t="s">
        <v>333</v>
      </c>
      <c r="T70" s="76"/>
      <c r="AB70"/>
    </row>
    <row r="71" spans="1:28" ht="111" customHeight="1" outlineLevel="2" thickTop="1" thickBot="1">
      <c r="A71" s="451">
        <v>3</v>
      </c>
      <c r="B71" s="449" t="str">
        <f>C20</f>
        <v>Ejecutar las acciones definidas en el plan de trabajo, asegurando la adaptación de procesos y la mejora continua en la gestión institucional.</v>
      </c>
      <c r="C71" s="31" t="s">
        <v>64</v>
      </c>
      <c r="D71" s="181">
        <f t="shared" si="13"/>
        <v>30</v>
      </c>
      <c r="E71" s="181">
        <f t="shared" si="13"/>
        <v>30</v>
      </c>
      <c r="F71" s="31">
        <f>N38</f>
        <v>30</v>
      </c>
      <c r="G71" s="167"/>
      <c r="H71" s="177">
        <v>5</v>
      </c>
      <c r="I71" s="177">
        <v>5</v>
      </c>
      <c r="J71" s="177">
        <v>5</v>
      </c>
      <c r="K71" s="177">
        <v>5</v>
      </c>
      <c r="L71" s="177">
        <v>5</v>
      </c>
      <c r="M71" s="177">
        <v>5</v>
      </c>
      <c r="N71" s="177">
        <v>5</v>
      </c>
      <c r="O71" s="31">
        <f t="shared" si="14"/>
        <v>100</v>
      </c>
      <c r="P71" s="31">
        <f>(IUSAI!$O71/100)*30</f>
        <v>30</v>
      </c>
      <c r="Q71" s="31">
        <f t="shared" si="15"/>
        <v>30</v>
      </c>
      <c r="R71" s="31">
        <f>Q71</f>
        <v>30</v>
      </c>
      <c r="S71" s="394" t="s">
        <v>334</v>
      </c>
      <c r="T71" s="76"/>
      <c r="AB71"/>
    </row>
    <row r="72" spans="1:28" ht="20.25" outlineLevel="2" thickTop="1" thickBot="1">
      <c r="A72" s="452"/>
      <c r="B72" s="450"/>
      <c r="C72" s="32" t="s">
        <v>69</v>
      </c>
      <c r="D72" s="181">
        <f t="shared" si="13"/>
        <v>0</v>
      </c>
      <c r="E72" s="181">
        <f t="shared" si="13"/>
        <v>30</v>
      </c>
      <c r="F72" s="31">
        <f>O38</f>
        <v>30</v>
      </c>
      <c r="G72" s="167"/>
      <c r="H72" s="179"/>
      <c r="I72" s="179"/>
      <c r="J72" s="179"/>
      <c r="K72" s="179"/>
      <c r="L72" s="179"/>
      <c r="M72" s="179"/>
      <c r="N72" s="179"/>
      <c r="O72" s="32">
        <f t="shared" si="14"/>
        <v>0</v>
      </c>
      <c r="P72" s="32">
        <f>(IUSAI!$O72/100)*30</f>
        <v>0</v>
      </c>
      <c r="Q72" s="32">
        <f t="shared" si="15"/>
        <v>0</v>
      </c>
      <c r="R72" s="32">
        <f>R71+Q72</f>
        <v>30</v>
      </c>
      <c r="S72" s="387"/>
      <c r="T72" s="76"/>
      <c r="AB72"/>
    </row>
    <row r="73" spans="1:28" ht="19.5" outlineLevel="2" thickTop="1">
      <c r="A73" s="452"/>
      <c r="B73" s="450"/>
      <c r="C73" s="33" t="s">
        <v>74</v>
      </c>
      <c r="D73" s="181">
        <f t="shared" si="13"/>
        <v>0</v>
      </c>
      <c r="E73" s="181">
        <f t="shared" si="13"/>
        <v>30</v>
      </c>
      <c r="F73" s="31">
        <f>P38</f>
        <v>40</v>
      </c>
      <c r="G73" s="167"/>
      <c r="H73" s="177"/>
      <c r="I73" s="177"/>
      <c r="J73" s="177"/>
      <c r="K73" s="177"/>
      <c r="L73" s="177"/>
      <c r="M73" s="177"/>
      <c r="N73" s="177"/>
      <c r="O73" s="33">
        <f t="shared" si="14"/>
        <v>0</v>
      </c>
      <c r="P73" s="33">
        <f>(IUSAI!$O73/100)*40</f>
        <v>0</v>
      </c>
      <c r="Q73" s="33">
        <f t="shared" si="15"/>
        <v>0</v>
      </c>
      <c r="R73" s="33">
        <f>R72+Q73</f>
        <v>30</v>
      </c>
      <c r="S73" s="388"/>
      <c r="T73" s="76"/>
      <c r="AB73"/>
    </row>
    <row r="74" spans="1:28" ht="45.75" customHeight="1" outlineLevel="1">
      <c r="A74" s="79"/>
      <c r="B74" s="76"/>
      <c r="C74" s="76"/>
      <c r="D74" s="76"/>
      <c r="E74" s="76"/>
      <c r="F74" s="76"/>
      <c r="G74" s="170"/>
      <c r="H74" s="170"/>
      <c r="I74" s="170"/>
      <c r="J74" s="170"/>
      <c r="K74" s="170"/>
      <c r="L74" s="170"/>
      <c r="M74" s="170"/>
      <c r="N74" s="170"/>
      <c r="O74" s="76"/>
      <c r="P74" s="76"/>
      <c r="Q74" s="135" t="s">
        <v>212</v>
      </c>
      <c r="R74" s="136">
        <f>AVERAGE(R69,R70,R73)/100</f>
        <v>0.76666666666666672</v>
      </c>
      <c r="S74" s="389"/>
      <c r="T74" s="76"/>
      <c r="AB74"/>
    </row>
    <row r="75" spans="1:28" ht="26.25" outlineLevel="1">
      <c r="A75" s="84" t="s">
        <v>218</v>
      </c>
      <c r="B75" s="85" t="s">
        <v>45</v>
      </c>
      <c r="G75" s="157"/>
      <c r="H75" s="430" t="s">
        <v>193</v>
      </c>
      <c r="I75" s="430"/>
      <c r="J75" s="430"/>
      <c r="K75" s="430"/>
      <c r="L75" s="430"/>
      <c r="M75" s="430"/>
      <c r="N75" s="430"/>
      <c r="S75" s="381"/>
      <c r="T75" s="76"/>
      <c r="AB75"/>
    </row>
    <row r="76" spans="1:28" ht="46.5" customHeight="1" outlineLevel="2" thickBot="1">
      <c r="A76" s="137" t="s">
        <v>28</v>
      </c>
      <c r="B76" s="138" t="s">
        <v>194</v>
      </c>
      <c r="C76" s="138" t="s">
        <v>195</v>
      </c>
      <c r="D76" s="138" t="s">
        <v>196</v>
      </c>
      <c r="E76" s="138" t="s">
        <v>214</v>
      </c>
      <c r="F76" s="138" t="s">
        <v>217</v>
      </c>
      <c r="G76" s="171" t="s">
        <v>199</v>
      </c>
      <c r="H76" s="178" t="s">
        <v>200</v>
      </c>
      <c r="I76" s="178" t="s">
        <v>201</v>
      </c>
      <c r="J76" s="178" t="s">
        <v>202</v>
      </c>
      <c r="K76" s="178" t="s">
        <v>203</v>
      </c>
      <c r="L76" s="178" t="s">
        <v>204</v>
      </c>
      <c r="M76" s="178" t="s">
        <v>205</v>
      </c>
      <c r="N76" s="178" t="s">
        <v>206</v>
      </c>
      <c r="O76" s="138" t="s">
        <v>207</v>
      </c>
      <c r="P76" s="138" t="s">
        <v>215</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100</v>
      </c>
      <c r="E77" s="181">
        <f t="shared" si="16"/>
        <v>100</v>
      </c>
      <c r="F77" s="35">
        <f>M39</f>
        <v>100</v>
      </c>
      <c r="G77" s="172" t="s">
        <v>211</v>
      </c>
      <c r="H77" s="177">
        <v>5</v>
      </c>
      <c r="I77" s="177">
        <v>5</v>
      </c>
      <c r="J77" s="177">
        <v>5</v>
      </c>
      <c r="K77" s="177">
        <v>5</v>
      </c>
      <c r="L77" s="177">
        <v>5</v>
      </c>
      <c r="M77" s="177">
        <v>5</v>
      </c>
      <c r="N77" s="177">
        <v>5</v>
      </c>
      <c r="O77" s="35">
        <f t="shared" ref="O77:O82" si="17">ROUND((SUM(H77:N77)/35)*100,0)</f>
        <v>100</v>
      </c>
      <c r="P77" s="35">
        <f>(IUSAI!$O77/100)*100</f>
        <v>100</v>
      </c>
      <c r="Q77" s="35">
        <f t="shared" ref="Q77:Q82" si="18">IFERROR(ROUND(O77*P77/100,1),"")</f>
        <v>100</v>
      </c>
      <c r="R77" s="35">
        <f>Q77</f>
        <v>100</v>
      </c>
      <c r="S77" s="371" t="s">
        <v>256</v>
      </c>
      <c r="T77" s="76"/>
      <c r="AB77"/>
    </row>
    <row r="78" spans="1:28" ht="31.5" outlineLevel="2" thickTop="1" thickBot="1">
      <c r="A78" s="441">
        <v>2</v>
      </c>
      <c r="B78" s="444"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211</v>
      </c>
      <c r="H78" s="177">
        <v>5</v>
      </c>
      <c r="I78" s="177">
        <v>5</v>
      </c>
      <c r="J78" s="177">
        <v>5</v>
      </c>
      <c r="K78" s="177">
        <v>5</v>
      </c>
      <c r="L78" s="177">
        <v>5</v>
      </c>
      <c r="M78" s="177">
        <v>5</v>
      </c>
      <c r="N78" s="177">
        <v>5</v>
      </c>
      <c r="O78" s="37">
        <f t="shared" si="17"/>
        <v>100</v>
      </c>
      <c r="P78" s="37">
        <f>(IUSAI!$O78/100)*25</f>
        <v>25</v>
      </c>
      <c r="Q78" s="37">
        <f t="shared" si="18"/>
        <v>25</v>
      </c>
      <c r="R78" s="37">
        <f>Q78</f>
        <v>25</v>
      </c>
      <c r="S78" s="372" t="s">
        <v>257</v>
      </c>
      <c r="T78" s="76"/>
      <c r="AB78"/>
    </row>
    <row r="79" spans="1:28" ht="57.75" customHeight="1" outlineLevel="2" thickTop="1" thickBot="1">
      <c r="A79" s="442"/>
      <c r="B79" s="445"/>
      <c r="C79" s="38" t="s">
        <v>64</v>
      </c>
      <c r="D79" s="181">
        <f t="shared" si="16"/>
        <v>25</v>
      </c>
      <c r="E79" s="181">
        <f t="shared" si="16"/>
        <v>50</v>
      </c>
      <c r="F79" s="35">
        <f>N40</f>
        <v>25</v>
      </c>
      <c r="G79" s="173" t="s">
        <v>211</v>
      </c>
      <c r="H79" s="177">
        <v>5</v>
      </c>
      <c r="I79" s="177">
        <v>5</v>
      </c>
      <c r="J79" s="177">
        <v>5</v>
      </c>
      <c r="K79" s="177">
        <v>5</v>
      </c>
      <c r="L79" s="177">
        <v>5</v>
      </c>
      <c r="M79" s="177">
        <v>5</v>
      </c>
      <c r="N79" s="177">
        <v>5</v>
      </c>
      <c r="O79" s="38">
        <f t="shared" si="17"/>
        <v>100</v>
      </c>
      <c r="P79" s="38">
        <f>(IUSAI!$O79/100)*25</f>
        <v>25</v>
      </c>
      <c r="Q79" s="38">
        <f t="shared" si="18"/>
        <v>25</v>
      </c>
      <c r="R79" s="38">
        <f>R78+Q79</f>
        <v>50</v>
      </c>
      <c r="S79" s="390" t="s">
        <v>258</v>
      </c>
      <c r="T79" s="76"/>
      <c r="AB79"/>
    </row>
    <row r="80" spans="1:28" ht="20.25" outlineLevel="2" thickTop="1" thickBot="1">
      <c r="A80" s="442"/>
      <c r="B80" s="445"/>
      <c r="C80" s="39" t="s">
        <v>69</v>
      </c>
      <c r="D80" s="181">
        <f t="shared" si="16"/>
        <v>0</v>
      </c>
      <c r="E80" s="181">
        <f t="shared" si="16"/>
        <v>50</v>
      </c>
      <c r="F80" s="35">
        <f>O40</f>
        <v>25</v>
      </c>
      <c r="G80" s="173"/>
      <c r="H80" s="177"/>
      <c r="I80" s="177"/>
      <c r="J80" s="177"/>
      <c r="K80" s="177"/>
      <c r="L80" s="177"/>
      <c r="M80" s="177"/>
      <c r="N80" s="177"/>
      <c r="O80" s="39">
        <f t="shared" si="17"/>
        <v>0</v>
      </c>
      <c r="P80" s="39">
        <f>(IUSAI!$O80/100)*25</f>
        <v>0</v>
      </c>
      <c r="Q80" s="39">
        <f t="shared" si="18"/>
        <v>0</v>
      </c>
      <c r="R80" s="39">
        <f>R79+Q80</f>
        <v>50</v>
      </c>
      <c r="S80" s="391"/>
      <c r="T80" s="76"/>
      <c r="AB80"/>
    </row>
    <row r="81" spans="1:28 16374:16384" ht="20.25" outlineLevel="2" thickTop="1" thickBot="1">
      <c r="A81" s="443"/>
      <c r="B81" s="446"/>
      <c r="C81" s="38" t="s">
        <v>74</v>
      </c>
      <c r="D81" s="181">
        <f t="shared" si="16"/>
        <v>0</v>
      </c>
      <c r="E81" s="181">
        <f t="shared" si="16"/>
        <v>50</v>
      </c>
      <c r="F81" s="35">
        <f>P40</f>
        <v>25</v>
      </c>
      <c r="G81" s="173"/>
      <c r="H81" s="179"/>
      <c r="I81" s="179"/>
      <c r="J81" s="179"/>
      <c r="K81" s="179"/>
      <c r="L81" s="179"/>
      <c r="M81" s="179"/>
      <c r="N81" s="179"/>
      <c r="O81" s="38">
        <f t="shared" si="17"/>
        <v>0</v>
      </c>
      <c r="P81" s="38">
        <f>(IUSAI!$O81/100)*25</f>
        <v>0</v>
      </c>
      <c r="Q81" s="38">
        <f t="shared" si="18"/>
        <v>0</v>
      </c>
      <c r="R81" s="38">
        <f>R80+Q81</f>
        <v>50</v>
      </c>
      <c r="S81" s="390"/>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(IUSAI!$O82/100)*100</f>
        <v>0</v>
      </c>
      <c r="Q82" s="36">
        <f t="shared" si="18"/>
        <v>0</v>
      </c>
      <c r="R82" s="36">
        <f>Q82</f>
        <v>0</v>
      </c>
      <c r="S82" s="392"/>
      <c r="T82" s="76"/>
      <c r="AB82"/>
    </row>
    <row r="83" spans="1:28 16374:16384" ht="43.5" customHeight="1" outlineLevel="1">
      <c r="A83" s="79"/>
      <c r="B83" s="76"/>
      <c r="C83" s="76"/>
      <c r="D83" s="76"/>
      <c r="E83" s="76"/>
      <c r="F83" s="76"/>
      <c r="G83" s="76"/>
      <c r="H83" s="76"/>
      <c r="I83" s="76"/>
      <c r="J83" s="76"/>
      <c r="K83" s="76"/>
      <c r="L83" s="76"/>
      <c r="M83" s="76"/>
      <c r="N83" s="76"/>
      <c r="O83" s="76"/>
      <c r="P83" s="76"/>
      <c r="Q83" s="523" t="s">
        <v>212</v>
      </c>
      <c r="R83" s="139">
        <f>AVERAGE(R77,R81,R82)/100</f>
        <v>0.5</v>
      </c>
      <c r="T83" s="76"/>
    </row>
    <row r="84" spans="1:28 16374:16384" ht="20.25" customHeight="1">
      <c r="A84" s="79"/>
      <c r="B84" s="76"/>
      <c r="C84" s="76"/>
      <c r="D84" s="76"/>
      <c r="E84" s="76"/>
      <c r="F84" s="76"/>
      <c r="G84" s="76"/>
      <c r="H84" s="76"/>
      <c r="I84" s="76"/>
      <c r="J84" s="76"/>
      <c r="K84" s="76"/>
      <c r="L84" s="76"/>
      <c r="M84" s="76"/>
      <c r="N84" s="76"/>
      <c r="O84" s="76"/>
      <c r="P84" s="76"/>
      <c r="Q84" s="76"/>
      <c r="R84" s="76"/>
      <c r="S84" s="373"/>
      <c r="T84" s="76"/>
      <c r="XET84" s="76"/>
      <c r="XEU84" s="76"/>
      <c r="XEV84" s="76"/>
      <c r="XEW84" s="76"/>
      <c r="XEX84" s="76"/>
      <c r="XEY84" s="76"/>
      <c r="XEZ84" s="76"/>
      <c r="XFA84" s="76"/>
      <c r="XFB84" s="76"/>
      <c r="XFC84" s="76"/>
      <c r="XFD84" s="76"/>
    </row>
    <row r="85" spans="1:28 16374:16384">
      <c r="A85" s="79"/>
      <c r="B85" s="76"/>
      <c r="C85" s="76"/>
      <c r="D85" s="76"/>
      <c r="E85" s="76"/>
      <c r="F85" s="76"/>
      <c r="G85" s="76"/>
      <c r="H85" s="76"/>
      <c r="I85" s="76"/>
      <c r="J85" s="76"/>
      <c r="K85" s="76"/>
      <c r="L85" s="76"/>
      <c r="M85" s="76"/>
      <c r="N85" s="76"/>
      <c r="O85" s="76"/>
      <c r="P85" s="76"/>
      <c r="Q85" s="76"/>
      <c r="R85" s="76"/>
      <c r="S85" s="373"/>
      <c r="T85" s="76"/>
      <c r="XET85" s="21"/>
      <c r="XEU85" s="21"/>
      <c r="XEV85" s="21"/>
      <c r="XEW85" s="21"/>
      <c r="XEX85" s="21"/>
      <c r="XEY85" s="21"/>
      <c r="XEZ85" s="21"/>
      <c r="XFA85" s="21"/>
      <c r="XFB85" s="21"/>
      <c r="XFC85" s="21"/>
      <c r="XFD85" s="21"/>
    </row>
  </sheetData>
  <autoFilter ref="A76:S76" xr:uid="{0AC41053-E55A-4328-84CC-6F9B1D5CF284}"/>
  <dataConsolidate/>
  <mergeCells count="51">
    <mergeCell ref="A78:A81"/>
    <mergeCell ref="B78:B81"/>
    <mergeCell ref="A63:A65"/>
    <mergeCell ref="B63:B65"/>
    <mergeCell ref="H67:N67"/>
    <mergeCell ref="A71:A73"/>
    <mergeCell ref="B71:B73"/>
    <mergeCell ref="H75:N75"/>
    <mergeCell ref="A60:A62"/>
    <mergeCell ref="B60:B62"/>
    <mergeCell ref="O23:R23"/>
    <mergeCell ref="T23:U23"/>
    <mergeCell ref="Q24:R24"/>
    <mergeCell ref="A26:S26"/>
    <mergeCell ref="A43:XFD43"/>
    <mergeCell ref="H45:N45"/>
    <mergeCell ref="A50:A52"/>
    <mergeCell ref="B50:B52"/>
    <mergeCell ref="H54:N54"/>
    <mergeCell ref="A57:A59"/>
    <mergeCell ref="B57:B59"/>
    <mergeCell ref="O20:R20"/>
    <mergeCell ref="T20:U20"/>
    <mergeCell ref="O21:R21"/>
    <mergeCell ref="T21:U21"/>
    <mergeCell ref="O22:R22"/>
    <mergeCell ref="T22:U22"/>
    <mergeCell ref="O17:R17"/>
    <mergeCell ref="T17:U17"/>
    <mergeCell ref="O18:R18"/>
    <mergeCell ref="T18:U18"/>
    <mergeCell ref="O19:R19"/>
    <mergeCell ref="T19:U19"/>
    <mergeCell ref="O14:R14"/>
    <mergeCell ref="T14:U14"/>
    <mergeCell ref="O15:R15"/>
    <mergeCell ref="T15:U15"/>
    <mergeCell ref="O16:R16"/>
    <mergeCell ref="T16:U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A25CFB64-9092-425F-877E-08D3DEEF0766}">
      <formula1>eje</formula1>
    </dataValidation>
    <dataValidation type="list" allowBlank="1" showInputMessage="1" showErrorMessage="1" sqref="G42 H28:H41" xr:uid="{6B98556D-F131-4B1C-B30B-1E30C3EFD89E}">
      <formula1>"Nùmero,%,Dìas,Unidades"</formula1>
    </dataValidation>
    <dataValidation type="list" allowBlank="1" showInputMessage="1" showErrorMessage="1" sqref="C42" xr:uid="{87FF4920-E3DD-4219-BCA6-2054EB01DB2A}">
      <formula1>indicador</formula1>
    </dataValidation>
    <dataValidation type="list" sqref="D42 E28:E41" xr:uid="{B4128625-F300-45AF-A65C-55914238F13C}">
      <formula1>"Producto,Resultado,Gestión"</formula1>
    </dataValidation>
    <dataValidation type="list" allowBlank="1" showInputMessage="1" showErrorMessage="1" sqref="G47:G52 G56:G65 G69:G73 G77:G82" xr:uid="{4150F62D-371C-4588-97B2-BC517626298F}">
      <formula1>"SI,NO"</formula1>
    </dataValidation>
    <dataValidation type="list" allowBlank="1" showInputMessage="1" showErrorMessage="1" sqref="H69:N73 AB42:AG42 H56:N65 H47:H52 J47:N52 I47 I49:I52 H77:N82" xr:uid="{82118DF8-D70B-416F-AB17-92FDC62B40FF}">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F310B560-F76D-420D-A23A-034671FB2EAB}">
          <x14:formula1>
            <xm:f>Hoja2!$U$2:$U$19</xm:f>
          </x14:formula1>
          <xm:sqref>G28:G41</xm:sqref>
        </x14:dataValidation>
        <x14:dataValidation type="list" allowBlank="1" showInputMessage="1" showErrorMessage="1" xr:uid="{F4709432-C741-413E-9F00-6B7E279834B8}">
          <x14:formula1>
            <xm:f>Hoja2!$T$2:$T$19</xm:f>
          </x14:formula1>
          <xm:sqref>F28:F41</xm:sqref>
        </x14:dataValidation>
        <x14:dataValidation type="list" allowBlank="1" showInputMessage="1" showErrorMessage="1" xr:uid="{E5716C0C-A173-4C5F-83BD-80F391CA316B}">
          <x14:formula1>
            <xm:f>Hoja2!$R$2:$R$19</xm:f>
          </x14:formula1>
          <xm:sqref>D28:D41</xm:sqref>
        </x14:dataValidation>
        <x14:dataValidation type="list" allowBlank="1" showInputMessage="1" showErrorMessage="1" xr:uid="{299D58FF-1588-4B9D-A3E4-53F7C457115B}">
          <x14:formula1>
            <xm:f>Hoja2!$M$2:$M$5</xm:f>
          </x14:formula1>
          <xm:sqref>I28:I41</xm:sqref>
        </x14:dataValidation>
        <x14:dataValidation type="list" allowBlank="1" showInputMessage="1" showErrorMessage="1" xr:uid="{7A4BF3A5-EA7E-4F31-8A2C-FDEFE6CBD1AB}">
          <x14:formula1>
            <xm:f>Hoja2!#REF!</xm:f>
          </x14:formula1>
          <xm:sqref>E42:F42</xm:sqref>
        </x14:dataValidation>
        <x14:dataValidation type="list" allowBlank="1" showInputMessage="1" showErrorMessage="1" xr:uid="{A969FA05-6CB5-497D-9607-2D3D7747F267}">
          <x14:formula1>
            <xm:f>Hoja2!$E$7:$E$10</xm:f>
          </x14:formula1>
          <xm:sqref>C47:C52 C56:C65 C69:C73 C77:C82</xm:sqref>
        </x14:dataValidation>
        <x14:dataValidation type="list" allowBlank="1" showInputMessage="1" showErrorMessage="1" xr:uid="{2BF1CE5E-5C93-4E4B-9A83-BA7EF92924A1}">
          <x14:formula1>
            <xm:f>Hoja2!$G$2:$G$5</xm:f>
          </x14:formula1>
          <xm:sqref>G10:G24</xm:sqref>
        </x14:dataValidation>
        <x14:dataValidation type="list" allowBlank="1" showInputMessage="1" showErrorMessage="1" xr:uid="{8718E485-F500-443B-B78D-47C97367FD1E}">
          <x14:formula1>
            <xm:f>Hoja2!$C$2:$C$5</xm:f>
          </x14:formula1>
          <xm:sqref>B10:B24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BF6D-D0F1-48B0-A7C0-02947CC5A58F}">
  <sheetPr>
    <tabColor rgb="FF0070C0"/>
  </sheetPr>
  <dimension ref="A1:XFD85"/>
  <sheetViews>
    <sheetView showGridLines="0" topLeftCell="A54" zoomScale="70" zoomScaleNormal="70" workbookViewId="0">
      <pane xSplit="3" topLeftCell="H1" activePane="topRight" state="frozen"/>
      <selection pane="topRight" activeCell="N56" sqref="N56"/>
    </sheetView>
  </sheetViews>
  <sheetFormatPr baseColWidth="10" defaultColWidth="0" defaultRowHeight="15" customHeight="1" zeroHeight="1" outlineLevelRow="2"/>
  <cols>
    <col min="1" max="1" width="15.140625" customWidth="1"/>
    <col min="2" max="2" width="55.42578125" style="21" customWidth="1"/>
    <col min="3" max="3" width="46.85546875" style="21" customWidth="1"/>
    <col min="4" max="4" width="43" style="21" customWidth="1"/>
    <col min="5" max="5" width="27.42578125" style="21" customWidth="1"/>
    <col min="6" max="6" width="32.7109375" style="21" customWidth="1"/>
    <col min="7" max="7" width="31.85546875" style="21" customWidth="1"/>
    <col min="8" max="8" width="16.5703125" style="21" customWidth="1"/>
    <col min="9" max="9" width="16.28515625" style="21" customWidth="1"/>
    <col min="10" max="10" width="20.42578125" style="21" customWidth="1"/>
    <col min="11" max="11" width="18.7109375" style="21" customWidth="1"/>
    <col min="12" max="13" width="13.28515625" style="21" customWidth="1"/>
    <col min="14" max="14" width="13.42578125" style="21" customWidth="1"/>
    <col min="15" max="17" width="15.7109375" style="21" customWidth="1"/>
    <col min="18" max="18" width="42" style="21" customWidth="1"/>
    <col min="19" max="19" width="141.7109375" style="21" customWidth="1"/>
    <col min="20" max="20" width="38.85546875" style="21" customWidth="1"/>
    <col min="21" max="21" width="18.28515625" style="21" hidden="1" customWidth="1"/>
    <col min="22" max="22" width="16.7109375" style="21" hidden="1" customWidth="1"/>
    <col min="23" max="23" width="20.28515625" style="21" hidden="1" customWidth="1"/>
    <col min="24" max="24" width="17.140625" style="21" hidden="1" customWidth="1"/>
    <col min="25" max="25" width="17.5703125" style="21" hidden="1" customWidth="1"/>
    <col min="26" max="26" width="26.5703125" style="21" hidden="1" customWidth="1"/>
    <col min="27" max="27" width="30.85546875" style="21" hidden="1" customWidth="1"/>
    <col min="28" max="28" width="0" style="21" hidden="1" customWidth="1"/>
    <col min="29" max="34" width="0" hidden="1" customWidth="1"/>
    <col min="35" max="16384" width="11.42578125" hidden="1"/>
  </cols>
  <sheetData>
    <row r="1" spans="1:28" ht="21">
      <c r="A1" s="437" t="s">
        <v>105</v>
      </c>
      <c r="B1" s="437"/>
      <c r="C1" s="91" t="s">
        <v>106</v>
      </c>
      <c r="D1" s="91" t="s">
        <v>107</v>
      </c>
      <c r="F1" s="76"/>
      <c r="H1" s="76"/>
      <c r="I1" s="76"/>
      <c r="J1" s="76"/>
      <c r="L1" s="76"/>
      <c r="M1" s="76"/>
      <c r="N1" s="76"/>
      <c r="O1" s="76"/>
      <c r="Q1" s="76"/>
      <c r="R1" s="76"/>
      <c r="S1" s="76"/>
      <c r="AB1"/>
    </row>
    <row r="2" spans="1:28" ht="21">
      <c r="A2" s="90" t="s">
        <v>108</v>
      </c>
      <c r="B2" s="193" t="s">
        <v>63</v>
      </c>
      <c r="C2" s="76" t="s">
        <v>109</v>
      </c>
      <c r="D2" s="88">
        <f>R53</f>
        <v>0.29700000000000004</v>
      </c>
      <c r="E2" s="76"/>
      <c r="F2" s="76"/>
      <c r="G2" s="76"/>
      <c r="H2" s="76"/>
      <c r="I2" s="76"/>
      <c r="J2" s="76"/>
      <c r="K2" s="76"/>
      <c r="L2" s="76"/>
      <c r="M2" s="76"/>
      <c r="N2" s="76"/>
      <c r="O2" s="76"/>
      <c r="P2" s="76"/>
      <c r="Q2" s="76"/>
      <c r="R2" s="76"/>
      <c r="S2" s="76"/>
      <c r="AB2"/>
    </row>
    <row r="3" spans="1:28" ht="21">
      <c r="A3" s="90" t="s">
        <v>110</v>
      </c>
      <c r="B3" s="194">
        <v>46023</v>
      </c>
      <c r="C3" s="76" t="s">
        <v>111</v>
      </c>
      <c r="D3" s="87">
        <f>R66</f>
        <v>0.19350000000000001</v>
      </c>
      <c r="E3" s="76"/>
      <c r="F3" s="76"/>
      <c r="G3" s="76"/>
      <c r="H3" s="76"/>
      <c r="I3" s="76"/>
      <c r="J3" s="76"/>
      <c r="K3" s="76"/>
      <c r="L3" s="76"/>
      <c r="M3" s="76"/>
      <c r="N3" s="76"/>
      <c r="O3" s="76"/>
      <c r="P3" s="76"/>
      <c r="Q3" s="76"/>
      <c r="R3" s="76"/>
      <c r="S3" s="76"/>
      <c r="AB3"/>
    </row>
    <row r="4" spans="1:28" ht="21">
      <c r="A4" s="90" t="s">
        <v>112</v>
      </c>
      <c r="B4" s="194">
        <v>46387</v>
      </c>
      <c r="C4" s="76" t="s">
        <v>113</v>
      </c>
      <c r="D4" s="87">
        <f>R74</f>
        <v>0.51866666666666672</v>
      </c>
      <c r="E4" s="76"/>
      <c r="F4" s="76"/>
      <c r="G4" s="76"/>
      <c r="H4" s="76"/>
      <c r="I4" s="76"/>
      <c r="J4" s="76"/>
      <c r="K4" s="76"/>
      <c r="L4" s="76"/>
      <c r="M4" s="76"/>
      <c r="N4" s="76"/>
      <c r="O4" s="76"/>
      <c r="P4" s="76"/>
      <c r="Q4" s="76"/>
      <c r="R4" s="76"/>
      <c r="S4" s="76"/>
      <c r="AB4"/>
    </row>
    <row r="5" spans="1:28" ht="20.25" customHeight="1">
      <c r="A5" s="77"/>
      <c r="B5" s="78"/>
      <c r="C5" s="76" t="s">
        <v>114</v>
      </c>
      <c r="D5" s="87">
        <f>R83</f>
        <v>0.43199999999999994</v>
      </c>
      <c r="E5" s="76"/>
      <c r="F5" s="76"/>
      <c r="G5" s="76"/>
      <c r="H5" s="76"/>
      <c r="I5" s="76"/>
      <c r="J5" s="76"/>
      <c r="K5" s="76"/>
      <c r="L5" s="76"/>
      <c r="M5" s="76"/>
      <c r="N5" s="76"/>
      <c r="O5" s="76"/>
      <c r="P5" s="76"/>
      <c r="Q5" s="76"/>
      <c r="R5" s="76"/>
      <c r="S5" s="76"/>
      <c r="AB5"/>
    </row>
    <row r="6" spans="1:28">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40" t="s">
        <v>115</v>
      </c>
      <c r="B8" s="440"/>
      <c r="C8" s="76"/>
      <c r="D8" s="76"/>
      <c r="E8" s="76"/>
      <c r="F8" s="76"/>
      <c r="G8" s="76"/>
      <c r="H8" s="76"/>
      <c r="I8" s="76"/>
      <c r="J8" s="76"/>
      <c r="K8" s="76"/>
      <c r="L8" s="76"/>
      <c r="M8" s="76"/>
      <c r="N8" s="76"/>
      <c r="O8" s="76"/>
      <c r="P8" s="76"/>
      <c r="Q8" s="76"/>
      <c r="R8" s="76"/>
      <c r="S8" s="76"/>
      <c r="T8" s="76"/>
      <c r="Y8"/>
      <c r="Z8"/>
      <c r="AA8"/>
      <c r="AB8"/>
    </row>
    <row r="9" spans="1:28" ht="15.75"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431" t="s">
        <v>127</v>
      </c>
      <c r="P9" s="432"/>
      <c r="Q9" s="432"/>
      <c r="R9" s="433"/>
      <c r="S9" s="126" t="s">
        <v>128</v>
      </c>
      <c r="T9" s="431" t="s">
        <v>129</v>
      </c>
      <c r="U9" s="432"/>
      <c r="V9" s="76"/>
      <c r="W9" s="76"/>
      <c r="AB9"/>
    </row>
    <row r="10" spans="1:28" s="4" customFormat="1" ht="76.5"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434"/>
      <c r="P10" s="435"/>
      <c r="Q10" s="435"/>
      <c r="R10" s="436"/>
      <c r="S10" s="59" t="str">
        <f t="shared" ref="S10:S23" si="0">IF(SUM(K10:N10)=J10,"OK","Revisar")</f>
        <v>OK</v>
      </c>
      <c r="T10" s="480" t="s">
        <v>335</v>
      </c>
      <c r="U10" s="481"/>
      <c r="V10" s="76"/>
      <c r="W10" s="76"/>
      <c r="X10" s="21"/>
      <c r="Y10" s="21"/>
      <c r="Z10" s="21"/>
      <c r="AA10" s="21"/>
    </row>
    <row r="11" spans="1:28" ht="76.5"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434"/>
      <c r="P11" s="435"/>
      <c r="Q11" s="435"/>
      <c r="R11" s="436"/>
      <c r="S11" s="63" t="str">
        <f t="shared" si="0"/>
        <v>OK</v>
      </c>
      <c r="T11" s="480" t="s">
        <v>336</v>
      </c>
      <c r="U11" s="481"/>
      <c r="V11" s="76"/>
      <c r="W11" s="76"/>
      <c r="AB11"/>
    </row>
    <row r="12" spans="1:28" ht="61.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434"/>
      <c r="P12" s="435"/>
      <c r="Q12" s="435"/>
      <c r="R12" s="436"/>
      <c r="S12" s="66" t="str">
        <f t="shared" si="0"/>
        <v>OK</v>
      </c>
      <c r="T12" s="480" t="s">
        <v>337</v>
      </c>
      <c r="U12" s="481"/>
      <c r="V12" s="76"/>
      <c r="W12" s="76"/>
      <c r="AB12"/>
    </row>
    <row r="13" spans="1:28" ht="61.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434"/>
      <c r="P13" s="435"/>
      <c r="Q13" s="435"/>
      <c r="R13" s="436"/>
      <c r="S13" s="63" t="str">
        <f t="shared" si="0"/>
        <v>OK</v>
      </c>
      <c r="T13" s="427" t="s">
        <v>338</v>
      </c>
      <c r="U13" s="428"/>
      <c r="V13" s="76"/>
      <c r="W13" s="76"/>
      <c r="AB13"/>
    </row>
    <row r="14" spans="1:28" ht="61.5"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434"/>
      <c r="P14" s="435"/>
      <c r="Q14" s="435"/>
      <c r="R14" s="436"/>
      <c r="S14" s="41" t="str">
        <f t="shared" si="0"/>
        <v>OK</v>
      </c>
      <c r="T14" s="474" t="s">
        <v>339</v>
      </c>
      <c r="U14" s="475"/>
      <c r="V14" s="76"/>
      <c r="W14" s="76"/>
      <c r="AB14"/>
    </row>
    <row r="15" spans="1:28" ht="61.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434"/>
      <c r="P15" s="435"/>
      <c r="Q15" s="435"/>
      <c r="R15" s="436"/>
      <c r="S15" s="18" t="str">
        <f t="shared" si="0"/>
        <v>OK</v>
      </c>
      <c r="T15" s="474" t="s">
        <v>340</v>
      </c>
      <c r="U15" s="475"/>
      <c r="V15" s="76"/>
      <c r="W15" s="76"/>
      <c r="AB15"/>
    </row>
    <row r="16" spans="1:28" ht="61.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434"/>
      <c r="P16" s="435"/>
      <c r="Q16" s="435"/>
      <c r="R16" s="436"/>
      <c r="S16" s="41" t="str">
        <f t="shared" si="0"/>
        <v>OK</v>
      </c>
      <c r="T16" s="474" t="s">
        <v>341</v>
      </c>
      <c r="U16" s="475"/>
      <c r="V16" s="76"/>
      <c r="W16" s="76"/>
      <c r="AB16"/>
    </row>
    <row r="17" spans="1:28" ht="61.5"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434"/>
      <c r="P17" s="435"/>
      <c r="Q17" s="435"/>
      <c r="R17" s="436"/>
      <c r="S17" s="18" t="str">
        <f t="shared" si="0"/>
        <v>OK</v>
      </c>
      <c r="T17" s="474" t="s">
        <v>342</v>
      </c>
      <c r="U17" s="475"/>
      <c r="V17" s="76"/>
      <c r="W17" s="76"/>
      <c r="AB17"/>
    </row>
    <row r="18" spans="1:28" ht="61.5"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434"/>
      <c r="P18" s="435"/>
      <c r="Q18" s="435"/>
      <c r="R18" s="436"/>
      <c r="S18" s="52" t="str">
        <f t="shared" si="0"/>
        <v>OK</v>
      </c>
      <c r="T18" s="476" t="s">
        <v>343</v>
      </c>
      <c r="U18" s="477"/>
      <c r="V18" s="76"/>
      <c r="W18" s="76"/>
      <c r="AB18"/>
    </row>
    <row r="19" spans="1:28" ht="61.5"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434"/>
      <c r="P19" s="435"/>
      <c r="Q19" s="435"/>
      <c r="R19" s="436"/>
      <c r="S19" s="55" t="str">
        <f t="shared" si="0"/>
        <v>OK</v>
      </c>
      <c r="T19" s="476" t="s">
        <v>344</v>
      </c>
      <c r="U19" s="477"/>
      <c r="V19" s="76"/>
      <c r="W19" s="76"/>
      <c r="AB19"/>
    </row>
    <row r="20" spans="1:28" ht="46.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434"/>
      <c r="P20" s="435"/>
      <c r="Q20" s="435"/>
      <c r="R20" s="436"/>
      <c r="S20" s="52" t="str">
        <f t="shared" si="0"/>
        <v>OK</v>
      </c>
      <c r="T20" s="476" t="s">
        <v>345</v>
      </c>
      <c r="U20" s="477"/>
      <c r="V20" s="76"/>
      <c r="W20" s="76"/>
      <c r="AB20"/>
    </row>
    <row r="21" spans="1:28" ht="76.5"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434"/>
      <c r="P21" s="435"/>
      <c r="Q21" s="435"/>
      <c r="R21" s="436"/>
      <c r="S21" s="70" t="str">
        <f t="shared" si="0"/>
        <v>OK</v>
      </c>
      <c r="T21" s="478" t="s">
        <v>346</v>
      </c>
      <c r="U21" s="479"/>
      <c r="V21" s="76"/>
      <c r="W21" s="76"/>
      <c r="AB21"/>
    </row>
    <row r="22" spans="1:28" ht="61.5"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434"/>
      <c r="P22" s="435"/>
      <c r="Q22" s="435"/>
      <c r="R22" s="436"/>
      <c r="S22" s="73" t="str">
        <f t="shared" si="0"/>
        <v>OK</v>
      </c>
      <c r="T22" s="478" t="s">
        <v>347</v>
      </c>
      <c r="U22" s="479"/>
      <c r="V22" s="76"/>
      <c r="W22" s="76"/>
      <c r="AB22"/>
    </row>
    <row r="23" spans="1:28" ht="60.75" outlineLevel="1" thickTop="1">
      <c r="A23" s="101">
        <v>14</v>
      </c>
      <c r="B23" s="70" t="s">
        <v>45</v>
      </c>
      <c r="C23" s="119" t="s">
        <v>169</v>
      </c>
      <c r="D23" s="71" t="s">
        <v>170</v>
      </c>
      <c r="E23" s="147"/>
      <c r="F23" s="147"/>
      <c r="G23" s="147" t="s">
        <v>15</v>
      </c>
      <c r="H23" s="72">
        <v>46357</v>
      </c>
      <c r="I23" s="72">
        <v>46387</v>
      </c>
      <c r="J23" s="70">
        <v>100</v>
      </c>
      <c r="K23" s="70"/>
      <c r="L23" s="70"/>
      <c r="M23" s="70"/>
      <c r="N23" s="70">
        <v>100</v>
      </c>
      <c r="O23" s="434"/>
      <c r="P23" s="435"/>
      <c r="Q23" s="435"/>
      <c r="R23" s="436"/>
      <c r="S23" s="70" t="str">
        <f t="shared" si="0"/>
        <v>OK</v>
      </c>
      <c r="T23" s="478" t="s">
        <v>348</v>
      </c>
      <c r="U23" s="479"/>
      <c r="V23" s="76"/>
      <c r="W23" s="76"/>
      <c r="AB23"/>
    </row>
    <row r="24" spans="1:28" outlineLevel="1">
      <c r="A24" s="92"/>
      <c r="B24" s="93"/>
      <c r="C24" s="94"/>
      <c r="D24" s="94"/>
      <c r="E24" s="93"/>
      <c r="F24" s="93"/>
      <c r="G24" s="93"/>
      <c r="H24" s="95"/>
      <c r="I24" s="95"/>
      <c r="J24" s="93"/>
      <c r="K24" s="93"/>
      <c r="L24" s="93"/>
      <c r="M24" s="93"/>
      <c r="N24" s="93"/>
      <c r="O24" s="93"/>
      <c r="P24" s="93"/>
      <c r="Q24" s="438"/>
      <c r="R24" s="439"/>
      <c r="Y24"/>
      <c r="Z24"/>
      <c r="AA24"/>
      <c r="AB24"/>
    </row>
    <row r="25" spans="1:28">
      <c r="A25" s="79"/>
      <c r="B25" s="76"/>
      <c r="C25" s="76"/>
      <c r="D25" s="76"/>
      <c r="E25" s="76"/>
      <c r="F25" s="76"/>
      <c r="G25" s="76"/>
      <c r="H25" s="76"/>
      <c r="I25" s="76"/>
      <c r="J25" s="76"/>
      <c r="K25" s="76"/>
      <c r="L25" s="76"/>
      <c r="M25" s="76"/>
      <c r="N25" s="76"/>
      <c r="O25" s="76"/>
      <c r="P25" s="76"/>
      <c r="Q25" s="76"/>
      <c r="R25" s="76"/>
      <c r="S25" s="76"/>
      <c r="T25" s="76"/>
    </row>
    <row r="26" spans="1:28" ht="23.25" customHeight="1">
      <c r="A26" s="468" t="s">
        <v>172</v>
      </c>
      <c r="B26" s="468"/>
      <c r="C26" s="468"/>
      <c r="D26" s="468"/>
      <c r="E26" s="468"/>
      <c r="F26" s="468"/>
      <c r="G26" s="468"/>
      <c r="H26" s="468"/>
      <c r="I26" s="468"/>
      <c r="J26" s="468"/>
      <c r="K26" s="468"/>
      <c r="L26" s="468"/>
      <c r="M26" s="468"/>
      <c r="N26" s="468"/>
      <c r="O26" s="468"/>
      <c r="P26" s="468"/>
      <c r="Q26" s="468"/>
      <c r="R26" s="468"/>
      <c r="S26" s="468"/>
    </row>
    <row r="27" spans="1:28" ht="30"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INFOTEP SAN JUAN|Cultura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INFOTEP SAN JUAN|Cultura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INFOTEP SAN JUAN|Cultura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INFOTEP SAN JUAN|Cultura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INFOTEP SAN JUAN|Modelo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INFOTEP SAN JUAN|Modelo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INFOTEP SAN JUAN|Modelo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INFOTEP SAN JUAN|Modelo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INFOTEP SAN JUAN|Modelos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INFOTEP SAN JUAN|Modelos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INFOTEP SAN JUAN|Modelos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INFOTEP SAN JUAN|Gestión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INFOTEP SAN JUAN|Gestión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INFOTEP SAN JUAN|Gestión del conocimiento 03</v>
      </c>
      <c r="S41" s="152"/>
      <c r="U41"/>
      <c r="V41"/>
      <c r="W41"/>
      <c r="X41"/>
      <c r="Y41"/>
      <c r="Z41"/>
      <c r="AA41"/>
      <c r="AB41"/>
    </row>
    <row r="42" spans="1:34">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53" customFormat="1" ht="45.75" customHeight="1">
      <c r="A43" s="453" t="s">
        <v>191</v>
      </c>
    </row>
    <row r="44" spans="1:34" outlineLevel="1">
      <c r="A44" s="79"/>
      <c r="B44" s="76"/>
      <c r="C44" s="76"/>
      <c r="D44" s="76"/>
      <c r="E44" s="76"/>
      <c r="F44" s="76"/>
      <c r="G44" s="76"/>
      <c r="H44" s="76"/>
      <c r="I44" s="76"/>
      <c r="J44" s="76"/>
      <c r="K44" s="76"/>
      <c r="L44" s="76"/>
      <c r="M44" s="76"/>
      <c r="N44" s="76"/>
      <c r="O44" s="76"/>
      <c r="P44" s="76"/>
      <c r="Q44" s="76"/>
      <c r="R44" s="76"/>
      <c r="S44" s="76"/>
      <c r="T44" s="76"/>
    </row>
    <row r="45" spans="1:34" ht="26.25" outlineLevel="1">
      <c r="A45" s="80" t="s">
        <v>192</v>
      </c>
      <c r="B45" s="81" t="str">
        <f>B10</f>
        <v>Cultura organizacional</v>
      </c>
      <c r="H45" s="429" t="s">
        <v>193</v>
      </c>
      <c r="I45" s="429"/>
      <c r="J45" s="429"/>
      <c r="K45" s="429"/>
      <c r="L45" s="429"/>
      <c r="M45" s="429"/>
      <c r="N45" s="429"/>
      <c r="T45" s="76"/>
    </row>
    <row r="46" spans="1:34" ht="60.7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255" outlineLevel="2">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0</v>
      </c>
      <c r="E47" s="181">
        <f t="shared" si="5"/>
        <v>0</v>
      </c>
      <c r="F47" s="5">
        <f>M28</f>
        <v>100</v>
      </c>
      <c r="G47" s="153"/>
      <c r="H47" s="177">
        <v>0</v>
      </c>
      <c r="I47" s="177">
        <v>0</v>
      </c>
      <c r="J47" s="177">
        <v>0</v>
      </c>
      <c r="K47" s="177">
        <v>0</v>
      </c>
      <c r="L47" s="177">
        <v>0</v>
      </c>
      <c r="M47" s="177">
        <v>0</v>
      </c>
      <c r="N47" s="177">
        <v>0</v>
      </c>
      <c r="O47" s="5">
        <f t="shared" ref="O47" si="6">ROUND((SUM(H47:N47)/35)*100,0)</f>
        <v>0</v>
      </c>
      <c r="P47" s="5">
        <f>('INFOTEP SAN JUAN'!$O47/100)*100</f>
        <v>0</v>
      </c>
      <c r="Q47" s="5">
        <f t="shared" ref="Q47:Q52" si="7">IFERROR(ROUND(O47*P47/100,1),"")</f>
        <v>0</v>
      </c>
      <c r="R47" s="5">
        <f>Q47</f>
        <v>0</v>
      </c>
      <c r="S47" s="204" t="s">
        <v>349</v>
      </c>
      <c r="T47" s="76"/>
    </row>
    <row r="48" spans="1:34" ht="61.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47.6</v>
      </c>
      <c r="E48" s="180">
        <f t="shared" si="5"/>
        <v>47.6</v>
      </c>
      <c r="F48" s="22">
        <f>M29</f>
        <v>100</v>
      </c>
      <c r="G48" s="154"/>
      <c r="H48" s="177">
        <v>5</v>
      </c>
      <c r="I48" s="177">
        <v>5</v>
      </c>
      <c r="J48" s="177">
        <v>3</v>
      </c>
      <c r="K48" s="177">
        <v>0</v>
      </c>
      <c r="L48" s="177">
        <v>3</v>
      </c>
      <c r="M48" s="177">
        <v>3</v>
      </c>
      <c r="N48" s="177">
        <v>5</v>
      </c>
      <c r="O48" s="22">
        <f>ROUND((SUM(H48:N48)/35)*100,0)</f>
        <v>69</v>
      </c>
      <c r="P48" s="22">
        <f>('INFOTEP SAN JUAN'!$O48/100)*100</f>
        <v>69</v>
      </c>
      <c r="Q48" s="22">
        <f t="shared" si="7"/>
        <v>47.6</v>
      </c>
      <c r="R48" s="22">
        <f>Q48</f>
        <v>47.6</v>
      </c>
      <c r="S48" s="154"/>
      <c r="T48" s="76"/>
      <c r="AB48"/>
    </row>
    <row r="49" spans="1:28" ht="46.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59.3</v>
      </c>
      <c r="E49" s="181">
        <f t="shared" si="5"/>
        <v>59.3</v>
      </c>
      <c r="F49" s="5">
        <f>M30</f>
        <v>100</v>
      </c>
      <c r="G49" s="153"/>
      <c r="H49" s="177">
        <v>5</v>
      </c>
      <c r="I49" s="177">
        <v>3</v>
      </c>
      <c r="J49" s="177">
        <v>3</v>
      </c>
      <c r="K49" s="177">
        <v>3</v>
      </c>
      <c r="L49" s="177">
        <v>3</v>
      </c>
      <c r="M49" s="177">
        <v>5</v>
      </c>
      <c r="N49" s="177">
        <v>5</v>
      </c>
      <c r="O49" s="5">
        <f t="shared" ref="O49" si="8">ROUND((SUM(H49:N49)/35)*100,0)</f>
        <v>77</v>
      </c>
      <c r="P49" s="5">
        <f>('INFOTEP SAN JUAN'!$O49/100)*100</f>
        <v>77</v>
      </c>
      <c r="Q49" s="5">
        <f t="shared" si="7"/>
        <v>59.3</v>
      </c>
      <c r="R49" s="5">
        <f>Q49</f>
        <v>59.3</v>
      </c>
      <c r="S49" s="153"/>
      <c r="T49" s="76"/>
      <c r="AB49"/>
    </row>
    <row r="50" spans="1:28" ht="351.75" customHeight="1" outlineLevel="2" thickTop="1" thickBot="1">
      <c r="A50" s="454">
        <v>4</v>
      </c>
      <c r="B50" s="447" t="str">
        <f>C13</f>
        <v>Implementar las acciones definidas en el plan de trabajo, asegurando la participación activa del personal y el seguimiento a los resultados esperados.</v>
      </c>
      <c r="C50" s="23" t="s">
        <v>64</v>
      </c>
      <c r="D50" s="180">
        <f t="shared" si="5"/>
        <v>11.9</v>
      </c>
      <c r="E50" s="180">
        <f t="shared" si="5"/>
        <v>11.9</v>
      </c>
      <c r="F50" s="22">
        <f>N31</f>
        <v>30</v>
      </c>
      <c r="G50" s="154"/>
      <c r="H50" s="177">
        <v>5</v>
      </c>
      <c r="I50" s="177">
        <v>3</v>
      </c>
      <c r="J50" s="177">
        <v>3</v>
      </c>
      <c r="K50" s="177">
        <v>0</v>
      </c>
      <c r="L50" s="177">
        <v>3</v>
      </c>
      <c r="M50" s="177">
        <v>3</v>
      </c>
      <c r="N50" s="177">
        <v>5</v>
      </c>
      <c r="O50" s="22">
        <f t="shared" ref="O50:O52" si="9">ROUND((SUM(H50:N50)/35)*100,0)</f>
        <v>63</v>
      </c>
      <c r="P50" s="22">
        <f>('INFOTEP SAN JUAN'!$O50/100)*30</f>
        <v>18.899999999999999</v>
      </c>
      <c r="Q50" s="22">
        <f t="shared" si="7"/>
        <v>11.9</v>
      </c>
      <c r="R50" s="22">
        <f>Q50</f>
        <v>11.9</v>
      </c>
      <c r="S50" s="247" t="s">
        <v>350</v>
      </c>
      <c r="T50" s="76"/>
      <c r="AB50"/>
    </row>
    <row r="51" spans="1:28" ht="20.25" customHeight="1" outlineLevel="2" thickTop="1" thickBot="1">
      <c r="A51" s="455"/>
      <c r="B51" s="448"/>
      <c r="C51" s="24" t="s">
        <v>69</v>
      </c>
      <c r="D51" s="180">
        <f t="shared" si="5"/>
        <v>0</v>
      </c>
      <c r="E51" s="180">
        <f t="shared" si="5"/>
        <v>11.9</v>
      </c>
      <c r="F51" s="22">
        <f>O31</f>
        <v>30</v>
      </c>
      <c r="G51" s="154"/>
      <c r="H51" s="177"/>
      <c r="I51" s="177"/>
      <c r="J51" s="177"/>
      <c r="K51" s="177"/>
      <c r="L51" s="177"/>
      <c r="M51" s="177"/>
      <c r="N51" s="177"/>
      <c r="O51" s="23">
        <f t="shared" si="9"/>
        <v>0</v>
      </c>
      <c r="P51" s="23">
        <f>('INFOTEP SAN JUAN'!$O51/100)*30</f>
        <v>0</v>
      </c>
      <c r="Q51" s="23">
        <f t="shared" si="7"/>
        <v>0</v>
      </c>
      <c r="R51" s="23">
        <f>R50+Q51</f>
        <v>11.9</v>
      </c>
      <c r="S51" s="155"/>
      <c r="T51" s="76"/>
      <c r="AB51"/>
    </row>
    <row r="52" spans="1:28" ht="20.25" customHeight="1" outlineLevel="2" thickTop="1">
      <c r="A52" s="455"/>
      <c r="B52" s="448"/>
      <c r="C52" s="24" t="s">
        <v>74</v>
      </c>
      <c r="D52" s="180">
        <f t="shared" si="5"/>
        <v>0</v>
      </c>
      <c r="E52" s="180">
        <f t="shared" si="5"/>
        <v>11.9</v>
      </c>
      <c r="F52" s="22">
        <f>P31</f>
        <v>40</v>
      </c>
      <c r="G52" s="154"/>
      <c r="H52" s="177"/>
      <c r="I52" s="177"/>
      <c r="J52" s="177"/>
      <c r="K52" s="177"/>
      <c r="L52" s="177"/>
      <c r="M52" s="177"/>
      <c r="N52" s="177"/>
      <c r="O52" s="24">
        <f t="shared" si="9"/>
        <v>0</v>
      </c>
      <c r="P52" s="24">
        <f>('INFOTEP SAN JUAN'!$O52/100)*40</f>
        <v>0</v>
      </c>
      <c r="Q52" s="24">
        <f t="shared" si="7"/>
        <v>0</v>
      </c>
      <c r="R52" s="24">
        <f>R51+Q52</f>
        <v>11.9</v>
      </c>
      <c r="S52" s="156"/>
      <c r="T52" s="76"/>
      <c r="AB52"/>
    </row>
    <row r="53" spans="1:28" ht="45.75" customHeight="1" outlineLevel="1">
      <c r="G53" s="157"/>
      <c r="H53" s="157"/>
      <c r="I53" s="157"/>
      <c r="J53" s="157"/>
      <c r="K53" s="157"/>
      <c r="L53" s="157"/>
      <c r="M53" s="157"/>
      <c r="N53" s="157"/>
      <c r="Q53" s="129" t="s">
        <v>212</v>
      </c>
      <c r="R53" s="130">
        <f>AVERAGE(R47:R49,R52)/100</f>
        <v>0.29700000000000004</v>
      </c>
      <c r="S53" s="157"/>
      <c r="T53" s="76"/>
    </row>
    <row r="54" spans="1:28" ht="26.25" outlineLevel="1">
      <c r="A54" s="82" t="s">
        <v>213</v>
      </c>
      <c r="B54" s="124" t="s">
        <v>25</v>
      </c>
      <c r="G54" s="157"/>
      <c r="H54" s="430" t="s">
        <v>193</v>
      </c>
      <c r="I54" s="430"/>
      <c r="J54" s="430"/>
      <c r="K54" s="430"/>
      <c r="L54" s="430"/>
      <c r="M54" s="430"/>
      <c r="N54" s="430"/>
      <c r="S54" s="157"/>
      <c r="T54" s="76"/>
    </row>
    <row r="55" spans="1:28" ht="60.75" outlineLevel="2" thickBot="1">
      <c r="A55" s="131" t="s">
        <v>28</v>
      </c>
      <c r="B55" s="132" t="s">
        <v>194</v>
      </c>
      <c r="C55" s="132" t="s">
        <v>195</v>
      </c>
      <c r="D55" s="132" t="s">
        <v>196</v>
      </c>
      <c r="E55" s="132" t="s">
        <v>214</v>
      </c>
      <c r="F55" s="132" t="s">
        <v>198</v>
      </c>
      <c r="G55" s="158" t="s">
        <v>199</v>
      </c>
      <c r="H55" s="178" t="s">
        <v>200</v>
      </c>
      <c r="I55" s="178" t="s">
        <v>201</v>
      </c>
      <c r="J55" s="178" t="s">
        <v>202</v>
      </c>
      <c r="K55" s="178" t="s">
        <v>203</v>
      </c>
      <c r="L55" s="178" t="s">
        <v>204</v>
      </c>
      <c r="M55" s="178" t="s">
        <v>205</v>
      </c>
      <c r="N55" s="178" t="s">
        <v>206</v>
      </c>
      <c r="O55" s="132" t="s">
        <v>207</v>
      </c>
      <c r="P55" s="132" t="s">
        <v>215</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36</v>
      </c>
      <c r="E56" s="181">
        <f>R56</f>
        <v>36</v>
      </c>
      <c r="F56" s="25">
        <f>M32</f>
        <v>100</v>
      </c>
      <c r="G56" s="159" t="s">
        <v>250</v>
      </c>
      <c r="H56" s="177">
        <v>3</v>
      </c>
      <c r="I56" s="177">
        <v>3</v>
      </c>
      <c r="J56" s="177">
        <v>3</v>
      </c>
      <c r="K56" s="177">
        <v>3</v>
      </c>
      <c r="L56" s="177">
        <v>3</v>
      </c>
      <c r="M56" s="177">
        <v>3</v>
      </c>
      <c r="N56" s="177">
        <v>3</v>
      </c>
      <c r="O56" s="25">
        <f t="shared" ref="O56:O65" si="10">ROUND((SUM(H56:N56)/35)*100,0)</f>
        <v>60</v>
      </c>
      <c r="P56" s="25">
        <f>('INFOTEP SAN JUAN'!$O56/100)*100</f>
        <v>60</v>
      </c>
      <c r="Q56" s="25">
        <f t="shared" ref="Q56:Q65" si="11">IFERROR(ROUND(O56*P56/100,1),"")</f>
        <v>36</v>
      </c>
      <c r="R56" s="25">
        <f>Q56</f>
        <v>36</v>
      </c>
      <c r="S56" s="159" t="s">
        <v>351</v>
      </c>
      <c r="T56" s="76"/>
      <c r="AB56"/>
    </row>
    <row r="57" spans="1:28" ht="73.5" customHeight="1" outlineLevel="2" thickTop="1" thickBot="1">
      <c r="A57" s="456">
        <v>2</v>
      </c>
      <c r="B57" s="459" t="str">
        <f>C15</f>
        <v>Diseñar, aplicar y analizar la encuesta de satisfacción de los servicios ofrecidos por la entidad, garantizando cobertura representativa y trazabilidad de resultados.</v>
      </c>
      <c r="C57" s="28" t="s">
        <v>64</v>
      </c>
      <c r="D57" s="181">
        <f>Q57</f>
        <v>20.7</v>
      </c>
      <c r="E57" s="181">
        <f>R57</f>
        <v>20.7</v>
      </c>
      <c r="F57" s="28">
        <f>N33</f>
        <v>30</v>
      </c>
      <c r="G57" s="160"/>
      <c r="H57" s="177">
        <v>5</v>
      </c>
      <c r="I57" s="177">
        <v>5</v>
      </c>
      <c r="J57" s="177">
        <v>3</v>
      </c>
      <c r="K57" s="177">
        <v>3</v>
      </c>
      <c r="L57" s="177">
        <v>5</v>
      </c>
      <c r="M57" s="177">
        <v>5</v>
      </c>
      <c r="N57" s="177">
        <v>3</v>
      </c>
      <c r="O57" s="28">
        <f t="shared" si="10"/>
        <v>83</v>
      </c>
      <c r="P57" s="28">
        <f>('INFOTEP SAN JUAN'!$O57/100)*30</f>
        <v>24.9</v>
      </c>
      <c r="Q57" s="28">
        <f t="shared" si="11"/>
        <v>20.7</v>
      </c>
      <c r="R57" s="28">
        <f>Q57</f>
        <v>20.7</v>
      </c>
      <c r="S57" s="396" t="s">
        <v>352</v>
      </c>
      <c r="T57" s="76"/>
      <c r="AB57"/>
    </row>
    <row r="58" spans="1:28" ht="22.5" customHeight="1" outlineLevel="2" thickTop="1" thickBot="1">
      <c r="A58" s="457"/>
      <c r="B58" s="460"/>
      <c r="C58" s="29" t="s">
        <v>69</v>
      </c>
      <c r="D58" s="181">
        <f t="shared" ref="D58:E65" si="12">Q58</f>
        <v>0</v>
      </c>
      <c r="E58" s="181">
        <f t="shared" si="12"/>
        <v>20.7</v>
      </c>
      <c r="F58" s="28">
        <f>O33</f>
        <v>30</v>
      </c>
      <c r="G58" s="160"/>
      <c r="H58" s="177"/>
      <c r="I58" s="177"/>
      <c r="J58" s="177"/>
      <c r="K58" s="177"/>
      <c r="L58" s="177"/>
      <c r="M58" s="177"/>
      <c r="N58" s="177"/>
      <c r="O58" s="29">
        <f t="shared" si="10"/>
        <v>0</v>
      </c>
      <c r="P58" s="29">
        <f>('INFOTEP SAN JUAN'!$O58/100)*30</f>
        <v>0</v>
      </c>
      <c r="Q58" s="29">
        <f t="shared" si="11"/>
        <v>0</v>
      </c>
      <c r="R58" s="29">
        <f>R57+Q58</f>
        <v>20.7</v>
      </c>
      <c r="S58" s="161"/>
      <c r="T58" s="76"/>
      <c r="AB58"/>
    </row>
    <row r="59" spans="1:28" ht="22.5" customHeight="1" outlineLevel="2" thickTop="1" thickBot="1">
      <c r="A59" s="458"/>
      <c r="B59" s="461"/>
      <c r="C59" s="30" t="s">
        <v>74</v>
      </c>
      <c r="D59" s="181">
        <f t="shared" si="12"/>
        <v>0</v>
      </c>
      <c r="E59" s="181">
        <f t="shared" si="12"/>
        <v>20.7</v>
      </c>
      <c r="F59" s="28">
        <f>P33</f>
        <v>40</v>
      </c>
      <c r="G59" s="160"/>
      <c r="H59" s="179"/>
      <c r="I59" s="179"/>
      <c r="J59" s="179"/>
      <c r="K59" s="179"/>
      <c r="L59" s="179"/>
      <c r="M59" s="179"/>
      <c r="N59" s="179"/>
      <c r="O59" s="30">
        <f t="shared" si="10"/>
        <v>0</v>
      </c>
      <c r="P59" s="30">
        <f>('INFOTEP SAN JUAN'!$O59/100)*40</f>
        <v>0</v>
      </c>
      <c r="Q59" s="30">
        <f t="shared" si="11"/>
        <v>0</v>
      </c>
      <c r="R59" s="30">
        <f>R58+Q59</f>
        <v>20.7</v>
      </c>
      <c r="S59" s="162"/>
      <c r="T59" s="76"/>
      <c r="AB59"/>
    </row>
    <row r="60" spans="1:28" ht="278.25" customHeight="1" outlineLevel="2" thickTop="1" thickBot="1">
      <c r="A60" s="465">
        <v>3</v>
      </c>
      <c r="B60" s="462" t="str">
        <f>C16</f>
        <v>Ejecutar las acciones de mejora derivadas del análisis de la encuesta de satisfacción, orientadas a optimizar la experiencia ciudadana y la relación con grupos de valor.</v>
      </c>
      <c r="C60" s="25" t="s">
        <v>64</v>
      </c>
      <c r="D60" s="181">
        <f t="shared" si="12"/>
        <v>17.8</v>
      </c>
      <c r="E60" s="181">
        <f t="shared" si="12"/>
        <v>17.8</v>
      </c>
      <c r="F60" s="25">
        <f>N34</f>
        <v>30</v>
      </c>
      <c r="G60" s="159"/>
      <c r="H60" s="179">
        <v>5</v>
      </c>
      <c r="I60" s="179">
        <v>5</v>
      </c>
      <c r="J60" s="179">
        <v>3</v>
      </c>
      <c r="K60" s="179">
        <v>3</v>
      </c>
      <c r="L60" s="179">
        <v>3</v>
      </c>
      <c r="M60" s="179">
        <v>3</v>
      </c>
      <c r="N60" s="179">
        <v>5</v>
      </c>
      <c r="O60" s="25">
        <f t="shared" si="10"/>
        <v>77</v>
      </c>
      <c r="P60" s="25">
        <f>('INFOTEP SAN JUAN'!$O60/100)*30</f>
        <v>23.1</v>
      </c>
      <c r="Q60" s="25">
        <f t="shared" si="11"/>
        <v>17.8</v>
      </c>
      <c r="R60" s="25">
        <f>Q60</f>
        <v>17.8</v>
      </c>
      <c r="S60" s="393" t="s">
        <v>353</v>
      </c>
      <c r="T60" s="76"/>
      <c r="AB60"/>
    </row>
    <row r="61" spans="1:28" ht="89.25" customHeight="1" outlineLevel="2" thickTop="1" thickBot="1">
      <c r="A61" s="466"/>
      <c r="B61" s="463"/>
      <c r="C61" s="26" t="s">
        <v>69</v>
      </c>
      <c r="D61" s="181">
        <f t="shared" si="12"/>
        <v>0</v>
      </c>
      <c r="E61" s="181">
        <f t="shared" si="12"/>
        <v>17.8</v>
      </c>
      <c r="F61" s="25">
        <f>O34</f>
        <v>30</v>
      </c>
      <c r="G61" s="159"/>
      <c r="H61" s="179"/>
      <c r="I61" s="179"/>
      <c r="J61" s="179"/>
      <c r="K61" s="179"/>
      <c r="L61" s="179"/>
      <c r="M61" s="179"/>
      <c r="N61" s="179"/>
      <c r="O61" s="26">
        <f t="shared" si="10"/>
        <v>0</v>
      </c>
      <c r="P61" s="26">
        <f>('INFOTEP SAN JUAN'!$O61/100)*30</f>
        <v>0</v>
      </c>
      <c r="Q61" s="26">
        <f t="shared" si="11"/>
        <v>0</v>
      </c>
      <c r="R61" s="26">
        <f>R60+Q61</f>
        <v>17.8</v>
      </c>
      <c r="S61" s="163"/>
      <c r="T61" s="76"/>
      <c r="AB61"/>
    </row>
    <row r="62" spans="1:28" ht="89.25" customHeight="1" outlineLevel="2" thickTop="1" thickBot="1">
      <c r="A62" s="467"/>
      <c r="B62" s="464"/>
      <c r="C62" s="27" t="s">
        <v>74</v>
      </c>
      <c r="D62" s="181">
        <f t="shared" si="12"/>
        <v>0</v>
      </c>
      <c r="E62" s="181">
        <f t="shared" si="12"/>
        <v>17.8</v>
      </c>
      <c r="F62" s="25">
        <f>P34</f>
        <v>40</v>
      </c>
      <c r="G62" s="159"/>
      <c r="H62" s="179"/>
      <c r="I62" s="179"/>
      <c r="J62" s="179"/>
      <c r="K62" s="179"/>
      <c r="L62" s="179"/>
      <c r="M62" s="179"/>
      <c r="N62" s="179"/>
      <c r="O62" s="27">
        <f t="shared" si="10"/>
        <v>0</v>
      </c>
      <c r="P62" s="27">
        <f>('INFOTEP SAN JUAN'!$O62/100)*40</f>
        <v>0</v>
      </c>
      <c r="Q62" s="27">
        <f t="shared" si="11"/>
        <v>0</v>
      </c>
      <c r="R62" s="27">
        <f>R61+Q62</f>
        <v>17.8</v>
      </c>
      <c r="S62" s="164"/>
      <c r="T62" s="76"/>
      <c r="AB62"/>
    </row>
    <row r="63" spans="1:28" ht="167.25" customHeight="1" outlineLevel="2" thickTop="1" thickBot="1">
      <c r="A63" s="456">
        <v>4</v>
      </c>
      <c r="B63" s="459" t="str">
        <f>C17</f>
        <v>Monitorear la implementación de las mejoras y lecciones aprendidas, evaluando su impacto en la experiencia ciudadana y ajustando acciones según resultados.</v>
      </c>
      <c r="C63" s="28" t="s">
        <v>64</v>
      </c>
      <c r="D63" s="181">
        <f t="shared" si="12"/>
        <v>2.9</v>
      </c>
      <c r="E63" s="181">
        <f t="shared" si="12"/>
        <v>2.9</v>
      </c>
      <c r="F63" s="28">
        <f>N35</f>
        <v>30</v>
      </c>
      <c r="G63" s="160"/>
      <c r="H63" s="177">
        <v>5</v>
      </c>
      <c r="I63" s="177">
        <v>3</v>
      </c>
      <c r="J63" s="177">
        <v>0</v>
      </c>
      <c r="K63" s="177">
        <v>0</v>
      </c>
      <c r="L63" s="177">
        <v>0</v>
      </c>
      <c r="M63" s="177">
        <v>0</v>
      </c>
      <c r="N63" s="177">
        <v>3</v>
      </c>
      <c r="O63" s="28">
        <f t="shared" si="10"/>
        <v>31</v>
      </c>
      <c r="P63" s="28">
        <f>('INFOTEP SAN JUAN'!$O63/100)*30</f>
        <v>9.3000000000000007</v>
      </c>
      <c r="Q63" s="28">
        <f t="shared" si="11"/>
        <v>2.9</v>
      </c>
      <c r="R63" s="28">
        <f>Q63</f>
        <v>2.9</v>
      </c>
      <c r="S63" s="396" t="s">
        <v>354</v>
      </c>
      <c r="T63" s="76"/>
      <c r="AB63"/>
    </row>
    <row r="64" spans="1:28" ht="22.5" customHeight="1" outlineLevel="2" thickTop="1" thickBot="1">
      <c r="A64" s="457"/>
      <c r="B64" s="460"/>
      <c r="C64" s="29" t="s">
        <v>69</v>
      </c>
      <c r="D64" s="181">
        <f t="shared" si="12"/>
        <v>0</v>
      </c>
      <c r="E64" s="181">
        <f t="shared" si="12"/>
        <v>2.9</v>
      </c>
      <c r="F64" s="28">
        <f>O35</f>
        <v>30</v>
      </c>
      <c r="G64" s="160"/>
      <c r="H64" s="177"/>
      <c r="I64" s="177"/>
      <c r="J64" s="177"/>
      <c r="K64" s="177"/>
      <c r="L64" s="177"/>
      <c r="M64" s="177"/>
      <c r="N64" s="177"/>
      <c r="O64" s="29">
        <f t="shared" si="10"/>
        <v>0</v>
      </c>
      <c r="P64" s="29">
        <f>('INFOTEP SAN JUAN'!$O64/100)*30</f>
        <v>0</v>
      </c>
      <c r="Q64" s="29">
        <f t="shared" si="11"/>
        <v>0</v>
      </c>
      <c r="R64" s="29">
        <f>R63+Q64</f>
        <v>2.9</v>
      </c>
      <c r="S64" s="161"/>
      <c r="T64" s="76"/>
      <c r="AB64"/>
    </row>
    <row r="65" spans="1:28" ht="22.5" customHeight="1" outlineLevel="2" thickTop="1">
      <c r="A65" s="457"/>
      <c r="B65" s="460"/>
      <c r="C65" s="30" t="s">
        <v>74</v>
      </c>
      <c r="D65" s="181">
        <f t="shared" si="12"/>
        <v>0</v>
      </c>
      <c r="E65" s="181">
        <f t="shared" si="12"/>
        <v>2.9</v>
      </c>
      <c r="F65" s="28">
        <f>P35</f>
        <v>40</v>
      </c>
      <c r="G65" s="160"/>
      <c r="H65" s="177"/>
      <c r="I65" s="177"/>
      <c r="J65" s="177"/>
      <c r="K65" s="177"/>
      <c r="L65" s="177"/>
      <c r="M65" s="177"/>
      <c r="N65" s="177"/>
      <c r="O65" s="30">
        <f t="shared" si="10"/>
        <v>0</v>
      </c>
      <c r="P65" s="30">
        <f>('INFOTEP SAN JUAN'!$O65/100)*40</f>
        <v>0</v>
      </c>
      <c r="Q65" s="30">
        <f t="shared" si="11"/>
        <v>0</v>
      </c>
      <c r="R65" s="30">
        <f>R64+Q65</f>
        <v>2.9</v>
      </c>
      <c r="S65" s="162"/>
      <c r="T65" s="76"/>
      <c r="AB65"/>
    </row>
    <row r="66" spans="1:28" ht="45.75" customHeight="1" outlineLevel="1">
      <c r="G66" s="157"/>
      <c r="H66" s="157"/>
      <c r="I66" s="157"/>
      <c r="J66" s="157"/>
      <c r="K66" s="157"/>
      <c r="L66" s="157"/>
      <c r="M66" s="157"/>
      <c r="N66" s="157"/>
      <c r="Q66" s="132" t="s">
        <v>212</v>
      </c>
      <c r="R66" s="133">
        <f>AVERAGE(R56,R59,R62,R65)/100</f>
        <v>0.19350000000000001</v>
      </c>
      <c r="S66" s="157"/>
      <c r="T66" s="76"/>
    </row>
    <row r="67" spans="1:28" ht="26.25" outlineLevel="1">
      <c r="A67" s="83" t="s">
        <v>216</v>
      </c>
      <c r="B67" s="123" t="s">
        <v>35</v>
      </c>
      <c r="G67" s="157"/>
      <c r="H67" s="430" t="s">
        <v>193</v>
      </c>
      <c r="I67" s="430"/>
      <c r="J67" s="430"/>
      <c r="K67" s="430"/>
      <c r="L67" s="430"/>
      <c r="M67" s="430"/>
      <c r="N67" s="430"/>
      <c r="S67" s="157"/>
      <c r="T67" s="76"/>
    </row>
    <row r="68" spans="1:28" ht="60.75" outlineLevel="2" thickBot="1">
      <c r="A68" s="134" t="s">
        <v>28</v>
      </c>
      <c r="B68" s="135" t="s">
        <v>194</v>
      </c>
      <c r="C68" s="135" t="s">
        <v>195</v>
      </c>
      <c r="D68" s="135" t="s">
        <v>196</v>
      </c>
      <c r="E68" s="135" t="s">
        <v>214</v>
      </c>
      <c r="F68" s="135" t="s">
        <v>217</v>
      </c>
      <c r="G68" s="165" t="s">
        <v>199</v>
      </c>
      <c r="H68" s="178" t="s">
        <v>200</v>
      </c>
      <c r="I68" s="178" t="s">
        <v>201</v>
      </c>
      <c r="J68" s="178" t="s">
        <v>202</v>
      </c>
      <c r="K68" s="178" t="s">
        <v>203</v>
      </c>
      <c r="L68" s="178" t="s">
        <v>204</v>
      </c>
      <c r="M68" s="178" t="s">
        <v>205</v>
      </c>
      <c r="N68" s="178" t="s">
        <v>206</v>
      </c>
      <c r="O68" s="135" t="s">
        <v>207</v>
      </c>
      <c r="P68" s="135" t="s">
        <v>215</v>
      </c>
      <c r="Q68" s="135" t="s">
        <v>209</v>
      </c>
      <c r="R68" s="135" t="s">
        <v>210</v>
      </c>
      <c r="S68" s="165" t="s">
        <v>184</v>
      </c>
      <c r="T68" s="76"/>
      <c r="AB68"/>
    </row>
    <row r="69" spans="1:28" ht="135.75" customHeight="1" outlineLevel="2">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68.900000000000006</v>
      </c>
      <c r="E69" s="181">
        <f t="shared" si="13"/>
        <v>68.900000000000006</v>
      </c>
      <c r="F69" s="28">
        <f>M36</f>
        <v>100</v>
      </c>
      <c r="G69" s="167" t="s">
        <v>211</v>
      </c>
      <c r="H69" s="177">
        <v>5</v>
      </c>
      <c r="I69" s="177">
        <v>5</v>
      </c>
      <c r="J69" s="177">
        <v>5</v>
      </c>
      <c r="K69" s="177">
        <v>3</v>
      </c>
      <c r="L69" s="177">
        <v>3</v>
      </c>
      <c r="M69" s="177">
        <v>3</v>
      </c>
      <c r="N69" s="177">
        <v>5</v>
      </c>
      <c r="O69" s="31">
        <f t="shared" ref="O69:O73" si="14">ROUND((SUM(H69:N69)/35)*100,0)</f>
        <v>83</v>
      </c>
      <c r="P69" s="31">
        <f>('INFOTEP SAN JUAN'!$O69/100)*100</f>
        <v>83</v>
      </c>
      <c r="Q69" s="31">
        <f t="shared" ref="Q69:Q73" si="15">IFERROR(ROUND(O69*P69/100,1),"")</f>
        <v>68.900000000000006</v>
      </c>
      <c r="R69" s="31">
        <f>Q69</f>
        <v>68.900000000000006</v>
      </c>
      <c r="S69" s="299" t="s">
        <v>355</v>
      </c>
      <c r="T69" s="76"/>
      <c r="AB69"/>
    </row>
    <row r="70" spans="1:28" ht="135.75" customHeight="1" outlineLevel="2">
      <c r="A70" s="9">
        <v>2</v>
      </c>
      <c r="B70" s="69" t="str">
        <f>C19</f>
        <v>Elaborar un plan de trabajo que consolide las acciones estratégicas derivadas del diagnóstico institucional, priorizando actividades para fortalecer la gestión operativa.</v>
      </c>
      <c r="C70" s="34" t="s">
        <v>59</v>
      </c>
      <c r="D70" s="181">
        <f t="shared" si="13"/>
        <v>68.900000000000006</v>
      </c>
      <c r="E70" s="181">
        <f t="shared" si="13"/>
        <v>68.900000000000006</v>
      </c>
      <c r="F70" s="34">
        <f>M37</f>
        <v>100</v>
      </c>
      <c r="G70" s="166" t="s">
        <v>211</v>
      </c>
      <c r="H70" s="177">
        <v>5</v>
      </c>
      <c r="I70" s="177">
        <v>5</v>
      </c>
      <c r="J70" s="177">
        <v>5</v>
      </c>
      <c r="K70" s="177">
        <v>3</v>
      </c>
      <c r="L70" s="177">
        <v>3</v>
      </c>
      <c r="M70" s="177">
        <v>3</v>
      </c>
      <c r="N70" s="177">
        <v>5</v>
      </c>
      <c r="O70" s="34">
        <f t="shared" si="14"/>
        <v>83</v>
      </c>
      <c r="P70" s="34">
        <f>('INFOTEP SAN JUAN'!$O70/100)*100</f>
        <v>83</v>
      </c>
      <c r="Q70" s="34">
        <f t="shared" si="15"/>
        <v>68.900000000000006</v>
      </c>
      <c r="R70" s="34">
        <f>Q70</f>
        <v>68.900000000000006</v>
      </c>
      <c r="S70" s="300" t="s">
        <v>355</v>
      </c>
      <c r="T70" s="76"/>
      <c r="AB70"/>
    </row>
    <row r="71" spans="1:28" ht="192" customHeight="1" outlineLevel="2">
      <c r="A71" s="451">
        <v>3</v>
      </c>
      <c r="B71" s="449" t="str">
        <f>C20</f>
        <v>Ejecutar las acciones definidas en el plan de trabajo, asegurando la adaptación de procesos y la mejora continua en la gestión institucional.</v>
      </c>
      <c r="C71" s="31" t="s">
        <v>64</v>
      </c>
      <c r="D71" s="181">
        <f t="shared" si="13"/>
        <v>17.8</v>
      </c>
      <c r="E71" s="181">
        <f t="shared" si="13"/>
        <v>17.8</v>
      </c>
      <c r="F71" s="31">
        <f>N38</f>
        <v>30</v>
      </c>
      <c r="G71" s="167"/>
      <c r="H71" s="177">
        <v>5</v>
      </c>
      <c r="I71" s="177">
        <v>5</v>
      </c>
      <c r="J71" s="177">
        <v>3</v>
      </c>
      <c r="K71" s="177">
        <v>3</v>
      </c>
      <c r="L71" s="177">
        <v>3</v>
      </c>
      <c r="M71" s="177">
        <v>3</v>
      </c>
      <c r="N71" s="177">
        <v>5</v>
      </c>
      <c r="O71" s="31">
        <f t="shared" si="14"/>
        <v>77</v>
      </c>
      <c r="P71" s="31">
        <f>('INFOTEP SAN JUAN'!$O71/100)*30</f>
        <v>23.1</v>
      </c>
      <c r="Q71" s="31">
        <f t="shared" si="15"/>
        <v>17.8</v>
      </c>
      <c r="R71" s="31">
        <f>Q71</f>
        <v>17.8</v>
      </c>
      <c r="S71" s="299" t="s">
        <v>356</v>
      </c>
      <c r="T71" s="76"/>
      <c r="AB71"/>
    </row>
    <row r="72" spans="1:28" ht="18.75" outlineLevel="2">
      <c r="A72" s="452"/>
      <c r="B72" s="450"/>
      <c r="C72" s="32" t="s">
        <v>69</v>
      </c>
      <c r="D72" s="181">
        <f t="shared" si="13"/>
        <v>0</v>
      </c>
      <c r="E72" s="181">
        <f t="shared" si="13"/>
        <v>17.8</v>
      </c>
      <c r="F72" s="31">
        <f>O38</f>
        <v>30</v>
      </c>
      <c r="G72" s="167"/>
      <c r="H72" s="179"/>
      <c r="I72" s="179"/>
      <c r="J72" s="179"/>
      <c r="K72" s="179"/>
      <c r="L72" s="179"/>
      <c r="M72" s="179"/>
      <c r="N72" s="179"/>
      <c r="O72" s="32">
        <f t="shared" si="14"/>
        <v>0</v>
      </c>
      <c r="P72" s="32">
        <f>('INFOTEP SAN JUAN'!$O72/100)*30</f>
        <v>0</v>
      </c>
      <c r="Q72" s="32">
        <f t="shared" si="15"/>
        <v>0</v>
      </c>
      <c r="R72" s="32">
        <f>R71+Q72</f>
        <v>17.8</v>
      </c>
      <c r="S72" s="168"/>
      <c r="T72" s="76"/>
      <c r="AB72"/>
    </row>
    <row r="73" spans="1:28" ht="18.75" outlineLevel="2">
      <c r="A73" s="452"/>
      <c r="B73" s="450"/>
      <c r="C73" s="33" t="s">
        <v>74</v>
      </c>
      <c r="D73" s="181">
        <f t="shared" si="13"/>
        <v>0</v>
      </c>
      <c r="E73" s="181">
        <f t="shared" si="13"/>
        <v>17.8</v>
      </c>
      <c r="F73" s="31">
        <f>P38</f>
        <v>40</v>
      </c>
      <c r="G73" s="167"/>
      <c r="H73" s="177"/>
      <c r="I73" s="177"/>
      <c r="J73" s="177"/>
      <c r="K73" s="177"/>
      <c r="L73" s="177"/>
      <c r="M73" s="177"/>
      <c r="N73" s="177"/>
      <c r="O73" s="33">
        <f t="shared" si="14"/>
        <v>0</v>
      </c>
      <c r="P73" s="33">
        <f>('INFOTEP SAN JUAN'!$O73/100)*40</f>
        <v>0</v>
      </c>
      <c r="Q73" s="33">
        <f t="shared" si="15"/>
        <v>0</v>
      </c>
      <c r="R73" s="33">
        <f>R72+Q73</f>
        <v>17.8</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212</v>
      </c>
      <c r="R74" s="136">
        <f>AVERAGE(R69,R70,R73)/100</f>
        <v>0.51866666666666672</v>
      </c>
      <c r="S74" s="170"/>
      <c r="T74" s="76"/>
      <c r="AB74"/>
    </row>
    <row r="75" spans="1:28" ht="26.25" outlineLevel="1">
      <c r="A75" s="84" t="s">
        <v>218</v>
      </c>
      <c r="B75" s="85" t="s">
        <v>45</v>
      </c>
      <c r="G75" s="157"/>
      <c r="H75" s="430" t="s">
        <v>193</v>
      </c>
      <c r="I75" s="430"/>
      <c r="J75" s="430"/>
      <c r="K75" s="430"/>
      <c r="L75" s="430"/>
      <c r="M75" s="430"/>
      <c r="N75" s="430"/>
      <c r="S75" s="157"/>
      <c r="T75" s="76"/>
      <c r="AB75"/>
    </row>
    <row r="76" spans="1:28" ht="46.5" customHeight="1" outlineLevel="2" thickBot="1">
      <c r="A76" s="137" t="s">
        <v>28</v>
      </c>
      <c r="B76" s="138" t="s">
        <v>194</v>
      </c>
      <c r="C76" s="138" t="s">
        <v>195</v>
      </c>
      <c r="D76" s="138" t="s">
        <v>196</v>
      </c>
      <c r="E76" s="138" t="s">
        <v>214</v>
      </c>
      <c r="F76" s="138" t="s">
        <v>217</v>
      </c>
      <c r="G76" s="171" t="s">
        <v>199</v>
      </c>
      <c r="H76" s="178" t="s">
        <v>200</v>
      </c>
      <c r="I76" s="178" t="s">
        <v>201</v>
      </c>
      <c r="J76" s="178" t="s">
        <v>202</v>
      </c>
      <c r="K76" s="178" t="s">
        <v>203</v>
      </c>
      <c r="L76" s="178" t="s">
        <v>204</v>
      </c>
      <c r="M76" s="178" t="s">
        <v>205</v>
      </c>
      <c r="N76" s="178" t="s">
        <v>206</v>
      </c>
      <c r="O76" s="138" t="s">
        <v>207</v>
      </c>
      <c r="P76" s="138" t="s">
        <v>215</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100</v>
      </c>
      <c r="E77" s="181">
        <f t="shared" si="16"/>
        <v>100</v>
      </c>
      <c r="F77" s="35">
        <f>M39</f>
        <v>100</v>
      </c>
      <c r="G77" s="172" t="s">
        <v>211</v>
      </c>
      <c r="H77" s="177">
        <v>5</v>
      </c>
      <c r="I77" s="177">
        <v>5</v>
      </c>
      <c r="J77" s="177">
        <v>5</v>
      </c>
      <c r="K77" s="177">
        <v>5</v>
      </c>
      <c r="L77" s="177">
        <v>5</v>
      </c>
      <c r="M77" s="177">
        <v>5</v>
      </c>
      <c r="N77" s="177">
        <v>5</v>
      </c>
      <c r="O77" s="35">
        <f t="shared" ref="O77:O82" si="17">ROUND((SUM(H77:N77)/35)*100,0)</f>
        <v>100</v>
      </c>
      <c r="P77" s="35">
        <f>('INFOTEP SAN JUAN'!$O77/100)*100</f>
        <v>100</v>
      </c>
      <c r="Q77" s="35">
        <f t="shared" ref="Q77:Q82" si="18">IFERROR(ROUND(O77*P77/100,1),"")</f>
        <v>100</v>
      </c>
      <c r="R77" s="35">
        <f>Q77</f>
        <v>100</v>
      </c>
      <c r="S77" s="371" t="s">
        <v>256</v>
      </c>
      <c r="T77" s="76"/>
      <c r="AB77"/>
    </row>
    <row r="78" spans="1:28" ht="31.5" outlineLevel="2" thickTop="1" thickBot="1">
      <c r="A78" s="441">
        <v>2</v>
      </c>
      <c r="B78" s="444"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211</v>
      </c>
      <c r="H78" s="177">
        <v>5</v>
      </c>
      <c r="I78" s="177">
        <v>5</v>
      </c>
      <c r="J78" s="177">
        <v>5</v>
      </c>
      <c r="K78" s="177">
        <v>5</v>
      </c>
      <c r="L78" s="177">
        <v>5</v>
      </c>
      <c r="M78" s="177">
        <v>5</v>
      </c>
      <c r="N78" s="177">
        <v>5</v>
      </c>
      <c r="O78" s="37">
        <f t="shared" si="17"/>
        <v>100</v>
      </c>
      <c r="P78" s="37">
        <f>('INFOTEP SAN JUAN'!$O78/100)*25</f>
        <v>25</v>
      </c>
      <c r="Q78" s="37">
        <f t="shared" si="18"/>
        <v>25</v>
      </c>
      <c r="R78" s="37">
        <f>Q78</f>
        <v>25</v>
      </c>
      <c r="S78" s="372" t="s">
        <v>357</v>
      </c>
      <c r="T78" s="76"/>
      <c r="AB78"/>
    </row>
    <row r="79" spans="1:28" ht="116.25" customHeight="1" outlineLevel="2" thickTop="1" thickBot="1">
      <c r="A79" s="442"/>
      <c r="B79" s="445"/>
      <c r="C79" s="38" t="s">
        <v>64</v>
      </c>
      <c r="D79" s="181">
        <f t="shared" si="16"/>
        <v>4.5999999999999996</v>
      </c>
      <c r="E79" s="181">
        <f t="shared" si="16"/>
        <v>29.6</v>
      </c>
      <c r="F79" s="35">
        <f>N40</f>
        <v>25</v>
      </c>
      <c r="G79" s="173" t="s">
        <v>211</v>
      </c>
      <c r="H79" s="177">
        <v>3</v>
      </c>
      <c r="I79" s="177">
        <v>0</v>
      </c>
      <c r="J79" s="177">
        <v>3</v>
      </c>
      <c r="K79" s="177">
        <v>3</v>
      </c>
      <c r="L79" s="177">
        <v>0</v>
      </c>
      <c r="M79" s="177">
        <v>3</v>
      </c>
      <c r="N79" s="177">
        <v>3</v>
      </c>
      <c r="O79" s="38">
        <f t="shared" si="17"/>
        <v>43</v>
      </c>
      <c r="P79" s="38">
        <f>('INFOTEP SAN JUAN'!$O79/100)*25</f>
        <v>10.75</v>
      </c>
      <c r="Q79" s="38">
        <f t="shared" si="18"/>
        <v>4.5999999999999996</v>
      </c>
      <c r="R79" s="38">
        <f>R78+Q79</f>
        <v>29.6</v>
      </c>
      <c r="S79" s="244" t="s">
        <v>358</v>
      </c>
      <c r="T79" s="76"/>
      <c r="AB79"/>
    </row>
    <row r="80" spans="1:28" ht="20.25" outlineLevel="2" thickTop="1" thickBot="1">
      <c r="A80" s="442"/>
      <c r="B80" s="445"/>
      <c r="C80" s="39" t="s">
        <v>69</v>
      </c>
      <c r="D80" s="181">
        <f t="shared" si="16"/>
        <v>0</v>
      </c>
      <c r="E80" s="181">
        <f t="shared" si="16"/>
        <v>29.6</v>
      </c>
      <c r="F80" s="35">
        <f>O40</f>
        <v>25</v>
      </c>
      <c r="G80" s="173"/>
      <c r="H80" s="177"/>
      <c r="I80" s="177"/>
      <c r="J80" s="177"/>
      <c r="K80" s="177"/>
      <c r="L80" s="177"/>
      <c r="M80" s="177"/>
      <c r="N80" s="177"/>
      <c r="O80" s="39">
        <f t="shared" si="17"/>
        <v>0</v>
      </c>
      <c r="P80" s="39">
        <f>('INFOTEP SAN JUAN'!$O80/100)*25</f>
        <v>0</v>
      </c>
      <c r="Q80" s="39">
        <f t="shared" si="18"/>
        <v>0</v>
      </c>
      <c r="R80" s="39">
        <f>R79+Q80</f>
        <v>29.6</v>
      </c>
      <c r="S80" s="175"/>
      <c r="T80" s="76"/>
      <c r="AB80"/>
    </row>
    <row r="81" spans="1:28 16374:16384" ht="20.25" outlineLevel="2" thickTop="1" thickBot="1">
      <c r="A81" s="443"/>
      <c r="B81" s="446"/>
      <c r="C81" s="38" t="s">
        <v>74</v>
      </c>
      <c r="D81" s="181">
        <f t="shared" si="16"/>
        <v>0</v>
      </c>
      <c r="E81" s="181">
        <f t="shared" si="16"/>
        <v>29.6</v>
      </c>
      <c r="F81" s="35">
        <f>P40</f>
        <v>25</v>
      </c>
      <c r="G81" s="173"/>
      <c r="H81" s="179"/>
      <c r="I81" s="179"/>
      <c r="J81" s="179"/>
      <c r="K81" s="179"/>
      <c r="L81" s="179"/>
      <c r="M81" s="179"/>
      <c r="N81" s="179"/>
      <c r="O81" s="38">
        <f t="shared" si="17"/>
        <v>0</v>
      </c>
      <c r="P81" s="38">
        <f>('INFOTEP SAN JUAN'!$O81/100)*25</f>
        <v>0</v>
      </c>
      <c r="Q81" s="38">
        <f t="shared" si="18"/>
        <v>0</v>
      </c>
      <c r="R81" s="38">
        <f>R80+Q81</f>
        <v>29.6</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('INFOTEP SAN JUAN'!$O82/100)*100</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212</v>
      </c>
      <c r="R83" s="139">
        <f>AVERAGE(R77,R81,R82)/100</f>
        <v>0.43199999999999994</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autoFilter ref="A76:S76" xr:uid="{0AC41053-E55A-4328-84CC-6F9B1D5CF284}"/>
  <dataConsolidate/>
  <mergeCells count="51">
    <mergeCell ref="A78:A81"/>
    <mergeCell ref="B78:B81"/>
    <mergeCell ref="A63:A65"/>
    <mergeCell ref="B63:B65"/>
    <mergeCell ref="H67:N67"/>
    <mergeCell ref="A71:A73"/>
    <mergeCell ref="B71:B73"/>
    <mergeCell ref="H75:N75"/>
    <mergeCell ref="A60:A62"/>
    <mergeCell ref="B60:B62"/>
    <mergeCell ref="O23:R23"/>
    <mergeCell ref="T23:U23"/>
    <mergeCell ref="Q24:R24"/>
    <mergeCell ref="A26:S26"/>
    <mergeCell ref="A43:XFD43"/>
    <mergeCell ref="H45:N45"/>
    <mergeCell ref="A50:A52"/>
    <mergeCell ref="B50:B52"/>
    <mergeCell ref="H54:N54"/>
    <mergeCell ref="A57:A59"/>
    <mergeCell ref="B57:B59"/>
    <mergeCell ref="O20:R20"/>
    <mergeCell ref="T20:U20"/>
    <mergeCell ref="O21:R21"/>
    <mergeCell ref="T21:U21"/>
    <mergeCell ref="O22:R22"/>
    <mergeCell ref="T22:U22"/>
    <mergeCell ref="O17:R17"/>
    <mergeCell ref="T17:U17"/>
    <mergeCell ref="O18:R18"/>
    <mergeCell ref="T18:U18"/>
    <mergeCell ref="O19:R19"/>
    <mergeCell ref="T19:U19"/>
    <mergeCell ref="O14:R14"/>
    <mergeCell ref="T14:U14"/>
    <mergeCell ref="O15:R15"/>
    <mergeCell ref="T15:U15"/>
    <mergeCell ref="O16:R16"/>
    <mergeCell ref="T16:U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F58A2870-6967-4AEE-8E46-57229B532D87}">
      <formula1>eje</formula1>
    </dataValidation>
    <dataValidation type="list" allowBlank="1" showInputMessage="1" showErrorMessage="1" sqref="G42 H28:H41" xr:uid="{E1A11CAC-17C6-4D63-8B63-BBF855B5AB5E}">
      <formula1>"Nùmero,%,Dìas,Unidades"</formula1>
    </dataValidation>
    <dataValidation type="list" allowBlank="1" showInputMessage="1" showErrorMessage="1" sqref="C42" xr:uid="{AA8293A2-B09D-48FA-880F-4887C1E84263}">
      <formula1>indicador</formula1>
    </dataValidation>
    <dataValidation type="list" sqref="D42 E28:E41" xr:uid="{A4368232-25CF-49F0-AB6D-87B535DF3B3C}">
      <formula1>"Producto,Resultado,Gestión"</formula1>
    </dataValidation>
    <dataValidation type="list" allowBlank="1" showInputMessage="1" showErrorMessage="1" sqref="G47:G52 G56:G65 G69:G73 G77:G82" xr:uid="{D3F8F16C-8200-4A85-B0B8-6863FA5C5821}">
      <formula1>"SI,NO"</formula1>
    </dataValidation>
    <dataValidation type="list" allowBlank="1" showInputMessage="1" showErrorMessage="1" sqref="H69:N73 AB42:AG42 H56:N65 H47:H52 J47:N52 I47 I49:I52 H77:N82" xr:uid="{3692E696-EFDA-4B46-9093-E4D6C13792BC}">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43D5E6DC-09ED-478E-A365-E44C72D21366}">
          <x14:formula1>
            <xm:f>Hoja2!$U$2:$U$19</xm:f>
          </x14:formula1>
          <xm:sqref>G28:G41</xm:sqref>
        </x14:dataValidation>
        <x14:dataValidation type="list" allowBlank="1" showInputMessage="1" showErrorMessage="1" xr:uid="{F11D1E93-E5E4-49A4-8208-AB001CFFBA71}">
          <x14:formula1>
            <xm:f>Hoja2!$T$2:$T$19</xm:f>
          </x14:formula1>
          <xm:sqref>F28:F41</xm:sqref>
        </x14:dataValidation>
        <x14:dataValidation type="list" allowBlank="1" showInputMessage="1" showErrorMessage="1" xr:uid="{A76B1998-F71E-4030-8CFB-F50AC3836852}">
          <x14:formula1>
            <xm:f>Hoja2!$R$2:$R$19</xm:f>
          </x14:formula1>
          <xm:sqref>D28:D41</xm:sqref>
        </x14:dataValidation>
        <x14:dataValidation type="list" allowBlank="1" showInputMessage="1" showErrorMessage="1" xr:uid="{E271F39E-6317-417D-A6DC-0FE0ADBA2A3F}">
          <x14:formula1>
            <xm:f>Hoja2!$M$2:$M$5</xm:f>
          </x14:formula1>
          <xm:sqref>I28:I41</xm:sqref>
        </x14:dataValidation>
        <x14:dataValidation type="list" allowBlank="1" showInputMessage="1" showErrorMessage="1" xr:uid="{E46EDA33-5F46-47EC-9469-DF5DE50C431A}">
          <x14:formula1>
            <xm:f>Hoja2!#REF!</xm:f>
          </x14:formula1>
          <xm:sqref>E42:F42</xm:sqref>
        </x14:dataValidation>
        <x14:dataValidation type="list" allowBlank="1" showInputMessage="1" showErrorMessage="1" xr:uid="{EE42BDAF-0C50-430B-9B0D-09A89ABB9174}">
          <x14:formula1>
            <xm:f>Hoja2!$E$7:$E$10</xm:f>
          </x14:formula1>
          <xm:sqref>C47:C52 C56:C65 C69:C73 C77:C82</xm:sqref>
        </x14:dataValidation>
        <x14:dataValidation type="list" allowBlank="1" showInputMessage="1" showErrorMessage="1" xr:uid="{F8838CD9-C9C6-450B-B3C1-416D4DDF6D49}">
          <x14:formula1>
            <xm:f>Hoja2!$G$2:$G$5</xm:f>
          </x14:formula1>
          <xm:sqref>G10:G24</xm:sqref>
        </x14:dataValidation>
        <x14:dataValidation type="list" allowBlank="1" showInputMessage="1" showErrorMessage="1" xr:uid="{B65BEC95-235D-4EF0-9215-D53B3A4BC02F}">
          <x14:formula1>
            <xm:f>Hoja2!$C$2:$C$5</xm:f>
          </x14:formula1>
          <xm:sqref>B10:B24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49F11-5AD1-4B01-B473-A39AA6689E93}">
  <sheetPr>
    <tabColor rgb="FF00FF00"/>
  </sheetPr>
  <dimension ref="A1:XFD85"/>
  <sheetViews>
    <sheetView showGridLines="0" topLeftCell="A50" zoomScale="80" zoomScaleNormal="80" workbookViewId="0">
      <pane xSplit="3" topLeftCell="F1" activePane="topRight" state="frozen"/>
      <selection pane="topRight" activeCell="R83" sqref="R83"/>
    </sheetView>
  </sheetViews>
  <sheetFormatPr baseColWidth="10" defaultColWidth="0" defaultRowHeight="15" customHeight="1" zeroHeight="1" outlineLevelRow="2"/>
  <cols>
    <col min="1" max="1" width="15.140625" customWidth="1"/>
    <col min="2" max="2" width="55.42578125" style="21" customWidth="1"/>
    <col min="3" max="3" width="46.85546875" style="21" customWidth="1"/>
    <col min="4" max="4" width="43" style="21" customWidth="1"/>
    <col min="5" max="5" width="27.42578125" style="21" customWidth="1"/>
    <col min="6" max="6" width="32.7109375" style="21" customWidth="1"/>
    <col min="7" max="7" width="31.85546875" style="21" customWidth="1"/>
    <col min="8" max="8" width="16.5703125" style="21" customWidth="1"/>
    <col min="9" max="13" width="13.28515625" style="21" customWidth="1"/>
    <col min="14" max="14" width="13.42578125" style="21" customWidth="1"/>
    <col min="15" max="17" width="15.7109375" style="21" customWidth="1"/>
    <col min="18" max="18" width="42" style="21" customWidth="1"/>
    <col min="19" max="19" width="64.7109375" style="374" customWidth="1"/>
    <col min="20" max="20" width="38.85546875" style="21" customWidth="1"/>
    <col min="21" max="21" width="18.28515625" style="21" hidden="1" customWidth="1"/>
    <col min="22" max="22" width="16.7109375" style="21" hidden="1" customWidth="1"/>
    <col min="23" max="23" width="20.28515625" style="21" hidden="1" customWidth="1"/>
    <col min="24" max="24" width="17.140625" style="21" hidden="1" customWidth="1"/>
    <col min="25" max="25" width="17.5703125" style="21" hidden="1" customWidth="1"/>
    <col min="26" max="26" width="26.5703125" style="21" hidden="1" customWidth="1"/>
    <col min="27" max="27" width="30.85546875" style="21" hidden="1" customWidth="1"/>
    <col min="28" max="28" width="0" style="21" hidden="1" customWidth="1"/>
    <col min="29" max="34" width="0" hidden="1" customWidth="1"/>
    <col min="35" max="16384" width="11.42578125" hidden="1"/>
  </cols>
  <sheetData>
    <row r="1" spans="1:28" ht="21">
      <c r="A1" s="437" t="s">
        <v>105</v>
      </c>
      <c r="B1" s="437"/>
      <c r="C1" s="91" t="s">
        <v>106</v>
      </c>
      <c r="D1" s="91" t="s">
        <v>107</v>
      </c>
      <c r="F1" s="76"/>
      <c r="H1" s="76"/>
      <c r="I1" s="76"/>
      <c r="J1" s="76"/>
      <c r="L1" s="76"/>
      <c r="M1" s="76"/>
      <c r="N1" s="76"/>
      <c r="O1" s="76"/>
      <c r="Q1" s="76"/>
      <c r="R1" s="76"/>
      <c r="S1" s="373"/>
      <c r="AB1"/>
    </row>
    <row r="2" spans="1:28" ht="21">
      <c r="A2" s="90" t="s">
        <v>108</v>
      </c>
      <c r="B2" s="187" t="s">
        <v>24</v>
      </c>
      <c r="C2" s="76" t="s">
        <v>109</v>
      </c>
      <c r="D2" s="88">
        <f>R53</f>
        <v>0.61049999999999993</v>
      </c>
      <c r="E2" s="76"/>
      <c r="F2" s="76"/>
      <c r="G2" s="76"/>
      <c r="H2" s="76"/>
      <c r="I2" s="76"/>
      <c r="J2" s="76"/>
      <c r="K2" s="76"/>
      <c r="L2" s="76"/>
      <c r="M2" s="76"/>
      <c r="N2" s="76"/>
      <c r="O2" s="76"/>
      <c r="P2" s="76"/>
      <c r="Q2" s="76"/>
      <c r="R2" s="76"/>
      <c r="S2" s="373"/>
      <c r="AB2"/>
    </row>
    <row r="3" spans="1:28" ht="21">
      <c r="A3" s="90" t="s">
        <v>110</v>
      </c>
      <c r="B3" s="195">
        <v>46023</v>
      </c>
      <c r="C3" s="76" t="s">
        <v>111</v>
      </c>
      <c r="D3" s="87">
        <f>R66</f>
        <v>0.35799999999999998</v>
      </c>
      <c r="E3" s="76"/>
      <c r="F3" s="76"/>
      <c r="G3" s="76"/>
      <c r="H3" s="76"/>
      <c r="I3" s="76"/>
      <c r="J3" s="76"/>
      <c r="K3" s="76"/>
      <c r="L3" s="76"/>
      <c r="M3" s="76"/>
      <c r="N3" s="76"/>
      <c r="O3" s="76"/>
      <c r="P3" s="76"/>
      <c r="Q3" s="76"/>
      <c r="R3" s="76"/>
      <c r="S3" s="373"/>
      <c r="AB3"/>
    </row>
    <row r="4" spans="1:28" ht="21">
      <c r="A4" s="90" t="s">
        <v>112</v>
      </c>
      <c r="B4" s="195">
        <v>46387</v>
      </c>
      <c r="C4" s="76" t="s">
        <v>113</v>
      </c>
      <c r="D4" s="87">
        <f>R74</f>
        <v>0</v>
      </c>
      <c r="E4" s="76"/>
      <c r="F4" s="76"/>
      <c r="G4" s="76"/>
      <c r="H4" s="76"/>
      <c r="I4" s="76"/>
      <c r="J4" s="76"/>
      <c r="K4" s="76"/>
      <c r="L4" s="76"/>
      <c r="M4" s="76"/>
      <c r="N4" s="76"/>
      <c r="O4" s="76"/>
      <c r="P4" s="76"/>
      <c r="Q4" s="76"/>
      <c r="R4" s="76"/>
      <c r="S4" s="373"/>
      <c r="AB4"/>
    </row>
    <row r="5" spans="1:28" ht="20.25" customHeight="1">
      <c r="A5" s="77"/>
      <c r="B5" s="78"/>
      <c r="C5" s="76" t="s">
        <v>114</v>
      </c>
      <c r="D5" s="87">
        <f>R83</f>
        <v>0.5</v>
      </c>
      <c r="E5" s="76"/>
      <c r="F5" s="76"/>
      <c r="G5" s="76"/>
      <c r="H5" s="76"/>
      <c r="I5" s="76"/>
      <c r="J5" s="76"/>
      <c r="K5" s="76"/>
      <c r="L5" s="76"/>
      <c r="M5" s="76"/>
      <c r="N5" s="76"/>
      <c r="O5" s="76"/>
      <c r="P5" s="76"/>
      <c r="Q5" s="76"/>
      <c r="R5" s="76"/>
      <c r="S5" s="373"/>
      <c r="AB5"/>
    </row>
    <row r="6" spans="1:28">
      <c r="A6" s="77"/>
      <c r="B6" s="78"/>
      <c r="C6" s="76"/>
      <c r="D6" s="76"/>
      <c r="E6" s="76"/>
      <c r="F6" s="76"/>
      <c r="G6" s="76"/>
      <c r="H6" s="76"/>
      <c r="I6" s="76"/>
      <c r="J6" s="76"/>
      <c r="K6" s="76"/>
      <c r="L6" s="76"/>
      <c r="M6" s="76"/>
      <c r="N6" s="76"/>
      <c r="O6" s="76"/>
      <c r="P6" s="76"/>
      <c r="Q6" s="76"/>
      <c r="R6" s="76"/>
      <c r="S6" s="373"/>
      <c r="T6" s="76"/>
    </row>
    <row r="7" spans="1:28" ht="36" customHeight="1">
      <c r="A7" s="79"/>
      <c r="B7" s="76"/>
      <c r="C7" s="76"/>
      <c r="D7" s="76"/>
      <c r="E7" s="76"/>
      <c r="F7" s="76"/>
      <c r="G7" s="76"/>
      <c r="H7" s="76"/>
      <c r="I7" s="76"/>
      <c r="J7" s="76"/>
      <c r="K7" s="76"/>
      <c r="L7" s="76"/>
      <c r="M7" s="76"/>
      <c r="N7" s="76"/>
      <c r="O7" s="76"/>
      <c r="P7" s="76"/>
      <c r="Q7" s="76"/>
      <c r="R7" s="76"/>
      <c r="S7" s="373"/>
      <c r="T7" s="76"/>
    </row>
    <row r="8" spans="1:28" ht="30.75" customHeight="1">
      <c r="A8" s="440" t="s">
        <v>115</v>
      </c>
      <c r="B8" s="440"/>
      <c r="C8" s="76"/>
      <c r="D8" s="76"/>
      <c r="E8" s="76"/>
      <c r="F8" s="76"/>
      <c r="G8" s="76"/>
      <c r="H8" s="76"/>
      <c r="I8" s="76"/>
      <c r="J8" s="76"/>
      <c r="K8" s="76"/>
      <c r="L8" s="76"/>
      <c r="M8" s="76"/>
      <c r="N8" s="76"/>
      <c r="O8" s="76"/>
      <c r="P8" s="76"/>
      <c r="Q8" s="76"/>
      <c r="R8" s="76"/>
      <c r="S8" s="373"/>
      <c r="T8" s="76"/>
      <c r="Y8"/>
      <c r="Z8"/>
      <c r="AA8"/>
      <c r="AB8"/>
    </row>
    <row r="9" spans="1:28" outlineLevel="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431" t="s">
        <v>127</v>
      </c>
      <c r="P9" s="432"/>
      <c r="Q9" s="432"/>
      <c r="R9" s="433"/>
      <c r="S9" s="126" t="s">
        <v>128</v>
      </c>
      <c r="T9" s="431" t="s">
        <v>129</v>
      </c>
      <c r="U9" s="432"/>
      <c r="V9" s="76"/>
      <c r="W9" s="76"/>
      <c r="AB9"/>
    </row>
    <row r="10" spans="1:28" s="4" customFormat="1" ht="75" outlineLevel="1">
      <c r="A10" s="58">
        <v>1</v>
      </c>
      <c r="B10" s="59" t="s">
        <v>13</v>
      </c>
      <c r="C10" s="112" t="s">
        <v>130</v>
      </c>
      <c r="D10" s="122" t="s">
        <v>131</v>
      </c>
      <c r="E10" s="140"/>
      <c r="F10" s="140"/>
      <c r="G10" s="140" t="s">
        <v>15</v>
      </c>
      <c r="H10" s="60">
        <v>46023</v>
      </c>
      <c r="I10" s="60">
        <v>46112</v>
      </c>
      <c r="J10" s="59">
        <v>100</v>
      </c>
      <c r="K10" s="61">
        <v>100</v>
      </c>
      <c r="L10" s="61"/>
      <c r="M10" s="61"/>
      <c r="N10" s="61"/>
      <c r="O10" s="434"/>
      <c r="P10" s="435"/>
      <c r="Q10" s="435"/>
      <c r="R10" s="436"/>
      <c r="S10" s="122" t="str">
        <f t="shared" ref="S10:S23" si="0">IF(SUM(K10:N10)=J10,"OK","Revisar")</f>
        <v>OK</v>
      </c>
      <c r="T10" s="427" t="s">
        <v>359</v>
      </c>
      <c r="U10" s="428"/>
      <c r="V10" s="76"/>
      <c r="W10" s="76"/>
      <c r="X10" s="21"/>
      <c r="Y10" s="21"/>
      <c r="Z10" s="21"/>
      <c r="AA10" s="21"/>
    </row>
    <row r="11" spans="1:28" ht="75" outlineLevel="1">
      <c r="A11" s="62">
        <v>2</v>
      </c>
      <c r="B11" s="63" t="s">
        <v>13</v>
      </c>
      <c r="C11" s="113" t="s">
        <v>133</v>
      </c>
      <c r="D11" s="64" t="s">
        <v>134</v>
      </c>
      <c r="E11" s="141"/>
      <c r="F11" s="141"/>
      <c r="G11" s="141" t="s">
        <v>15</v>
      </c>
      <c r="H11" s="65">
        <v>46023</v>
      </c>
      <c r="I11" s="65">
        <v>46112</v>
      </c>
      <c r="J11" s="63">
        <v>100</v>
      </c>
      <c r="K11" s="63">
        <v>100</v>
      </c>
      <c r="L11" s="63"/>
      <c r="M11" s="63"/>
      <c r="N11" s="63"/>
      <c r="O11" s="434"/>
      <c r="P11" s="435"/>
      <c r="Q11" s="435"/>
      <c r="R11" s="436"/>
      <c r="S11" s="64" t="str">
        <f t="shared" si="0"/>
        <v>OK</v>
      </c>
      <c r="T11" s="427" t="s">
        <v>360</v>
      </c>
      <c r="U11" s="428"/>
      <c r="V11" s="76"/>
      <c r="W11" s="76"/>
      <c r="AB11"/>
    </row>
    <row r="12" spans="1:28" ht="60" outlineLevel="1">
      <c r="A12" s="96">
        <v>3</v>
      </c>
      <c r="B12" s="66" t="s">
        <v>13</v>
      </c>
      <c r="C12" s="114" t="s">
        <v>136</v>
      </c>
      <c r="D12" s="67" t="s">
        <v>137</v>
      </c>
      <c r="E12" s="142"/>
      <c r="F12" s="142"/>
      <c r="G12" s="142" t="s">
        <v>15</v>
      </c>
      <c r="H12" s="60">
        <v>46023</v>
      </c>
      <c r="I12" s="60">
        <v>46112</v>
      </c>
      <c r="J12" s="66">
        <v>100</v>
      </c>
      <c r="K12" s="66">
        <v>100</v>
      </c>
      <c r="L12" s="66"/>
      <c r="M12" s="66"/>
      <c r="N12" s="66"/>
      <c r="O12" s="434"/>
      <c r="P12" s="435"/>
      <c r="Q12" s="435"/>
      <c r="R12" s="436"/>
      <c r="S12" s="67" t="str">
        <f t="shared" si="0"/>
        <v>OK</v>
      </c>
      <c r="T12" s="427" t="s">
        <v>361</v>
      </c>
      <c r="U12" s="428"/>
      <c r="V12" s="76"/>
      <c r="W12" s="76"/>
      <c r="AB12"/>
    </row>
    <row r="13" spans="1:28" ht="60" outlineLevel="1">
      <c r="A13" s="62">
        <v>4</v>
      </c>
      <c r="B13" s="63" t="s">
        <v>13</v>
      </c>
      <c r="C13" s="113" t="s">
        <v>139</v>
      </c>
      <c r="D13" s="64" t="s">
        <v>140</v>
      </c>
      <c r="E13" s="141"/>
      <c r="F13" s="141"/>
      <c r="G13" s="141" t="s">
        <v>15</v>
      </c>
      <c r="H13" s="65">
        <v>46113</v>
      </c>
      <c r="I13" s="65">
        <v>46387</v>
      </c>
      <c r="J13" s="63">
        <v>100</v>
      </c>
      <c r="K13" s="63"/>
      <c r="L13" s="63">
        <v>30</v>
      </c>
      <c r="M13" s="63">
        <v>30</v>
      </c>
      <c r="N13" s="63">
        <v>40</v>
      </c>
      <c r="O13" s="434"/>
      <c r="P13" s="435"/>
      <c r="Q13" s="435"/>
      <c r="R13" s="436"/>
      <c r="S13" s="64" t="str">
        <f t="shared" si="0"/>
        <v>OK</v>
      </c>
      <c r="T13" s="427" t="s">
        <v>362</v>
      </c>
      <c r="U13" s="428"/>
      <c r="V13" s="76"/>
      <c r="W13" s="76"/>
      <c r="AB13"/>
    </row>
    <row r="14" spans="1:28" ht="60" outlineLevel="1">
      <c r="A14" s="97">
        <v>5</v>
      </c>
      <c r="B14" s="41" t="s">
        <v>25</v>
      </c>
      <c r="C14" s="115" t="s">
        <v>142</v>
      </c>
      <c r="D14" s="42" t="s">
        <v>143</v>
      </c>
      <c r="E14" s="143"/>
      <c r="F14" s="143"/>
      <c r="G14" s="143" t="s">
        <v>15</v>
      </c>
      <c r="H14" s="43">
        <v>46023</v>
      </c>
      <c r="I14" s="43">
        <v>46081</v>
      </c>
      <c r="J14" s="41">
        <v>100</v>
      </c>
      <c r="K14" s="41">
        <v>100</v>
      </c>
      <c r="L14" s="41"/>
      <c r="M14" s="41"/>
      <c r="N14" s="41"/>
      <c r="O14" s="434"/>
      <c r="P14" s="435"/>
      <c r="Q14" s="435"/>
      <c r="R14" s="436"/>
      <c r="S14" s="42" t="str">
        <f t="shared" si="0"/>
        <v>OK</v>
      </c>
      <c r="T14" s="41" t="s">
        <v>363</v>
      </c>
      <c r="U14" s="41"/>
      <c r="V14" s="76"/>
      <c r="W14" s="76"/>
      <c r="AB14"/>
    </row>
    <row r="15" spans="1:28" ht="60" outlineLevel="1">
      <c r="A15" s="98">
        <v>6</v>
      </c>
      <c r="B15" s="18" t="s">
        <v>25</v>
      </c>
      <c r="C15" s="116" t="s">
        <v>145</v>
      </c>
      <c r="D15" s="19" t="s">
        <v>146</v>
      </c>
      <c r="E15" s="144"/>
      <c r="F15" s="144"/>
      <c r="G15" s="144" t="s">
        <v>15</v>
      </c>
      <c r="H15" s="20">
        <v>46113</v>
      </c>
      <c r="I15" s="20">
        <v>46387</v>
      </c>
      <c r="J15" s="18">
        <v>100</v>
      </c>
      <c r="K15" s="18"/>
      <c r="L15" s="18">
        <v>30</v>
      </c>
      <c r="M15" s="18">
        <v>30</v>
      </c>
      <c r="N15" s="18">
        <v>40</v>
      </c>
      <c r="O15" s="434"/>
      <c r="P15" s="435"/>
      <c r="Q15" s="435"/>
      <c r="R15" s="436"/>
      <c r="S15" s="19" t="str">
        <f t="shared" si="0"/>
        <v>OK</v>
      </c>
      <c r="T15" s="18" t="s">
        <v>364</v>
      </c>
      <c r="U15" s="18"/>
      <c r="V15" s="76"/>
      <c r="W15" s="76"/>
      <c r="AB15"/>
    </row>
    <row r="16" spans="1:28" ht="60" outlineLevel="1">
      <c r="A16" s="97">
        <v>7</v>
      </c>
      <c r="B16" s="41" t="s">
        <v>25</v>
      </c>
      <c r="C16" s="115" t="s">
        <v>148</v>
      </c>
      <c r="D16" s="42" t="s">
        <v>149</v>
      </c>
      <c r="E16" s="143"/>
      <c r="F16" s="143"/>
      <c r="G16" s="143" t="s">
        <v>15</v>
      </c>
      <c r="H16" s="20">
        <v>46113</v>
      </c>
      <c r="I16" s="20">
        <v>46387</v>
      </c>
      <c r="J16" s="41">
        <v>100</v>
      </c>
      <c r="K16" s="41"/>
      <c r="L16" s="41">
        <v>30</v>
      </c>
      <c r="M16" s="41">
        <v>30</v>
      </c>
      <c r="N16" s="41">
        <v>40</v>
      </c>
      <c r="O16" s="434"/>
      <c r="P16" s="435"/>
      <c r="Q16" s="435"/>
      <c r="R16" s="436"/>
      <c r="S16" s="42" t="str">
        <f t="shared" si="0"/>
        <v>OK</v>
      </c>
      <c r="T16" s="41" t="s">
        <v>365</v>
      </c>
      <c r="U16" s="41"/>
      <c r="V16" s="76"/>
      <c r="W16" s="76"/>
      <c r="AB16"/>
    </row>
    <row r="17" spans="1:28" ht="60" outlineLevel="1">
      <c r="A17" s="98">
        <v>8</v>
      </c>
      <c r="B17" s="18" t="s">
        <v>25</v>
      </c>
      <c r="C17" s="116" t="s">
        <v>151</v>
      </c>
      <c r="D17" s="19" t="s">
        <v>152</v>
      </c>
      <c r="E17" s="144"/>
      <c r="F17" s="144"/>
      <c r="G17" s="144" t="s">
        <v>15</v>
      </c>
      <c r="H17" s="20">
        <v>46113</v>
      </c>
      <c r="I17" s="20">
        <v>46387</v>
      </c>
      <c r="J17" s="18">
        <v>100</v>
      </c>
      <c r="K17" s="18"/>
      <c r="L17" s="18">
        <v>30</v>
      </c>
      <c r="M17" s="18">
        <v>30</v>
      </c>
      <c r="N17" s="18">
        <v>40</v>
      </c>
      <c r="O17" s="434"/>
      <c r="P17" s="435"/>
      <c r="Q17" s="435"/>
      <c r="R17" s="436"/>
      <c r="S17" s="19" t="str">
        <f t="shared" si="0"/>
        <v>OK</v>
      </c>
      <c r="T17" s="18" t="s">
        <v>366</v>
      </c>
      <c r="U17" s="18"/>
      <c r="V17" s="76"/>
      <c r="W17" s="76"/>
      <c r="AB17"/>
    </row>
    <row r="18" spans="1:28" ht="60" outlineLevel="1">
      <c r="A18" s="99">
        <v>9</v>
      </c>
      <c r="B18" s="52" t="s">
        <v>35</v>
      </c>
      <c r="C18" s="117" t="s">
        <v>154</v>
      </c>
      <c r="D18" s="53" t="s">
        <v>155</v>
      </c>
      <c r="E18" s="145"/>
      <c r="F18" s="145"/>
      <c r="G18" s="145" t="s">
        <v>15</v>
      </c>
      <c r="H18" s="54">
        <v>46023</v>
      </c>
      <c r="I18" s="54">
        <v>46112</v>
      </c>
      <c r="J18" s="52">
        <v>100</v>
      </c>
      <c r="K18" s="52">
        <v>100</v>
      </c>
      <c r="L18" s="52"/>
      <c r="M18" s="52"/>
      <c r="N18" s="52"/>
      <c r="O18" s="434"/>
      <c r="P18" s="435"/>
      <c r="Q18" s="435"/>
      <c r="R18" s="436"/>
      <c r="S18" s="53" t="str">
        <f t="shared" si="0"/>
        <v>OK</v>
      </c>
      <c r="T18" s="52" t="s">
        <v>367</v>
      </c>
      <c r="U18" s="52"/>
      <c r="V18" s="76"/>
      <c r="W18" s="76"/>
      <c r="AB18"/>
    </row>
    <row r="19" spans="1:28" ht="60" outlineLevel="1">
      <c r="A19" s="100">
        <v>10</v>
      </c>
      <c r="B19" s="55" t="s">
        <v>35</v>
      </c>
      <c r="C19" s="118" t="s">
        <v>157</v>
      </c>
      <c r="D19" s="56" t="s">
        <v>158</v>
      </c>
      <c r="E19" s="146"/>
      <c r="F19" s="146"/>
      <c r="G19" s="146" t="s">
        <v>15</v>
      </c>
      <c r="H19" s="57">
        <v>46113</v>
      </c>
      <c r="I19" s="57">
        <v>46387</v>
      </c>
      <c r="J19" s="55">
        <v>100</v>
      </c>
      <c r="K19" s="55"/>
      <c r="L19" s="55">
        <v>30</v>
      </c>
      <c r="M19" s="55">
        <v>30</v>
      </c>
      <c r="N19" s="55">
        <v>40</v>
      </c>
      <c r="O19" s="434"/>
      <c r="P19" s="435"/>
      <c r="Q19" s="435"/>
      <c r="R19" s="436"/>
      <c r="S19" s="56" t="str">
        <f t="shared" si="0"/>
        <v>OK</v>
      </c>
      <c r="T19" s="55" t="s">
        <v>368</v>
      </c>
      <c r="U19" s="55"/>
      <c r="V19" s="76"/>
      <c r="W19" s="76"/>
      <c r="AB19"/>
    </row>
    <row r="20" spans="1:28" ht="45" outlineLevel="1">
      <c r="A20" s="99">
        <v>11</v>
      </c>
      <c r="B20" s="52" t="s">
        <v>35</v>
      </c>
      <c r="C20" s="117" t="s">
        <v>160</v>
      </c>
      <c r="D20" s="53" t="s">
        <v>161</v>
      </c>
      <c r="E20" s="145"/>
      <c r="F20" s="145"/>
      <c r="G20" s="145" t="s">
        <v>15</v>
      </c>
      <c r="H20" s="54">
        <v>46113</v>
      </c>
      <c r="I20" s="54">
        <v>46377</v>
      </c>
      <c r="J20" s="52">
        <v>100</v>
      </c>
      <c r="K20" s="52"/>
      <c r="L20" s="52">
        <v>30</v>
      </c>
      <c r="M20" s="52">
        <v>30</v>
      </c>
      <c r="N20" s="52">
        <v>40</v>
      </c>
      <c r="O20" s="434"/>
      <c r="P20" s="435"/>
      <c r="Q20" s="435"/>
      <c r="R20" s="436"/>
      <c r="S20" s="53" t="str">
        <f t="shared" si="0"/>
        <v>OK</v>
      </c>
      <c r="T20" s="52" t="s">
        <v>369</v>
      </c>
      <c r="U20" s="52"/>
      <c r="V20" s="76"/>
      <c r="W20" s="76"/>
      <c r="AB20"/>
    </row>
    <row r="21" spans="1:28" ht="75" outlineLevel="1">
      <c r="A21" s="101">
        <v>12</v>
      </c>
      <c r="B21" s="70" t="s">
        <v>45</v>
      </c>
      <c r="C21" s="119" t="s">
        <v>163</v>
      </c>
      <c r="D21" s="71" t="s">
        <v>164</v>
      </c>
      <c r="E21" s="147"/>
      <c r="F21" s="147"/>
      <c r="G21" s="147" t="s">
        <v>15</v>
      </c>
      <c r="H21" s="72">
        <v>46024</v>
      </c>
      <c r="I21" s="72">
        <v>46081</v>
      </c>
      <c r="J21" s="70">
        <v>100</v>
      </c>
      <c r="K21" s="70">
        <v>100</v>
      </c>
      <c r="L21" s="70"/>
      <c r="M21" s="70"/>
      <c r="N21" s="70"/>
      <c r="O21" s="434"/>
      <c r="P21" s="435"/>
      <c r="Q21" s="435"/>
      <c r="R21" s="436"/>
      <c r="S21" s="71" t="str">
        <f t="shared" si="0"/>
        <v>OK</v>
      </c>
      <c r="T21" s="70" t="s">
        <v>370</v>
      </c>
      <c r="U21" s="70"/>
      <c r="V21" s="76"/>
      <c r="W21" s="76"/>
      <c r="AB21"/>
    </row>
    <row r="22" spans="1:28" ht="60" outlineLevel="1">
      <c r="A22" s="102">
        <v>13</v>
      </c>
      <c r="B22" s="73" t="s">
        <v>45</v>
      </c>
      <c r="C22" s="120" t="s">
        <v>166</v>
      </c>
      <c r="D22" s="74" t="s">
        <v>167</v>
      </c>
      <c r="E22" s="148"/>
      <c r="F22" s="148"/>
      <c r="G22" s="148" t="s">
        <v>15</v>
      </c>
      <c r="H22" s="75">
        <v>46066</v>
      </c>
      <c r="I22" s="75">
        <v>46387</v>
      </c>
      <c r="J22" s="73">
        <v>100</v>
      </c>
      <c r="K22" s="73">
        <v>25</v>
      </c>
      <c r="L22" s="73">
        <v>25</v>
      </c>
      <c r="M22" s="73">
        <v>25</v>
      </c>
      <c r="N22" s="73">
        <v>25</v>
      </c>
      <c r="O22" s="434"/>
      <c r="P22" s="435"/>
      <c r="Q22" s="435"/>
      <c r="R22" s="436"/>
      <c r="S22" s="74" t="str">
        <f t="shared" si="0"/>
        <v>OK</v>
      </c>
      <c r="T22" s="73" t="s">
        <v>371</v>
      </c>
      <c r="U22" s="73"/>
      <c r="V22" s="76"/>
      <c r="W22" s="76"/>
      <c r="AB22"/>
    </row>
    <row r="23" spans="1:28" ht="60" outlineLevel="1">
      <c r="A23" s="101">
        <v>14</v>
      </c>
      <c r="B23" s="70" t="s">
        <v>45</v>
      </c>
      <c r="C23" s="119" t="s">
        <v>169</v>
      </c>
      <c r="D23" s="71" t="s">
        <v>170</v>
      </c>
      <c r="E23" s="147"/>
      <c r="F23" s="147"/>
      <c r="G23" s="147" t="s">
        <v>15</v>
      </c>
      <c r="H23" s="72">
        <v>46357</v>
      </c>
      <c r="I23" s="72">
        <v>46387</v>
      </c>
      <c r="J23" s="70">
        <v>100</v>
      </c>
      <c r="K23" s="70"/>
      <c r="L23" s="70"/>
      <c r="M23" s="70"/>
      <c r="N23" s="70">
        <v>100</v>
      </c>
      <c r="O23" s="434"/>
      <c r="P23" s="435"/>
      <c r="Q23" s="435"/>
      <c r="R23" s="436"/>
      <c r="S23" s="71" t="str">
        <f t="shared" si="0"/>
        <v>OK</v>
      </c>
      <c r="T23" s="70" t="s">
        <v>372</v>
      </c>
      <c r="U23" s="70"/>
      <c r="V23" s="76"/>
      <c r="W23" s="76"/>
      <c r="AB23"/>
    </row>
    <row r="24" spans="1:28" outlineLevel="1">
      <c r="A24" s="92"/>
      <c r="B24" s="93"/>
      <c r="C24" s="94"/>
      <c r="D24" s="94"/>
      <c r="E24" s="93"/>
      <c r="F24" s="93"/>
      <c r="G24" s="93"/>
      <c r="H24" s="95"/>
      <c r="I24" s="95"/>
      <c r="J24" s="93"/>
      <c r="K24" s="93"/>
      <c r="L24" s="93"/>
      <c r="M24" s="93"/>
      <c r="N24" s="93"/>
      <c r="O24" s="93"/>
      <c r="P24" s="93"/>
      <c r="Q24" s="438"/>
      <c r="R24" s="439"/>
      <c r="Y24"/>
      <c r="Z24"/>
      <c r="AA24"/>
      <c r="AB24"/>
    </row>
    <row r="25" spans="1:28">
      <c r="A25" s="79"/>
      <c r="B25" s="76"/>
      <c r="C25" s="76"/>
      <c r="D25" s="76"/>
      <c r="E25" s="76"/>
      <c r="F25" s="76"/>
      <c r="G25" s="76"/>
      <c r="H25" s="76"/>
      <c r="I25" s="76"/>
      <c r="J25" s="76"/>
      <c r="K25" s="76"/>
      <c r="L25" s="76"/>
      <c r="M25" s="76"/>
      <c r="N25" s="76"/>
      <c r="O25" s="76"/>
      <c r="P25" s="76"/>
      <c r="Q25" s="76"/>
      <c r="R25" s="76"/>
      <c r="S25" s="373"/>
      <c r="T25" s="76"/>
    </row>
    <row r="26" spans="1:28" ht="23.25" customHeight="1">
      <c r="A26" s="468" t="s">
        <v>172</v>
      </c>
      <c r="B26" s="468"/>
      <c r="C26" s="468"/>
      <c r="D26" s="468"/>
      <c r="E26" s="468"/>
      <c r="F26" s="468"/>
      <c r="G26" s="468"/>
      <c r="H26" s="468"/>
      <c r="I26" s="468"/>
      <c r="J26" s="468"/>
      <c r="K26" s="468"/>
      <c r="L26" s="468"/>
      <c r="M26" s="468"/>
      <c r="N26" s="468"/>
      <c r="O26" s="468"/>
      <c r="P26" s="468"/>
      <c r="Q26" s="468"/>
      <c r="R26" s="468"/>
      <c r="S26" s="468"/>
    </row>
    <row r="27" spans="1:28" ht="30"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ETITC|Cultura organizacional 01</v>
      </c>
      <c r="S28" s="375"/>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ETITC|Cultura organizacional 02</v>
      </c>
      <c r="S29" s="375"/>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ETITC|Cultura organizacional 03</v>
      </c>
      <c r="S30" s="375"/>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ETITC|Cultura organizacional 04</v>
      </c>
      <c r="S31" s="375"/>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ETITC|Modelo de voz de la ciudadanía 01</v>
      </c>
      <c r="S32" s="376"/>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ETITC|Modelo de voz de la ciudadanía 02</v>
      </c>
      <c r="S33" s="376"/>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ETITC|Modelo de voz de la ciudadanía 03</v>
      </c>
      <c r="S34" s="376"/>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ETITC|Modelo de voz de la ciudadanía 04</v>
      </c>
      <c r="S35" s="376"/>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ETITC|Modelos operativos flexibles 01</v>
      </c>
      <c r="S36" s="377"/>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ETITC|Modelos operativos flexibles 02</v>
      </c>
      <c r="S37" s="377"/>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ETITC|Modelos operativos flexibles 03</v>
      </c>
      <c r="S38" s="377"/>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ETITC|Gestión del conocimiento 01</v>
      </c>
      <c r="S39" s="378"/>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ETITC|Gestión del conocimiento 02</v>
      </c>
      <c r="S40" s="378"/>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ETITC|Gestión del conocimiento 03</v>
      </c>
      <c r="S41" s="378"/>
      <c r="U41"/>
      <c r="V41"/>
      <c r="W41"/>
      <c r="X41"/>
      <c r="Y41"/>
      <c r="Z41"/>
      <c r="AA41"/>
      <c r="AB41"/>
    </row>
    <row r="42" spans="1:34">
      <c r="A42" s="86"/>
      <c r="B42" s="76"/>
      <c r="C42" s="76"/>
      <c r="D42" s="76"/>
      <c r="E42" s="76"/>
      <c r="F42" s="76"/>
      <c r="G42" s="76"/>
      <c r="H42" s="76"/>
      <c r="I42" s="76"/>
      <c r="J42" s="76"/>
      <c r="K42" s="76"/>
      <c r="L42" s="76"/>
      <c r="M42" s="76"/>
      <c r="N42" s="76"/>
      <c r="O42" s="76"/>
      <c r="P42" s="76"/>
      <c r="Q42" s="76"/>
      <c r="R42" s="76"/>
      <c r="S42" s="373"/>
      <c r="T42" s="76"/>
      <c r="AB42" s="40"/>
      <c r="AC42" s="40"/>
      <c r="AD42" s="40"/>
      <c r="AE42" s="40"/>
      <c r="AF42" s="40"/>
      <c r="AG42" s="40"/>
      <c r="AH42" s="21" t="e">
        <f t="shared" ref="AH42" si="4">ROUND(AVERAGE(AB42:AG42)/5*100,0)</f>
        <v>#DIV/0!</v>
      </c>
    </row>
    <row r="43" spans="1:34" s="453" customFormat="1" ht="45.75" customHeight="1">
      <c r="A43" s="453" t="s">
        <v>191</v>
      </c>
    </row>
    <row r="44" spans="1:34" outlineLevel="1">
      <c r="A44" s="79"/>
      <c r="B44" s="76"/>
      <c r="C44" s="76"/>
      <c r="D44" s="76"/>
      <c r="E44" s="76"/>
      <c r="F44" s="76"/>
      <c r="G44" s="76"/>
      <c r="H44" s="76"/>
      <c r="I44" s="76"/>
      <c r="J44" s="76"/>
      <c r="K44" s="76"/>
      <c r="L44" s="76"/>
      <c r="M44" s="76"/>
      <c r="N44" s="76"/>
      <c r="O44" s="76"/>
      <c r="P44" s="76"/>
      <c r="Q44" s="76"/>
      <c r="R44" s="76"/>
      <c r="S44" s="373"/>
      <c r="T44" s="76"/>
    </row>
    <row r="45" spans="1:34" ht="26.25" outlineLevel="1">
      <c r="A45" s="80" t="s">
        <v>192</v>
      </c>
      <c r="B45" s="81" t="str">
        <f>B10</f>
        <v>Cultura organizacional</v>
      </c>
      <c r="H45" s="429" t="s">
        <v>193</v>
      </c>
      <c r="I45" s="429"/>
      <c r="J45" s="429"/>
      <c r="K45" s="429"/>
      <c r="L45" s="429"/>
      <c r="M45" s="429"/>
      <c r="N45" s="429"/>
      <c r="T45" s="76"/>
    </row>
    <row r="46" spans="1:34" ht="60.7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60" outlineLevel="2">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74</v>
      </c>
      <c r="E47" s="181">
        <f t="shared" si="5"/>
        <v>74</v>
      </c>
      <c r="F47" s="5">
        <f>M28</f>
        <v>100</v>
      </c>
      <c r="G47" s="153"/>
      <c r="H47" s="177">
        <v>5</v>
      </c>
      <c r="I47" s="177">
        <v>5</v>
      </c>
      <c r="J47" s="177">
        <v>5</v>
      </c>
      <c r="K47" s="177">
        <v>0</v>
      </c>
      <c r="L47" s="177">
        <v>5</v>
      </c>
      <c r="M47" s="177">
        <v>5</v>
      </c>
      <c r="N47" s="177">
        <v>5</v>
      </c>
      <c r="O47" s="5">
        <f t="shared" ref="O47" si="6">ROUND((SUM(H47:N47)/35)*100,0)</f>
        <v>86</v>
      </c>
      <c r="P47" s="5">
        <f>(ETITC!$O47/100)*100</f>
        <v>86</v>
      </c>
      <c r="Q47" s="5">
        <f t="shared" ref="Q47:Q52" si="7">IFERROR(ROUND(O47*P47/100,1),"")</f>
        <v>74</v>
      </c>
      <c r="R47" s="5">
        <f>Q47</f>
        <v>74</v>
      </c>
      <c r="S47" s="204" t="s">
        <v>373</v>
      </c>
      <c r="T47" s="76"/>
    </row>
    <row r="48" spans="1:34" ht="60" outlineLevel="2">
      <c r="A48" s="7">
        <v>2</v>
      </c>
      <c r="B48" s="107" t="str">
        <f>C11</f>
        <v>Analizar los resultados de la evaluación para determinar brechas en prácticas, comportamientos y procesos relacionados con la cultura organizacional, priorizando acciones correctivas.</v>
      </c>
      <c r="C48" s="22" t="s">
        <v>59</v>
      </c>
      <c r="D48" s="180">
        <f t="shared" si="5"/>
        <v>74</v>
      </c>
      <c r="E48" s="180">
        <f t="shared" si="5"/>
        <v>74</v>
      </c>
      <c r="F48" s="22">
        <f>M29</f>
        <v>100</v>
      </c>
      <c r="G48" s="154"/>
      <c r="H48" s="177">
        <v>5</v>
      </c>
      <c r="I48" s="177">
        <v>5</v>
      </c>
      <c r="J48" s="177">
        <v>5</v>
      </c>
      <c r="K48" s="177">
        <v>0</v>
      </c>
      <c r="L48" s="177">
        <v>5</v>
      </c>
      <c r="M48" s="177">
        <v>5</v>
      </c>
      <c r="N48" s="177">
        <v>5</v>
      </c>
      <c r="O48" s="22">
        <f>ROUND((SUM(H48:N48)/35)*100,0)</f>
        <v>86</v>
      </c>
      <c r="P48" s="22">
        <f>(ETITC!$O48/100)*100</f>
        <v>86</v>
      </c>
      <c r="Q48" s="22">
        <f t="shared" si="7"/>
        <v>74</v>
      </c>
      <c r="R48" s="22">
        <f>Q48</f>
        <v>74</v>
      </c>
      <c r="S48" s="247" t="s">
        <v>373</v>
      </c>
      <c r="T48" s="76"/>
      <c r="AB48"/>
    </row>
    <row r="49" spans="1:28" ht="45" outlineLevel="2">
      <c r="A49" s="6">
        <v>3</v>
      </c>
      <c r="B49" s="106" t="str">
        <f>C12</f>
        <v>Diseñar el plan de trabajo que consolide acciones estratégicas para fortalecer la cultura organizacional, basado en el diagnóstico y brechas identificadas.</v>
      </c>
      <c r="C49" s="5" t="s">
        <v>59</v>
      </c>
      <c r="D49" s="181">
        <f t="shared" si="5"/>
        <v>74</v>
      </c>
      <c r="E49" s="181">
        <f t="shared" si="5"/>
        <v>74</v>
      </c>
      <c r="F49" s="5">
        <f>M30</f>
        <v>100</v>
      </c>
      <c r="G49" s="153"/>
      <c r="H49" s="177">
        <v>5</v>
      </c>
      <c r="I49" s="177">
        <v>5</v>
      </c>
      <c r="J49" s="177">
        <v>5</v>
      </c>
      <c r="K49" s="177">
        <v>0</v>
      </c>
      <c r="L49" s="177">
        <v>5</v>
      </c>
      <c r="M49" s="177">
        <v>5</v>
      </c>
      <c r="N49" s="177">
        <v>5</v>
      </c>
      <c r="O49" s="5">
        <f t="shared" ref="O49" si="8">ROUND((SUM(H49:N49)/35)*100,0)</f>
        <v>86</v>
      </c>
      <c r="P49" s="5">
        <f>(ETITC!$O49/100)*100</f>
        <v>86</v>
      </c>
      <c r="Q49" s="5">
        <f t="shared" si="7"/>
        <v>74</v>
      </c>
      <c r="R49" s="5">
        <f>Q49</f>
        <v>74</v>
      </c>
      <c r="S49" s="204" t="s">
        <v>373</v>
      </c>
      <c r="T49" s="76"/>
      <c r="AB49"/>
    </row>
    <row r="50" spans="1:28" ht="99" customHeight="1" outlineLevel="2" thickTop="1" thickBot="1">
      <c r="A50" s="454">
        <v>4</v>
      </c>
      <c r="B50" s="447" t="str">
        <f>C13</f>
        <v>Implementar las acciones definidas en el plan de trabajo, asegurando la participación activa del personal y el seguimiento a los resultados esperados.</v>
      </c>
      <c r="C50" s="23" t="s">
        <v>64</v>
      </c>
      <c r="D50" s="180">
        <f t="shared" si="5"/>
        <v>22.2</v>
      </c>
      <c r="E50" s="180">
        <f t="shared" si="5"/>
        <v>22.2</v>
      </c>
      <c r="F50" s="22">
        <f>N31</f>
        <v>30</v>
      </c>
      <c r="G50" s="154"/>
      <c r="H50" s="177">
        <v>5</v>
      </c>
      <c r="I50" s="177">
        <v>5</v>
      </c>
      <c r="J50" s="177">
        <v>5</v>
      </c>
      <c r="K50" s="177">
        <v>0</v>
      </c>
      <c r="L50" s="177">
        <v>5</v>
      </c>
      <c r="M50" s="177">
        <v>5</v>
      </c>
      <c r="N50" s="177">
        <v>5</v>
      </c>
      <c r="O50" s="22">
        <f t="shared" ref="O50:O52" si="9">ROUND((SUM(H50:N50)/35)*100,0)</f>
        <v>86</v>
      </c>
      <c r="P50" s="22">
        <f>(ETITC!$O50/100)*30</f>
        <v>25.8</v>
      </c>
      <c r="Q50" s="22">
        <f t="shared" si="7"/>
        <v>22.2</v>
      </c>
      <c r="R50" s="22">
        <f>Q50</f>
        <v>22.2</v>
      </c>
      <c r="S50" s="247" t="s">
        <v>374</v>
      </c>
      <c r="T50" s="76"/>
      <c r="AB50"/>
    </row>
    <row r="51" spans="1:28" ht="20.25" customHeight="1" outlineLevel="2" thickTop="1" thickBot="1">
      <c r="A51" s="455"/>
      <c r="B51" s="448"/>
      <c r="C51" s="24" t="s">
        <v>69</v>
      </c>
      <c r="D51" s="180">
        <f t="shared" si="5"/>
        <v>0</v>
      </c>
      <c r="E51" s="180">
        <f t="shared" si="5"/>
        <v>22.2</v>
      </c>
      <c r="F51" s="22">
        <f>O31</f>
        <v>30</v>
      </c>
      <c r="G51" s="154"/>
      <c r="H51" s="177"/>
      <c r="I51" s="177"/>
      <c r="J51" s="177"/>
      <c r="K51" s="177"/>
      <c r="L51" s="177"/>
      <c r="M51" s="177"/>
      <c r="N51" s="177"/>
      <c r="O51" s="23">
        <f t="shared" si="9"/>
        <v>0</v>
      </c>
      <c r="P51" s="23">
        <f>(ETITC!$O51/100)*30</f>
        <v>0</v>
      </c>
      <c r="Q51" s="23">
        <f t="shared" si="7"/>
        <v>0</v>
      </c>
      <c r="R51" s="23">
        <f>R50+Q51</f>
        <v>22.2</v>
      </c>
      <c r="S51" s="379"/>
      <c r="T51" s="76"/>
      <c r="AB51"/>
    </row>
    <row r="52" spans="1:28" ht="20.25" customHeight="1" outlineLevel="2" thickTop="1">
      <c r="A52" s="455"/>
      <c r="B52" s="448"/>
      <c r="C52" s="24" t="s">
        <v>74</v>
      </c>
      <c r="D52" s="180">
        <f t="shared" si="5"/>
        <v>0</v>
      </c>
      <c r="E52" s="180">
        <f t="shared" si="5"/>
        <v>22.2</v>
      </c>
      <c r="F52" s="22">
        <f>P31</f>
        <v>40</v>
      </c>
      <c r="G52" s="154"/>
      <c r="H52" s="177"/>
      <c r="I52" s="177"/>
      <c r="J52" s="177"/>
      <c r="K52" s="177"/>
      <c r="L52" s="177"/>
      <c r="M52" s="177"/>
      <c r="N52" s="177"/>
      <c r="O52" s="24">
        <f t="shared" si="9"/>
        <v>0</v>
      </c>
      <c r="P52" s="24">
        <f>(ETITC!$O52/100)*40</f>
        <v>0</v>
      </c>
      <c r="Q52" s="24">
        <f t="shared" si="7"/>
        <v>0</v>
      </c>
      <c r="R52" s="24">
        <f>R51+Q52</f>
        <v>22.2</v>
      </c>
      <c r="S52" s="380"/>
      <c r="T52" s="76"/>
      <c r="AB52"/>
    </row>
    <row r="53" spans="1:28" ht="45.75" customHeight="1" outlineLevel="1">
      <c r="G53" s="157"/>
      <c r="H53" s="157"/>
      <c r="I53" s="157"/>
      <c r="J53" s="157"/>
      <c r="K53" s="157"/>
      <c r="L53" s="157"/>
      <c r="M53" s="157"/>
      <c r="N53" s="157"/>
      <c r="Q53" s="129" t="s">
        <v>212</v>
      </c>
      <c r="R53" s="130">
        <f>AVERAGE(R47:R49,R52)/100</f>
        <v>0.61049999999999993</v>
      </c>
      <c r="S53" s="381"/>
      <c r="T53" s="76"/>
    </row>
    <row r="54" spans="1:28" ht="26.25" outlineLevel="1">
      <c r="A54" s="82" t="s">
        <v>213</v>
      </c>
      <c r="B54" s="124" t="s">
        <v>25</v>
      </c>
      <c r="G54" s="157"/>
      <c r="H54" s="430" t="s">
        <v>193</v>
      </c>
      <c r="I54" s="430"/>
      <c r="J54" s="430"/>
      <c r="K54" s="430"/>
      <c r="L54" s="430"/>
      <c r="M54" s="430"/>
      <c r="N54" s="430"/>
      <c r="S54" s="381"/>
      <c r="T54" s="76"/>
    </row>
    <row r="55" spans="1:28" ht="60.75" outlineLevel="2" thickBot="1">
      <c r="A55" s="131" t="s">
        <v>28</v>
      </c>
      <c r="B55" s="132" t="s">
        <v>194</v>
      </c>
      <c r="C55" s="132" t="s">
        <v>195</v>
      </c>
      <c r="D55" s="132" t="s">
        <v>196</v>
      </c>
      <c r="E55" s="132" t="s">
        <v>214</v>
      </c>
      <c r="F55" s="132" t="s">
        <v>198</v>
      </c>
      <c r="G55" s="158" t="s">
        <v>199</v>
      </c>
      <c r="H55" s="178" t="s">
        <v>200</v>
      </c>
      <c r="I55" s="178" t="s">
        <v>201</v>
      </c>
      <c r="J55" s="178" t="s">
        <v>202</v>
      </c>
      <c r="K55" s="178" t="s">
        <v>203</v>
      </c>
      <c r="L55" s="178" t="s">
        <v>204</v>
      </c>
      <c r="M55" s="178" t="s">
        <v>205</v>
      </c>
      <c r="N55" s="178" t="s">
        <v>206</v>
      </c>
      <c r="O55" s="132" t="s">
        <v>207</v>
      </c>
      <c r="P55" s="132" t="s">
        <v>215</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100</v>
      </c>
      <c r="E56" s="181">
        <f>R56</f>
        <v>100</v>
      </c>
      <c r="F56" s="25">
        <f>M32</f>
        <v>100</v>
      </c>
      <c r="G56" s="159" t="s">
        <v>211</v>
      </c>
      <c r="H56" s="177">
        <v>5</v>
      </c>
      <c r="I56" s="177">
        <v>5</v>
      </c>
      <c r="J56" s="177">
        <v>5</v>
      </c>
      <c r="K56" s="177">
        <v>5</v>
      </c>
      <c r="L56" s="177">
        <v>5</v>
      </c>
      <c r="M56" s="177">
        <v>5</v>
      </c>
      <c r="N56" s="177">
        <v>5</v>
      </c>
      <c r="O56" s="25">
        <f t="shared" ref="O56:O65" si="10">ROUND((SUM(H56:N56)/35)*100,0)</f>
        <v>100</v>
      </c>
      <c r="P56" s="25">
        <f>(ETITC!$O56/100)*100</f>
        <v>100</v>
      </c>
      <c r="Q56" s="25">
        <f t="shared" ref="Q56:Q65" si="11">IFERROR(ROUND(O56*P56/100,1),"")</f>
        <v>100</v>
      </c>
      <c r="R56" s="25">
        <f>Q56</f>
        <v>100</v>
      </c>
      <c r="S56" s="369"/>
      <c r="T56" s="76"/>
      <c r="AB56"/>
    </row>
    <row r="57" spans="1:28" ht="57" customHeight="1" outlineLevel="2" thickTop="1" thickBot="1">
      <c r="A57" s="456">
        <v>2</v>
      </c>
      <c r="B57" s="459" t="str">
        <f>C15</f>
        <v>Diseñar, aplicar y analizar la encuesta de satisfacción de los servicios ofrecidos por la entidad, garantizando cobertura representativa y trazabilidad de resultados.</v>
      </c>
      <c r="C57" s="28" t="s">
        <v>64</v>
      </c>
      <c r="D57" s="181">
        <f>Q57</f>
        <v>26.5</v>
      </c>
      <c r="E57" s="181">
        <f>R57</f>
        <v>26.5</v>
      </c>
      <c r="F57" s="28">
        <f>N33</f>
        <v>30</v>
      </c>
      <c r="G57" s="160" t="s">
        <v>211</v>
      </c>
      <c r="H57" s="177">
        <v>5</v>
      </c>
      <c r="I57" s="177">
        <v>5</v>
      </c>
      <c r="J57" s="177">
        <v>3</v>
      </c>
      <c r="K57" s="177">
        <v>5</v>
      </c>
      <c r="L57" s="177">
        <v>5</v>
      </c>
      <c r="M57" s="177">
        <v>5</v>
      </c>
      <c r="N57" s="177">
        <v>5</v>
      </c>
      <c r="O57" s="28">
        <f t="shared" si="10"/>
        <v>94</v>
      </c>
      <c r="P57" s="28">
        <f>(ETITC!$O57/100)*30</f>
        <v>28.2</v>
      </c>
      <c r="Q57" s="28">
        <f t="shared" si="11"/>
        <v>26.5</v>
      </c>
      <c r="R57" s="28">
        <f>Q57</f>
        <v>26.5</v>
      </c>
      <c r="S57" s="396" t="s">
        <v>375</v>
      </c>
      <c r="T57" s="76"/>
      <c r="AB57"/>
    </row>
    <row r="58" spans="1:28" ht="22.5" customHeight="1" outlineLevel="2" thickTop="1" thickBot="1">
      <c r="A58" s="457"/>
      <c r="B58" s="460"/>
      <c r="C58" s="29" t="s">
        <v>69</v>
      </c>
      <c r="D58" s="181">
        <f t="shared" ref="D58:E65" si="12">Q58</f>
        <v>0</v>
      </c>
      <c r="E58" s="181">
        <f t="shared" si="12"/>
        <v>26.5</v>
      </c>
      <c r="F58" s="28">
        <f>O33</f>
        <v>30</v>
      </c>
      <c r="G58" s="160"/>
      <c r="H58" s="177"/>
      <c r="I58" s="177"/>
      <c r="J58" s="177"/>
      <c r="K58" s="177"/>
      <c r="L58" s="177"/>
      <c r="M58" s="177"/>
      <c r="N58" s="177"/>
      <c r="O58" s="29">
        <f t="shared" si="10"/>
        <v>0</v>
      </c>
      <c r="P58" s="29">
        <f>(ETITC!$O58/100)*30</f>
        <v>0</v>
      </c>
      <c r="Q58" s="29">
        <f t="shared" si="11"/>
        <v>0</v>
      </c>
      <c r="R58" s="29">
        <f>R57+Q58</f>
        <v>26.5</v>
      </c>
      <c r="S58" s="383"/>
      <c r="T58" s="76"/>
      <c r="AB58"/>
    </row>
    <row r="59" spans="1:28" ht="22.5" customHeight="1" outlineLevel="2" thickTop="1" thickBot="1">
      <c r="A59" s="458"/>
      <c r="B59" s="461"/>
      <c r="C59" s="30" t="s">
        <v>74</v>
      </c>
      <c r="D59" s="181">
        <f t="shared" si="12"/>
        <v>0</v>
      </c>
      <c r="E59" s="181">
        <f t="shared" si="12"/>
        <v>26.5</v>
      </c>
      <c r="F59" s="28">
        <f>P33</f>
        <v>40</v>
      </c>
      <c r="G59" s="160"/>
      <c r="H59" s="179"/>
      <c r="I59" s="179"/>
      <c r="J59" s="179"/>
      <c r="K59" s="179"/>
      <c r="L59" s="179"/>
      <c r="M59" s="179"/>
      <c r="N59" s="179"/>
      <c r="O59" s="30">
        <f t="shared" si="10"/>
        <v>0</v>
      </c>
      <c r="P59" s="30">
        <f>(ETITC!$O59/100)*40</f>
        <v>0</v>
      </c>
      <c r="Q59" s="30">
        <f t="shared" si="11"/>
        <v>0</v>
      </c>
      <c r="R59" s="30">
        <f>R58+Q59</f>
        <v>26.5</v>
      </c>
      <c r="S59" s="384"/>
      <c r="T59" s="76"/>
      <c r="AB59"/>
    </row>
    <row r="60" spans="1:28" ht="135" customHeight="1" outlineLevel="2" thickTop="1" thickBot="1">
      <c r="A60" s="465">
        <v>3</v>
      </c>
      <c r="B60" s="462" t="str">
        <f>C16</f>
        <v>Ejecutar las acciones de mejora derivadas del análisis de la encuesta de satisfacción, orientadas a optimizar la experiencia ciudadana y la relación con grupos de valor.</v>
      </c>
      <c r="C60" s="25" t="s">
        <v>64</v>
      </c>
      <c r="D60" s="181">
        <f t="shared" si="12"/>
        <v>15.1</v>
      </c>
      <c r="E60" s="181">
        <f t="shared" si="12"/>
        <v>15.1</v>
      </c>
      <c r="F60" s="25">
        <f>N34</f>
        <v>30</v>
      </c>
      <c r="G60" s="159"/>
      <c r="H60" s="179">
        <v>5</v>
      </c>
      <c r="I60" s="179">
        <v>5</v>
      </c>
      <c r="J60" s="179">
        <v>3</v>
      </c>
      <c r="K60" s="179">
        <v>3</v>
      </c>
      <c r="L60" s="179">
        <v>3</v>
      </c>
      <c r="M60" s="179">
        <v>3</v>
      </c>
      <c r="N60" s="179">
        <v>3</v>
      </c>
      <c r="O60" s="25">
        <f t="shared" si="10"/>
        <v>71</v>
      </c>
      <c r="P60" s="25">
        <f>(ETITC!$O60/100)*30</f>
        <v>21.299999999999997</v>
      </c>
      <c r="Q60" s="25">
        <f t="shared" si="11"/>
        <v>15.1</v>
      </c>
      <c r="R60" s="25">
        <f>Q60</f>
        <v>15.1</v>
      </c>
      <c r="S60" s="393" t="s">
        <v>376</v>
      </c>
      <c r="T60" s="76"/>
      <c r="AB60"/>
    </row>
    <row r="61" spans="1:28" ht="22.5" customHeight="1" outlineLevel="2" thickTop="1" thickBot="1">
      <c r="A61" s="466"/>
      <c r="B61" s="463"/>
      <c r="C61" s="26" t="s">
        <v>69</v>
      </c>
      <c r="D61" s="181">
        <f t="shared" si="12"/>
        <v>0</v>
      </c>
      <c r="E61" s="181">
        <f t="shared" si="12"/>
        <v>15.1</v>
      </c>
      <c r="F61" s="25">
        <f>O34</f>
        <v>30</v>
      </c>
      <c r="G61" s="159"/>
      <c r="H61" s="179"/>
      <c r="I61" s="179"/>
      <c r="J61" s="179"/>
      <c r="K61" s="179"/>
      <c r="L61" s="179"/>
      <c r="M61" s="179"/>
      <c r="N61" s="179"/>
      <c r="O61" s="26">
        <f t="shared" si="10"/>
        <v>0</v>
      </c>
      <c r="P61" s="26">
        <f>(ETITC!$O61/100)*30</f>
        <v>0</v>
      </c>
      <c r="Q61" s="26">
        <f t="shared" si="11"/>
        <v>0</v>
      </c>
      <c r="R61" s="26">
        <f>R60+Q61</f>
        <v>15.1</v>
      </c>
      <c r="S61" s="385"/>
      <c r="T61" s="76"/>
      <c r="AB61"/>
    </row>
    <row r="62" spans="1:28" ht="22.5" customHeight="1" outlineLevel="2" thickTop="1" thickBot="1">
      <c r="A62" s="467"/>
      <c r="B62" s="464"/>
      <c r="C62" s="27" t="s">
        <v>74</v>
      </c>
      <c r="D62" s="181">
        <f t="shared" si="12"/>
        <v>0</v>
      </c>
      <c r="E62" s="181">
        <f t="shared" si="12"/>
        <v>15.1</v>
      </c>
      <c r="F62" s="25">
        <f>P34</f>
        <v>40</v>
      </c>
      <c r="G62" s="159"/>
      <c r="H62" s="179"/>
      <c r="I62" s="179"/>
      <c r="J62" s="179"/>
      <c r="K62" s="179"/>
      <c r="L62" s="179"/>
      <c r="M62" s="179"/>
      <c r="N62" s="179"/>
      <c r="O62" s="27">
        <f t="shared" si="10"/>
        <v>0</v>
      </c>
      <c r="P62" s="27">
        <f>(ETITC!$O62/100)*40</f>
        <v>0</v>
      </c>
      <c r="Q62" s="27">
        <f t="shared" si="11"/>
        <v>0</v>
      </c>
      <c r="R62" s="27">
        <f>R61+Q62</f>
        <v>15.1</v>
      </c>
      <c r="S62" s="386"/>
      <c r="T62" s="76"/>
      <c r="AB62"/>
    </row>
    <row r="63" spans="1:28" ht="137.25" customHeight="1" outlineLevel="2" thickTop="1" thickBot="1">
      <c r="A63" s="456">
        <v>4</v>
      </c>
      <c r="B63" s="459" t="str">
        <f>C17</f>
        <v>Monitorear la implementación de las mejoras y lecciones aprendidas, evaluando su impacto en la experiencia ciudadana y ajustando acciones según resultados.</v>
      </c>
      <c r="C63" s="28" t="s">
        <v>64</v>
      </c>
      <c r="D63" s="181">
        <f t="shared" si="12"/>
        <v>1.6</v>
      </c>
      <c r="E63" s="181">
        <f t="shared" si="12"/>
        <v>1.6</v>
      </c>
      <c r="F63" s="28">
        <f>N35</f>
        <v>30</v>
      </c>
      <c r="G63" s="160"/>
      <c r="H63" s="177">
        <v>5</v>
      </c>
      <c r="I63" s="177">
        <v>3</v>
      </c>
      <c r="J63" s="177">
        <v>0</v>
      </c>
      <c r="K63" s="177">
        <v>0</v>
      </c>
      <c r="L63" s="177">
        <v>0</v>
      </c>
      <c r="M63" s="177">
        <v>0</v>
      </c>
      <c r="N63" s="177">
        <v>0</v>
      </c>
      <c r="O63" s="28">
        <f t="shared" si="10"/>
        <v>23</v>
      </c>
      <c r="P63" s="28">
        <f>(ETITC!$O63/100)*30</f>
        <v>6.9</v>
      </c>
      <c r="Q63" s="28">
        <f t="shared" si="11"/>
        <v>1.6</v>
      </c>
      <c r="R63" s="28">
        <f>Q63</f>
        <v>1.6</v>
      </c>
      <c r="S63" s="396" t="s">
        <v>377</v>
      </c>
      <c r="T63" s="76"/>
      <c r="AB63"/>
    </row>
    <row r="64" spans="1:28" ht="22.5" customHeight="1" outlineLevel="2" thickTop="1" thickBot="1">
      <c r="A64" s="457"/>
      <c r="B64" s="460"/>
      <c r="C64" s="29" t="s">
        <v>69</v>
      </c>
      <c r="D64" s="181">
        <f t="shared" si="12"/>
        <v>0</v>
      </c>
      <c r="E64" s="181">
        <f t="shared" si="12"/>
        <v>1.6</v>
      </c>
      <c r="F64" s="28">
        <f>O35</f>
        <v>30</v>
      </c>
      <c r="G64" s="160"/>
      <c r="H64" s="177"/>
      <c r="I64" s="177"/>
      <c r="J64" s="177"/>
      <c r="K64" s="177"/>
      <c r="L64" s="177"/>
      <c r="M64" s="177"/>
      <c r="N64" s="177"/>
      <c r="O64" s="29">
        <f t="shared" si="10"/>
        <v>0</v>
      </c>
      <c r="P64" s="29">
        <f>(ETITC!$O64/100)*30</f>
        <v>0</v>
      </c>
      <c r="Q64" s="29">
        <f t="shared" si="11"/>
        <v>0</v>
      </c>
      <c r="R64" s="29">
        <f>R63+Q64</f>
        <v>1.6</v>
      </c>
      <c r="S64" s="383"/>
      <c r="T64" s="76"/>
      <c r="AB64"/>
    </row>
    <row r="65" spans="1:28" ht="22.5" customHeight="1" outlineLevel="2" thickTop="1">
      <c r="A65" s="457"/>
      <c r="B65" s="460"/>
      <c r="C65" s="30" t="s">
        <v>74</v>
      </c>
      <c r="D65" s="181">
        <f t="shared" si="12"/>
        <v>0</v>
      </c>
      <c r="E65" s="181">
        <f t="shared" si="12"/>
        <v>1.6</v>
      </c>
      <c r="F65" s="28">
        <f>P35</f>
        <v>40</v>
      </c>
      <c r="G65" s="160"/>
      <c r="H65" s="177"/>
      <c r="I65" s="177"/>
      <c r="J65" s="177"/>
      <c r="K65" s="177"/>
      <c r="L65" s="177"/>
      <c r="M65" s="177"/>
      <c r="N65" s="177"/>
      <c r="O65" s="30">
        <f t="shared" si="10"/>
        <v>0</v>
      </c>
      <c r="P65" s="30">
        <f>(ETITC!$O65/100)*40</f>
        <v>0</v>
      </c>
      <c r="Q65" s="30">
        <f t="shared" si="11"/>
        <v>0</v>
      </c>
      <c r="R65" s="30">
        <f>R64+Q65</f>
        <v>1.6</v>
      </c>
      <c r="S65" s="384"/>
      <c r="T65" s="76"/>
      <c r="AB65"/>
    </row>
    <row r="66" spans="1:28" ht="45.75" customHeight="1" outlineLevel="1">
      <c r="G66" s="157"/>
      <c r="H66" s="157"/>
      <c r="I66" s="157"/>
      <c r="J66" s="157"/>
      <c r="K66" s="157"/>
      <c r="L66" s="157"/>
      <c r="M66" s="157"/>
      <c r="N66" s="157"/>
      <c r="Q66" s="132" t="s">
        <v>212</v>
      </c>
      <c r="R66" s="133">
        <f>AVERAGE(R56,R59,R62,R65)/100</f>
        <v>0.35799999999999998</v>
      </c>
      <c r="S66" s="381"/>
      <c r="T66" s="76"/>
    </row>
    <row r="67" spans="1:28" ht="26.25" outlineLevel="1">
      <c r="A67" s="83" t="s">
        <v>216</v>
      </c>
      <c r="B67" s="123" t="s">
        <v>35</v>
      </c>
      <c r="G67" s="157"/>
      <c r="H67" s="430" t="s">
        <v>193</v>
      </c>
      <c r="I67" s="430"/>
      <c r="J67" s="430"/>
      <c r="K67" s="430"/>
      <c r="L67" s="430"/>
      <c r="M67" s="430"/>
      <c r="N67" s="430"/>
      <c r="S67" s="381"/>
      <c r="T67" s="76"/>
    </row>
    <row r="68" spans="1:28" ht="60.75" outlineLevel="2" thickBot="1">
      <c r="A68" s="134" t="s">
        <v>28</v>
      </c>
      <c r="B68" s="135" t="s">
        <v>194</v>
      </c>
      <c r="C68" s="135" t="s">
        <v>195</v>
      </c>
      <c r="D68" s="135" t="s">
        <v>196</v>
      </c>
      <c r="E68" s="135" t="s">
        <v>214</v>
      </c>
      <c r="F68" s="135" t="s">
        <v>217</v>
      </c>
      <c r="G68" s="165" t="s">
        <v>199</v>
      </c>
      <c r="H68" s="178" t="s">
        <v>200</v>
      </c>
      <c r="I68" s="178" t="s">
        <v>201</v>
      </c>
      <c r="J68" s="178" t="s">
        <v>202</v>
      </c>
      <c r="K68" s="178" t="s">
        <v>203</v>
      </c>
      <c r="L68" s="178" t="s">
        <v>204</v>
      </c>
      <c r="M68" s="178" t="s">
        <v>205</v>
      </c>
      <c r="N68" s="178" t="s">
        <v>206</v>
      </c>
      <c r="O68" s="135" t="s">
        <v>207</v>
      </c>
      <c r="P68" s="135" t="s">
        <v>215</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0</v>
      </c>
      <c r="E69" s="181">
        <f t="shared" si="13"/>
        <v>0</v>
      </c>
      <c r="F69" s="28">
        <f>M36</f>
        <v>100</v>
      </c>
      <c r="G69" s="167"/>
      <c r="H69" s="177">
        <v>0</v>
      </c>
      <c r="I69" s="177">
        <v>0</v>
      </c>
      <c r="J69" s="177">
        <v>0</v>
      </c>
      <c r="K69" s="177">
        <v>0</v>
      </c>
      <c r="L69" s="177">
        <v>0</v>
      </c>
      <c r="M69" s="177">
        <v>0</v>
      </c>
      <c r="N69" s="177">
        <v>0</v>
      </c>
      <c r="O69" s="31">
        <f t="shared" ref="O69:O73" si="14">ROUND((SUM(H69:N69)/35)*100,0)</f>
        <v>0</v>
      </c>
      <c r="P69" s="31">
        <f>(ETITC!$O69/100)*100</f>
        <v>0</v>
      </c>
      <c r="Q69" s="31">
        <f t="shared" ref="Q69:Q73" si="15">IFERROR(ROUND(O69*P69/100,1),"")</f>
        <v>0</v>
      </c>
      <c r="R69" s="31">
        <f>Q69</f>
        <v>0</v>
      </c>
      <c r="S69" s="299" t="s">
        <v>378</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0</v>
      </c>
      <c r="E70" s="181">
        <f t="shared" si="13"/>
        <v>0</v>
      </c>
      <c r="F70" s="34">
        <f>M37</f>
        <v>100</v>
      </c>
      <c r="G70" s="166"/>
      <c r="H70" s="177">
        <v>0</v>
      </c>
      <c r="I70" s="177">
        <v>0</v>
      </c>
      <c r="J70" s="177">
        <v>0</v>
      </c>
      <c r="K70" s="177">
        <v>0</v>
      </c>
      <c r="L70" s="177">
        <v>0</v>
      </c>
      <c r="M70" s="177">
        <v>0</v>
      </c>
      <c r="N70" s="177">
        <v>0</v>
      </c>
      <c r="O70" s="34">
        <f t="shared" si="14"/>
        <v>0</v>
      </c>
      <c r="P70" s="34">
        <f>(ETITC!$O70/100)*100</f>
        <v>0</v>
      </c>
      <c r="Q70" s="34">
        <f t="shared" si="15"/>
        <v>0</v>
      </c>
      <c r="R70" s="34">
        <f>Q70</f>
        <v>0</v>
      </c>
      <c r="S70" s="370" t="s">
        <v>378</v>
      </c>
      <c r="T70" s="76"/>
      <c r="AB70"/>
    </row>
    <row r="71" spans="1:28" ht="75.75" customHeight="1" outlineLevel="2" thickTop="1" thickBot="1">
      <c r="A71" s="451">
        <v>3</v>
      </c>
      <c r="B71" s="449" t="str">
        <f>C20</f>
        <v>Ejecutar las acciones definidas en el plan de trabajo, asegurando la adaptación de procesos y la mejora continua en la gestión institucional.</v>
      </c>
      <c r="C71" s="31" t="s">
        <v>64</v>
      </c>
      <c r="D71" s="181">
        <f t="shared" si="13"/>
        <v>0</v>
      </c>
      <c r="E71" s="181">
        <f t="shared" si="13"/>
        <v>0</v>
      </c>
      <c r="F71" s="31">
        <f>N38</f>
        <v>30</v>
      </c>
      <c r="G71" s="167"/>
      <c r="H71" s="177"/>
      <c r="I71" s="177"/>
      <c r="J71" s="177"/>
      <c r="K71" s="177"/>
      <c r="L71" s="177"/>
      <c r="M71" s="177"/>
      <c r="N71" s="177"/>
      <c r="O71" s="31">
        <f t="shared" si="14"/>
        <v>0</v>
      </c>
      <c r="P71" s="31">
        <f>(ETITC!$O71/100)*30</f>
        <v>0</v>
      </c>
      <c r="Q71" s="31">
        <f t="shared" si="15"/>
        <v>0</v>
      </c>
      <c r="R71" s="31">
        <f>Q71</f>
        <v>0</v>
      </c>
      <c r="S71" s="299"/>
      <c r="T71" s="76"/>
      <c r="AB71"/>
    </row>
    <row r="72" spans="1:28" ht="18.75" outlineLevel="2">
      <c r="A72" s="452"/>
      <c r="B72" s="450"/>
      <c r="C72" s="32" t="s">
        <v>69</v>
      </c>
      <c r="D72" s="181">
        <f t="shared" si="13"/>
        <v>0</v>
      </c>
      <c r="E72" s="181">
        <f t="shared" si="13"/>
        <v>0</v>
      </c>
      <c r="F72" s="31">
        <f>O38</f>
        <v>30</v>
      </c>
      <c r="G72" s="167"/>
      <c r="H72" s="179"/>
      <c r="I72" s="179"/>
      <c r="J72" s="179"/>
      <c r="K72" s="179"/>
      <c r="L72" s="179"/>
      <c r="M72" s="179"/>
      <c r="N72" s="179"/>
      <c r="O72" s="32">
        <f t="shared" si="14"/>
        <v>0</v>
      </c>
      <c r="P72" s="32">
        <f>(ETITC!$O72/100)*30</f>
        <v>0</v>
      </c>
      <c r="Q72" s="32">
        <f t="shared" si="15"/>
        <v>0</v>
      </c>
      <c r="R72" s="32">
        <f>R71+Q72</f>
        <v>0</v>
      </c>
      <c r="S72" s="387"/>
      <c r="T72" s="76"/>
      <c r="AB72"/>
    </row>
    <row r="73" spans="1:28" ht="18.75" outlineLevel="2">
      <c r="A73" s="452"/>
      <c r="B73" s="450"/>
      <c r="C73" s="33" t="s">
        <v>74</v>
      </c>
      <c r="D73" s="181">
        <f t="shared" si="13"/>
        <v>0</v>
      </c>
      <c r="E73" s="181">
        <f t="shared" si="13"/>
        <v>0</v>
      </c>
      <c r="F73" s="31">
        <f>P38</f>
        <v>40</v>
      </c>
      <c r="G73" s="167"/>
      <c r="H73" s="177"/>
      <c r="I73" s="177"/>
      <c r="J73" s="177"/>
      <c r="K73" s="177"/>
      <c r="L73" s="177"/>
      <c r="M73" s="177"/>
      <c r="N73" s="177"/>
      <c r="O73" s="33">
        <f t="shared" si="14"/>
        <v>0</v>
      </c>
      <c r="P73" s="33">
        <f>(ETITC!$O73/100)*40</f>
        <v>0</v>
      </c>
      <c r="Q73" s="33">
        <f t="shared" si="15"/>
        <v>0</v>
      </c>
      <c r="R73" s="33">
        <f>R72+Q73</f>
        <v>0</v>
      </c>
      <c r="S73" s="388"/>
      <c r="T73" s="76"/>
      <c r="AB73"/>
    </row>
    <row r="74" spans="1:28" ht="45.75" customHeight="1" outlineLevel="1">
      <c r="A74" s="79"/>
      <c r="B74" s="76"/>
      <c r="C74" s="76"/>
      <c r="D74" s="76"/>
      <c r="E74" s="76"/>
      <c r="F74" s="76"/>
      <c r="G74" s="170"/>
      <c r="H74" s="170"/>
      <c r="I74" s="170"/>
      <c r="J74" s="170"/>
      <c r="K74" s="170"/>
      <c r="L74" s="170"/>
      <c r="M74" s="170"/>
      <c r="N74" s="170"/>
      <c r="O74" s="76"/>
      <c r="P74" s="76"/>
      <c r="Q74" s="135" t="s">
        <v>212</v>
      </c>
      <c r="R74" s="136">
        <f>AVERAGE(R69,R70,R73)/100</f>
        <v>0</v>
      </c>
      <c r="S74" s="389"/>
      <c r="T74" s="76"/>
      <c r="AB74"/>
    </row>
    <row r="75" spans="1:28" ht="26.25" outlineLevel="1">
      <c r="A75" s="84" t="s">
        <v>218</v>
      </c>
      <c r="B75" s="85" t="s">
        <v>45</v>
      </c>
      <c r="G75" s="157"/>
      <c r="H75" s="430" t="s">
        <v>193</v>
      </c>
      <c r="I75" s="430"/>
      <c r="J75" s="430"/>
      <c r="K75" s="430"/>
      <c r="L75" s="430"/>
      <c r="M75" s="430"/>
      <c r="N75" s="430"/>
      <c r="S75" s="381"/>
      <c r="T75" s="76"/>
      <c r="AB75"/>
    </row>
    <row r="76" spans="1:28" ht="46.5" customHeight="1" outlineLevel="2" thickBot="1">
      <c r="A76" s="137" t="s">
        <v>28</v>
      </c>
      <c r="B76" s="138" t="s">
        <v>194</v>
      </c>
      <c r="C76" s="138" t="s">
        <v>195</v>
      </c>
      <c r="D76" s="138" t="s">
        <v>196</v>
      </c>
      <c r="E76" s="138" t="s">
        <v>214</v>
      </c>
      <c r="F76" s="138" t="s">
        <v>217</v>
      </c>
      <c r="G76" s="171" t="s">
        <v>199</v>
      </c>
      <c r="H76" s="178" t="s">
        <v>200</v>
      </c>
      <c r="I76" s="178" t="s">
        <v>201</v>
      </c>
      <c r="J76" s="178" t="s">
        <v>202</v>
      </c>
      <c r="K76" s="178" t="s">
        <v>203</v>
      </c>
      <c r="L76" s="178" t="s">
        <v>204</v>
      </c>
      <c r="M76" s="178" t="s">
        <v>205</v>
      </c>
      <c r="N76" s="178" t="s">
        <v>206</v>
      </c>
      <c r="O76" s="138" t="s">
        <v>207</v>
      </c>
      <c r="P76" s="138" t="s">
        <v>215</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100</v>
      </c>
      <c r="E77" s="181">
        <f t="shared" si="16"/>
        <v>100</v>
      </c>
      <c r="F77" s="35">
        <f>M39</f>
        <v>100</v>
      </c>
      <c r="G77" s="172" t="s">
        <v>211</v>
      </c>
      <c r="H77" s="177">
        <v>5</v>
      </c>
      <c r="I77" s="177">
        <v>5</v>
      </c>
      <c r="J77" s="177">
        <v>5</v>
      </c>
      <c r="K77" s="177">
        <v>5</v>
      </c>
      <c r="L77" s="177">
        <v>5</v>
      </c>
      <c r="M77" s="177">
        <v>5</v>
      </c>
      <c r="N77" s="177">
        <v>5</v>
      </c>
      <c r="O77" s="35">
        <f t="shared" ref="O77:O82" si="17">ROUND((SUM(H77:N77)/35)*100,0)</f>
        <v>100</v>
      </c>
      <c r="P77" s="35">
        <f>(ETITC!$O77/100)*100</f>
        <v>100</v>
      </c>
      <c r="Q77" s="35">
        <f t="shared" ref="Q77:Q82" si="18">IFERROR(ROUND(O77*P77/100,1),"")</f>
        <v>100</v>
      </c>
      <c r="R77" s="35">
        <f>Q77</f>
        <v>100</v>
      </c>
      <c r="S77" s="371" t="s">
        <v>256</v>
      </c>
      <c r="T77" s="76"/>
      <c r="AB77"/>
    </row>
    <row r="78" spans="1:28" ht="63.75" customHeight="1" outlineLevel="2" thickTop="1" thickBot="1">
      <c r="A78" s="441">
        <v>2</v>
      </c>
      <c r="B78" s="444"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211</v>
      </c>
      <c r="H78" s="177">
        <v>5</v>
      </c>
      <c r="I78" s="177">
        <v>5</v>
      </c>
      <c r="J78" s="177">
        <v>5</v>
      </c>
      <c r="K78" s="177">
        <v>5</v>
      </c>
      <c r="L78" s="177">
        <v>5</v>
      </c>
      <c r="M78" s="177">
        <v>5</v>
      </c>
      <c r="N78" s="177">
        <v>5</v>
      </c>
      <c r="O78" s="37">
        <f t="shared" si="17"/>
        <v>100</v>
      </c>
      <c r="P78" s="37">
        <f>(ETITC!$O78/100)*25</f>
        <v>25</v>
      </c>
      <c r="Q78" s="37">
        <f t="shared" si="18"/>
        <v>25</v>
      </c>
      <c r="R78" s="37">
        <f>Q78</f>
        <v>25</v>
      </c>
      <c r="S78" s="372" t="s">
        <v>357</v>
      </c>
      <c r="T78" s="76"/>
      <c r="AB78"/>
    </row>
    <row r="79" spans="1:28" ht="60" outlineLevel="2">
      <c r="A79" s="442"/>
      <c r="B79" s="445"/>
      <c r="C79" s="38" t="s">
        <v>64</v>
      </c>
      <c r="D79" s="181">
        <f>Q79</f>
        <v>25</v>
      </c>
      <c r="E79" s="181">
        <f t="shared" si="16"/>
        <v>50</v>
      </c>
      <c r="F79" s="35">
        <f>N40</f>
        <v>25</v>
      </c>
      <c r="G79" s="173" t="s">
        <v>211</v>
      </c>
      <c r="H79" s="177">
        <v>5</v>
      </c>
      <c r="I79" s="177">
        <v>5</v>
      </c>
      <c r="J79" s="177">
        <v>5</v>
      </c>
      <c r="K79" s="177">
        <v>5</v>
      </c>
      <c r="L79" s="177">
        <v>5</v>
      </c>
      <c r="M79" s="177">
        <v>5</v>
      </c>
      <c r="N79" s="177">
        <v>5</v>
      </c>
      <c r="O79" s="38">
        <f t="shared" si="17"/>
        <v>100</v>
      </c>
      <c r="P79" s="38">
        <f>(ETITC!$O79/100)*25</f>
        <v>25</v>
      </c>
      <c r="Q79" s="38">
        <f t="shared" si="18"/>
        <v>25</v>
      </c>
      <c r="R79" s="38">
        <f>R78+Q79</f>
        <v>50</v>
      </c>
      <c r="S79" s="390" t="s">
        <v>258</v>
      </c>
      <c r="T79" s="76"/>
      <c r="AB79"/>
    </row>
    <row r="80" spans="1:28" ht="18.75" outlineLevel="2">
      <c r="A80" s="442"/>
      <c r="B80" s="445"/>
      <c r="C80" s="39" t="s">
        <v>69</v>
      </c>
      <c r="D80" s="181">
        <f t="shared" si="16"/>
        <v>0</v>
      </c>
      <c r="E80" s="181">
        <f t="shared" si="16"/>
        <v>50</v>
      </c>
      <c r="F80" s="35">
        <f>O40</f>
        <v>25</v>
      </c>
      <c r="G80" s="173"/>
      <c r="H80" s="177"/>
      <c r="I80" s="177"/>
      <c r="J80" s="177"/>
      <c r="K80" s="177"/>
      <c r="L80" s="177"/>
      <c r="M80" s="177"/>
      <c r="N80" s="177"/>
      <c r="O80" s="39">
        <f t="shared" si="17"/>
        <v>0</v>
      </c>
      <c r="P80" s="39">
        <f>(ETITC!$O80/100)*25</f>
        <v>0</v>
      </c>
      <c r="Q80" s="39">
        <f t="shared" si="18"/>
        <v>0</v>
      </c>
      <c r="R80" s="39">
        <f>R79+Q80</f>
        <v>50</v>
      </c>
      <c r="S80" s="391"/>
      <c r="T80" s="76"/>
      <c r="AB80"/>
    </row>
    <row r="81" spans="1:28 16374:16384" ht="18.75" outlineLevel="2">
      <c r="A81" s="443"/>
      <c r="B81" s="446"/>
      <c r="C81" s="38" t="s">
        <v>74</v>
      </c>
      <c r="D81" s="181">
        <f t="shared" si="16"/>
        <v>0</v>
      </c>
      <c r="E81" s="181">
        <f t="shared" si="16"/>
        <v>50</v>
      </c>
      <c r="F81" s="35">
        <f>P40</f>
        <v>25</v>
      </c>
      <c r="G81" s="173"/>
      <c r="H81" s="179"/>
      <c r="I81" s="179"/>
      <c r="J81" s="179"/>
      <c r="K81" s="179"/>
      <c r="L81" s="179"/>
      <c r="M81" s="179"/>
      <c r="N81" s="179"/>
      <c r="O81" s="38">
        <f t="shared" si="17"/>
        <v>0</v>
      </c>
      <c r="P81" s="38">
        <f>(ETITC!$O81/100)*25</f>
        <v>0</v>
      </c>
      <c r="Q81" s="38">
        <f t="shared" si="18"/>
        <v>0</v>
      </c>
      <c r="R81" s="38">
        <f>R80+Q81</f>
        <v>50</v>
      </c>
      <c r="S81" s="390"/>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(ETITC!$O82/100)*100</f>
        <v>0</v>
      </c>
      <c r="Q82" s="36">
        <f t="shared" si="18"/>
        <v>0</v>
      </c>
      <c r="R82" s="36">
        <f>Q82</f>
        <v>0</v>
      </c>
      <c r="S82" s="392"/>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212</v>
      </c>
      <c r="R83" s="139">
        <f>AVERAGE(R77,R81,R82)/100</f>
        <v>0.5</v>
      </c>
      <c r="T83" s="76"/>
    </row>
    <row r="84" spans="1:28 16374:16384" ht="20.25" customHeight="1">
      <c r="A84" s="79"/>
      <c r="B84" s="76"/>
      <c r="C84" s="76"/>
      <c r="D84" s="76"/>
      <c r="E84" s="76"/>
      <c r="F84" s="76"/>
      <c r="G84" s="76"/>
      <c r="H84" s="76"/>
      <c r="I84" s="76"/>
      <c r="J84" s="76"/>
      <c r="K84" s="76"/>
      <c r="L84" s="76"/>
      <c r="M84" s="76"/>
      <c r="N84" s="76"/>
      <c r="O84" s="76"/>
      <c r="P84" s="76"/>
      <c r="Q84" s="76"/>
      <c r="R84" s="76"/>
      <c r="S84" s="373"/>
      <c r="T84" s="76"/>
      <c r="XET84" s="76"/>
      <c r="XEU84" s="76"/>
      <c r="XEV84" s="76"/>
      <c r="XEW84" s="76"/>
      <c r="XEX84" s="76"/>
      <c r="XEY84" s="76"/>
      <c r="XEZ84" s="76"/>
      <c r="XFA84" s="76"/>
      <c r="XFB84" s="76"/>
      <c r="XFC84" s="76"/>
      <c r="XFD84" s="76"/>
    </row>
    <row r="85" spans="1:28 16374:16384">
      <c r="A85" s="79"/>
      <c r="B85" s="76"/>
      <c r="C85" s="76"/>
      <c r="D85" s="76"/>
      <c r="E85" s="76"/>
      <c r="F85" s="76"/>
      <c r="G85" s="76"/>
      <c r="H85" s="76"/>
      <c r="I85" s="76"/>
      <c r="J85" s="76"/>
      <c r="K85" s="76"/>
      <c r="L85" s="76"/>
      <c r="M85" s="76"/>
      <c r="N85" s="76"/>
      <c r="O85" s="76"/>
      <c r="P85" s="76"/>
      <c r="Q85" s="76"/>
      <c r="R85" s="76"/>
      <c r="S85" s="373"/>
      <c r="T85" s="76"/>
      <c r="XET85" s="21"/>
      <c r="XEU85" s="21"/>
      <c r="XEV85" s="21"/>
      <c r="XEW85" s="21"/>
      <c r="XEX85" s="21"/>
      <c r="XEY85" s="21"/>
      <c r="XEZ85" s="21"/>
      <c r="XFA85" s="21"/>
      <c r="XFB85" s="21"/>
      <c r="XFC85" s="21"/>
      <c r="XFD85" s="21"/>
    </row>
  </sheetData>
  <autoFilter ref="A76:S76" xr:uid="{0AC41053-E55A-4328-84CC-6F9B1D5CF284}"/>
  <dataConsolidate/>
  <mergeCells count="41">
    <mergeCell ref="A78:A81"/>
    <mergeCell ref="B78:B81"/>
    <mergeCell ref="A63:A65"/>
    <mergeCell ref="B63:B65"/>
    <mergeCell ref="H67:N67"/>
    <mergeCell ref="A71:A73"/>
    <mergeCell ref="B71:B73"/>
    <mergeCell ref="H75:N75"/>
    <mergeCell ref="A60:A62"/>
    <mergeCell ref="B60:B62"/>
    <mergeCell ref="O23:R23"/>
    <mergeCell ref="Q24:R24"/>
    <mergeCell ref="A26:S26"/>
    <mergeCell ref="A43:XFD43"/>
    <mergeCell ref="H45:N45"/>
    <mergeCell ref="A50:A52"/>
    <mergeCell ref="B50:B52"/>
    <mergeCell ref="H54:N54"/>
    <mergeCell ref="A57:A59"/>
    <mergeCell ref="B57:B59"/>
    <mergeCell ref="O20:R20"/>
    <mergeCell ref="O21:R21"/>
    <mergeCell ref="O22:R22"/>
    <mergeCell ref="O17:R17"/>
    <mergeCell ref="O18:R18"/>
    <mergeCell ref="O19:R19"/>
    <mergeCell ref="O14:R14"/>
    <mergeCell ref="O15:R15"/>
    <mergeCell ref="O16:R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1EFEAFDE-D07F-4CEE-B752-9B802D1E4EB3}">
      <formula1>eje</formula1>
    </dataValidation>
    <dataValidation type="list" allowBlank="1" showInputMessage="1" showErrorMessage="1" sqref="G42 H28:H41" xr:uid="{8F0D7138-08E6-418F-8146-C471BDAC3C1C}">
      <formula1>"Nùmero,%,Dìas,Unidades"</formula1>
    </dataValidation>
    <dataValidation type="list" allowBlank="1" showInputMessage="1" showErrorMessage="1" sqref="C42" xr:uid="{916E1DD5-5002-473D-B8F2-1D50ABDCC1BC}">
      <formula1>indicador</formula1>
    </dataValidation>
    <dataValidation type="list" sqref="D42 E28:E41" xr:uid="{6FF308AF-62B7-4C32-989A-0B568CF2678E}">
      <formula1>"Producto,Resultado,Gestión"</formula1>
    </dataValidation>
    <dataValidation type="list" allowBlank="1" showInputMessage="1" showErrorMessage="1" sqref="G47:G52 G56:G65 G69:G73 G77:G82" xr:uid="{AC333A73-73B0-4CA6-8B30-BADC561458CA}">
      <formula1>"SI,NO"</formula1>
    </dataValidation>
    <dataValidation type="list" allowBlank="1" showInputMessage="1" showErrorMessage="1" sqref="H69:N73 AB42:AG42 H56:N65 H47:H52 J47:N52 I47 I49:I52 H77:N82" xr:uid="{50F70590-5AEA-4E8F-BE13-78CF75B54EF4}">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69D78E01-DF92-4CF0-9729-AFA9950F218D}">
          <x14:formula1>
            <xm:f>Hoja2!$U$2:$U$19</xm:f>
          </x14:formula1>
          <xm:sqref>G28:G41</xm:sqref>
        </x14:dataValidation>
        <x14:dataValidation type="list" allowBlank="1" showInputMessage="1" showErrorMessage="1" xr:uid="{84FF6153-CC8B-447F-A1AA-434621D38417}">
          <x14:formula1>
            <xm:f>Hoja2!$T$2:$T$19</xm:f>
          </x14:formula1>
          <xm:sqref>F28:F41</xm:sqref>
        </x14:dataValidation>
        <x14:dataValidation type="list" allowBlank="1" showInputMessage="1" showErrorMessage="1" xr:uid="{070B0CEC-F6D7-40A1-84D3-254DBD801D79}">
          <x14:formula1>
            <xm:f>Hoja2!$R$2:$R$19</xm:f>
          </x14:formula1>
          <xm:sqref>D28:D41</xm:sqref>
        </x14:dataValidation>
        <x14:dataValidation type="list" allowBlank="1" showInputMessage="1" showErrorMessage="1" xr:uid="{E7A38E2B-C6DF-42D3-A480-456DB296C537}">
          <x14:formula1>
            <xm:f>Hoja2!$M$2:$M$5</xm:f>
          </x14:formula1>
          <xm:sqref>I28:I41</xm:sqref>
        </x14:dataValidation>
        <x14:dataValidation type="list" allowBlank="1" showInputMessage="1" showErrorMessage="1" xr:uid="{F2F30FBA-2075-4C4C-9BF5-4686CC0A528C}">
          <x14:formula1>
            <xm:f>Hoja2!#REF!</xm:f>
          </x14:formula1>
          <xm:sqref>E42:F42</xm:sqref>
        </x14:dataValidation>
        <x14:dataValidation type="list" allowBlank="1" showInputMessage="1" showErrorMessage="1" xr:uid="{D6F44E77-B8B2-4794-952F-7A40E95E9EDE}">
          <x14:formula1>
            <xm:f>Hoja2!$E$7:$E$10</xm:f>
          </x14:formula1>
          <xm:sqref>C47:C52 C56:C65 C69:C73 C77:C82</xm:sqref>
        </x14:dataValidation>
        <x14:dataValidation type="list" allowBlank="1" showInputMessage="1" showErrorMessage="1" xr:uid="{7E04DBE9-929B-4AD3-AAF3-D175D1FF74EB}">
          <x14:formula1>
            <xm:f>Hoja2!$G$2:$G$5</xm:f>
          </x14:formula1>
          <xm:sqref>G10:G24</xm:sqref>
        </x14:dataValidation>
        <x14:dataValidation type="list" allowBlank="1" showInputMessage="1" showErrorMessage="1" xr:uid="{1CBEF9A7-FE0F-407B-9D89-5A52668B2962}">
          <x14:formula1>
            <xm:f>Hoja2!$C$2:$C$5</xm:f>
          </x14:formula1>
          <xm:sqref>B10:B24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5491-58F7-4AD7-A51C-3B4B8D6B9E39}">
  <sheetPr>
    <tabColor rgb="FFFFFF00"/>
  </sheetPr>
  <dimension ref="A1:XFD85"/>
  <sheetViews>
    <sheetView showGridLines="0" topLeftCell="A76" zoomScale="77" zoomScaleNormal="77" workbookViewId="0">
      <pane xSplit="3" topLeftCell="O1" activePane="topRight" state="frozen"/>
      <selection pane="topRight" activeCell="R83" sqref="R83"/>
    </sheetView>
  </sheetViews>
  <sheetFormatPr baseColWidth="10" defaultColWidth="0" defaultRowHeight="15" customHeight="1" zeroHeight="1" outlineLevelRow="2"/>
  <cols>
    <col min="1" max="1" width="15.140625" customWidth="1"/>
    <col min="2" max="2" width="55.42578125" style="21" customWidth="1"/>
    <col min="3" max="3" width="46.85546875" style="21" customWidth="1"/>
    <col min="4" max="4" width="43" style="21" customWidth="1"/>
    <col min="5" max="5" width="27.42578125" style="21" customWidth="1"/>
    <col min="6" max="6" width="32.7109375" style="21" customWidth="1"/>
    <col min="7" max="7" width="31.85546875" style="21" customWidth="1"/>
    <col min="8" max="8" width="16.5703125" style="21" customWidth="1"/>
    <col min="9" max="13" width="13.28515625" style="21" customWidth="1"/>
    <col min="14" max="14" width="13.42578125" style="21" customWidth="1"/>
    <col min="15" max="17" width="15.7109375" style="21" customWidth="1"/>
    <col min="18" max="18" width="42" style="21" customWidth="1"/>
    <col min="19" max="19" width="116.85546875" style="21" customWidth="1"/>
    <col min="20" max="20" width="49.140625" style="21" customWidth="1"/>
    <col min="21" max="21" width="18.28515625" style="21" hidden="1" customWidth="1"/>
    <col min="22" max="22" width="16.7109375" style="21" hidden="1" customWidth="1"/>
    <col min="23" max="23" width="20.28515625" style="21" hidden="1" customWidth="1"/>
    <col min="24" max="24" width="17.140625" style="21" hidden="1" customWidth="1"/>
    <col min="25" max="25" width="17.5703125" style="21" hidden="1" customWidth="1"/>
    <col min="26" max="26" width="26.5703125" style="21" hidden="1" customWidth="1"/>
    <col min="27" max="27" width="30.85546875" style="21" hidden="1" customWidth="1"/>
    <col min="28" max="28" width="0" style="21" hidden="1" customWidth="1"/>
    <col min="29" max="34" width="0" hidden="1" customWidth="1"/>
    <col min="35" max="16384" width="11.42578125" hidden="1"/>
  </cols>
  <sheetData>
    <row r="1" spans="1:28" ht="21">
      <c r="A1" s="437" t="s">
        <v>105</v>
      </c>
      <c r="B1" s="437"/>
      <c r="C1" s="91" t="s">
        <v>106</v>
      </c>
      <c r="D1" s="91" t="s">
        <v>107</v>
      </c>
      <c r="F1" s="76"/>
      <c r="H1" s="76"/>
      <c r="I1" s="76"/>
      <c r="J1" s="76"/>
      <c r="L1" s="76"/>
      <c r="M1" s="76"/>
      <c r="N1" s="76"/>
      <c r="O1" s="76"/>
      <c r="Q1" s="76"/>
      <c r="R1" s="76"/>
      <c r="S1" s="76"/>
      <c r="AB1"/>
    </row>
    <row r="2" spans="1:28" ht="21">
      <c r="A2" s="90" t="s">
        <v>108</v>
      </c>
      <c r="B2" s="188" t="s">
        <v>73</v>
      </c>
      <c r="C2" s="76" t="s">
        <v>109</v>
      </c>
      <c r="D2" s="88">
        <f>R53</f>
        <v>0.28875000000000001</v>
      </c>
      <c r="E2" s="76"/>
      <c r="F2" s="76"/>
      <c r="G2" s="76"/>
      <c r="H2" s="76"/>
      <c r="I2" s="76"/>
      <c r="J2" s="76"/>
      <c r="K2" s="76"/>
      <c r="L2" s="76"/>
      <c r="M2" s="76"/>
      <c r="N2" s="76"/>
      <c r="O2" s="76"/>
      <c r="P2" s="76"/>
      <c r="Q2" s="76"/>
      <c r="R2" s="76"/>
      <c r="S2" s="76"/>
      <c r="AB2"/>
    </row>
    <row r="3" spans="1:28" ht="21">
      <c r="A3" s="90" t="s">
        <v>110</v>
      </c>
      <c r="B3" s="196">
        <v>46023</v>
      </c>
      <c r="C3" s="76" t="s">
        <v>111</v>
      </c>
      <c r="D3" s="87">
        <f>R66</f>
        <v>0.21374999999999997</v>
      </c>
      <c r="E3" s="76"/>
      <c r="F3" s="76"/>
      <c r="G3" s="76"/>
      <c r="H3" s="76"/>
      <c r="I3" s="76"/>
      <c r="J3" s="76"/>
      <c r="K3" s="76"/>
      <c r="L3" s="76"/>
      <c r="M3" s="76"/>
      <c r="N3" s="76"/>
      <c r="O3" s="76"/>
      <c r="P3" s="76"/>
      <c r="Q3" s="76"/>
      <c r="R3" s="76"/>
      <c r="S3" s="76"/>
      <c r="AB3"/>
    </row>
    <row r="4" spans="1:28" ht="21">
      <c r="A4" s="90" t="s">
        <v>112</v>
      </c>
      <c r="B4" s="196">
        <v>46387</v>
      </c>
      <c r="C4" s="76" t="s">
        <v>113</v>
      </c>
      <c r="D4" s="87">
        <f>R74</f>
        <v>0.55266666666666675</v>
      </c>
      <c r="E4" s="76"/>
      <c r="F4" s="76"/>
      <c r="G4" s="76"/>
      <c r="H4" s="76"/>
      <c r="I4" s="76"/>
      <c r="J4" s="76"/>
      <c r="K4" s="76"/>
      <c r="L4" s="76"/>
      <c r="M4" s="76"/>
      <c r="N4" s="76"/>
      <c r="O4" s="76"/>
      <c r="P4" s="76"/>
      <c r="Q4" s="76"/>
      <c r="R4" s="76"/>
      <c r="S4" s="76"/>
      <c r="AB4"/>
    </row>
    <row r="5" spans="1:28" ht="20.25" customHeight="1">
      <c r="A5" s="77"/>
      <c r="B5" s="78"/>
      <c r="C5" s="76" t="s">
        <v>114</v>
      </c>
      <c r="D5" s="87">
        <f>R83</f>
        <v>0.43199999999999994</v>
      </c>
      <c r="E5" s="76"/>
      <c r="F5" s="76"/>
      <c r="G5" s="76"/>
      <c r="H5" s="76"/>
      <c r="I5" s="76"/>
      <c r="J5" s="76"/>
      <c r="K5" s="76"/>
      <c r="L5" s="76"/>
      <c r="M5" s="76"/>
      <c r="N5" s="76"/>
      <c r="O5" s="76"/>
      <c r="P5" s="76"/>
      <c r="Q5" s="76"/>
      <c r="R5" s="76"/>
      <c r="S5" s="76"/>
      <c r="AB5"/>
    </row>
    <row r="6" spans="1:28">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40" t="s">
        <v>115</v>
      </c>
      <c r="B8" s="440"/>
      <c r="C8" s="76"/>
      <c r="D8" s="76"/>
      <c r="E8" s="76"/>
      <c r="F8" s="76"/>
      <c r="G8" s="76"/>
      <c r="H8" s="76"/>
      <c r="I8" s="76"/>
      <c r="J8" s="76"/>
      <c r="K8" s="76"/>
      <c r="L8" s="76"/>
      <c r="M8" s="76"/>
      <c r="N8" s="76"/>
      <c r="O8" s="76"/>
      <c r="P8" s="76"/>
      <c r="Q8" s="76"/>
      <c r="R8" s="76"/>
      <c r="S8" s="76"/>
      <c r="T8" s="76"/>
      <c r="Y8"/>
      <c r="Z8"/>
      <c r="AA8"/>
      <c r="AB8"/>
    </row>
    <row r="9" spans="1:28" ht="15.75"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431" t="s">
        <v>127</v>
      </c>
      <c r="P9" s="432"/>
      <c r="Q9" s="432"/>
      <c r="R9" s="433"/>
      <c r="S9" s="126" t="s">
        <v>128</v>
      </c>
      <c r="T9" s="431" t="s">
        <v>129</v>
      </c>
      <c r="U9" s="432"/>
      <c r="V9" s="76"/>
      <c r="W9" s="76"/>
      <c r="AB9"/>
    </row>
    <row r="10" spans="1:28" s="4" customFormat="1" ht="76.5"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434"/>
      <c r="P10" s="435"/>
      <c r="Q10" s="435"/>
      <c r="R10" s="436"/>
      <c r="S10" s="59" t="str">
        <f t="shared" ref="S10:S23" si="0">IF(SUM(K10:N10)=J10,"OK","Revisar")</f>
        <v>OK</v>
      </c>
      <c r="T10" s="427" t="s">
        <v>379</v>
      </c>
      <c r="U10" s="428"/>
      <c r="V10" s="76"/>
      <c r="W10" s="76"/>
      <c r="X10" s="21"/>
      <c r="Y10" s="21"/>
      <c r="Z10" s="21"/>
      <c r="AA10" s="21"/>
    </row>
    <row r="11" spans="1:28" ht="76.5"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434"/>
      <c r="P11" s="435"/>
      <c r="Q11" s="435"/>
      <c r="R11" s="436"/>
      <c r="S11" s="63" t="str">
        <f t="shared" si="0"/>
        <v>OK</v>
      </c>
      <c r="T11" s="427" t="s">
        <v>380</v>
      </c>
      <c r="U11" s="428"/>
      <c r="V11" s="76"/>
      <c r="W11" s="76"/>
      <c r="AB11"/>
    </row>
    <row r="12" spans="1:28" ht="61.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434"/>
      <c r="P12" s="435"/>
      <c r="Q12" s="435"/>
      <c r="R12" s="436"/>
      <c r="S12" s="66" t="str">
        <f t="shared" si="0"/>
        <v>OK</v>
      </c>
      <c r="T12" s="427" t="s">
        <v>381</v>
      </c>
      <c r="U12" s="428"/>
      <c r="V12" s="76"/>
      <c r="W12" s="76"/>
      <c r="AB12"/>
    </row>
    <row r="13" spans="1:28" ht="61.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434"/>
      <c r="P13" s="435"/>
      <c r="Q13" s="435"/>
      <c r="R13" s="436"/>
      <c r="S13" s="63" t="str">
        <f t="shared" si="0"/>
        <v>OK</v>
      </c>
      <c r="T13" s="427" t="s">
        <v>382</v>
      </c>
      <c r="U13" s="428"/>
      <c r="V13" s="76"/>
      <c r="W13" s="76"/>
      <c r="AB13"/>
    </row>
    <row r="14" spans="1:28" ht="61.5"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434"/>
      <c r="P14" s="435"/>
      <c r="Q14" s="435"/>
      <c r="R14" s="436"/>
      <c r="S14" s="41" t="str">
        <f t="shared" si="0"/>
        <v>OK</v>
      </c>
      <c r="T14" s="41" t="s">
        <v>383</v>
      </c>
      <c r="U14" s="41"/>
      <c r="V14" s="76"/>
      <c r="W14" s="76"/>
      <c r="AB14"/>
    </row>
    <row r="15" spans="1:28" ht="61.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434"/>
      <c r="P15" s="435"/>
      <c r="Q15" s="435"/>
      <c r="R15" s="436"/>
      <c r="S15" s="18" t="str">
        <f t="shared" si="0"/>
        <v>OK</v>
      </c>
      <c r="T15" s="18" t="s">
        <v>384</v>
      </c>
      <c r="U15" s="18"/>
      <c r="V15" s="76"/>
      <c r="W15" s="76"/>
      <c r="AB15"/>
    </row>
    <row r="16" spans="1:28" ht="61.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434"/>
      <c r="P16" s="435"/>
      <c r="Q16" s="435"/>
      <c r="R16" s="436"/>
      <c r="S16" s="41" t="str">
        <f t="shared" si="0"/>
        <v>OK</v>
      </c>
      <c r="T16" s="41" t="s">
        <v>385</v>
      </c>
      <c r="U16" s="41"/>
      <c r="V16" s="76"/>
      <c r="W16" s="76"/>
      <c r="AB16"/>
    </row>
    <row r="17" spans="1:28" ht="61.5"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434"/>
      <c r="P17" s="435"/>
      <c r="Q17" s="435"/>
      <c r="R17" s="436"/>
      <c r="S17" s="18" t="str">
        <f t="shared" si="0"/>
        <v>OK</v>
      </c>
      <c r="T17" s="18" t="s">
        <v>386</v>
      </c>
      <c r="U17" s="18"/>
      <c r="V17" s="76"/>
      <c r="W17" s="76"/>
      <c r="AB17"/>
    </row>
    <row r="18" spans="1:28" ht="61.5"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434"/>
      <c r="P18" s="435"/>
      <c r="Q18" s="435"/>
      <c r="R18" s="436"/>
      <c r="S18" s="52" t="str">
        <f t="shared" si="0"/>
        <v>OK</v>
      </c>
      <c r="T18" s="52" t="s">
        <v>387</v>
      </c>
      <c r="U18" s="52"/>
      <c r="V18" s="76"/>
      <c r="W18" s="76"/>
      <c r="AB18"/>
    </row>
    <row r="19" spans="1:28" ht="61.5"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434"/>
      <c r="P19" s="435"/>
      <c r="Q19" s="435"/>
      <c r="R19" s="436"/>
      <c r="S19" s="55" t="str">
        <f t="shared" si="0"/>
        <v>OK</v>
      </c>
      <c r="T19" s="55" t="s">
        <v>388</v>
      </c>
      <c r="U19" s="55"/>
      <c r="V19" s="76"/>
      <c r="W19" s="76"/>
      <c r="AB19"/>
    </row>
    <row r="20" spans="1:28" ht="46.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434"/>
      <c r="P20" s="435"/>
      <c r="Q20" s="435"/>
      <c r="R20" s="436"/>
      <c r="S20" s="52" t="str">
        <f t="shared" si="0"/>
        <v>OK</v>
      </c>
      <c r="T20" s="52" t="s">
        <v>389</v>
      </c>
      <c r="U20" s="52"/>
      <c r="V20" s="76"/>
      <c r="W20" s="76"/>
      <c r="AB20"/>
    </row>
    <row r="21" spans="1:28" ht="76.5"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434"/>
      <c r="P21" s="435"/>
      <c r="Q21" s="435"/>
      <c r="R21" s="436"/>
      <c r="S21" s="70" t="str">
        <f t="shared" si="0"/>
        <v>OK</v>
      </c>
      <c r="T21" s="70" t="s">
        <v>390</v>
      </c>
      <c r="U21" s="70"/>
      <c r="V21" s="76"/>
      <c r="W21" s="76"/>
      <c r="AB21"/>
    </row>
    <row r="22" spans="1:28" ht="61.5"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434"/>
      <c r="P22" s="435"/>
      <c r="Q22" s="435"/>
      <c r="R22" s="436"/>
      <c r="S22" s="73" t="str">
        <f t="shared" si="0"/>
        <v>OK</v>
      </c>
      <c r="T22" s="73" t="s">
        <v>391</v>
      </c>
      <c r="U22" s="73"/>
      <c r="V22" s="76"/>
      <c r="W22" s="76"/>
      <c r="AB22"/>
    </row>
    <row r="23" spans="1:28" ht="60.75" outlineLevel="1" thickTop="1">
      <c r="A23" s="101">
        <v>14</v>
      </c>
      <c r="B23" s="70" t="s">
        <v>45</v>
      </c>
      <c r="C23" s="119" t="s">
        <v>169</v>
      </c>
      <c r="D23" s="71" t="s">
        <v>170</v>
      </c>
      <c r="E23" s="147"/>
      <c r="F23" s="147"/>
      <c r="G23" s="147" t="s">
        <v>15</v>
      </c>
      <c r="H23" s="72">
        <v>46357</v>
      </c>
      <c r="I23" s="72">
        <v>46387</v>
      </c>
      <c r="J23" s="70">
        <v>100</v>
      </c>
      <c r="K23" s="70"/>
      <c r="L23" s="70"/>
      <c r="M23" s="70"/>
      <c r="N23" s="70">
        <v>100</v>
      </c>
      <c r="O23" s="434"/>
      <c r="P23" s="435"/>
      <c r="Q23" s="435"/>
      <c r="R23" s="436"/>
      <c r="S23" s="70" t="str">
        <f t="shared" si="0"/>
        <v>OK</v>
      </c>
      <c r="T23" s="70" t="s">
        <v>392</v>
      </c>
      <c r="U23" s="70"/>
      <c r="V23" s="76"/>
      <c r="W23" s="76"/>
      <c r="AB23"/>
    </row>
    <row r="24" spans="1:28" outlineLevel="1">
      <c r="A24" s="92"/>
      <c r="B24" s="93"/>
      <c r="C24" s="94"/>
      <c r="D24" s="94"/>
      <c r="E24" s="93"/>
      <c r="F24" s="93"/>
      <c r="G24" s="93"/>
      <c r="H24" s="95"/>
      <c r="I24" s="95"/>
      <c r="J24" s="93"/>
      <c r="K24" s="93"/>
      <c r="L24" s="93"/>
      <c r="M24" s="93"/>
      <c r="N24" s="93"/>
      <c r="O24" s="93"/>
      <c r="P24" s="93"/>
      <c r="Q24" s="438"/>
      <c r="R24" s="439"/>
      <c r="Y24"/>
      <c r="Z24"/>
      <c r="AA24"/>
      <c r="AB24"/>
    </row>
    <row r="25" spans="1:28">
      <c r="A25" s="79"/>
      <c r="B25" s="76"/>
      <c r="C25" s="76"/>
      <c r="D25" s="76"/>
      <c r="E25" s="76"/>
      <c r="F25" s="76"/>
      <c r="G25" s="76"/>
      <c r="H25" s="76"/>
      <c r="I25" s="76"/>
      <c r="J25" s="76"/>
      <c r="K25" s="76"/>
      <c r="L25" s="76"/>
      <c r="M25" s="76"/>
      <c r="N25" s="76"/>
      <c r="O25" s="76"/>
      <c r="P25" s="76"/>
      <c r="Q25" s="76"/>
      <c r="R25" s="76"/>
      <c r="S25" s="76"/>
      <c r="T25" s="76"/>
    </row>
    <row r="26" spans="1:28" ht="23.25" customHeight="1">
      <c r="A26" s="468" t="s">
        <v>172</v>
      </c>
      <c r="B26" s="468"/>
      <c r="C26" s="468"/>
      <c r="D26" s="468"/>
      <c r="E26" s="468"/>
      <c r="F26" s="468"/>
      <c r="G26" s="468"/>
      <c r="H26" s="468"/>
      <c r="I26" s="468"/>
      <c r="J26" s="468"/>
      <c r="K26" s="468"/>
      <c r="L26" s="468"/>
      <c r="M26" s="468"/>
      <c r="N26" s="468"/>
      <c r="O26" s="468"/>
      <c r="P26" s="468"/>
      <c r="Q26" s="468"/>
      <c r="R26" s="468"/>
      <c r="S26" s="468"/>
    </row>
    <row r="27" spans="1:28" ht="30"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INTENALCO|Cultura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INTENALCO|Cultura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INTENALCO|Cultura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INTENALCO|Cultura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INTENALCO|Modelo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INTENALCO|Modelo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INTENALCO|Modelo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INTENALCO|Modelo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INTENALCO|Modelos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INTENALCO|Modelos operativos flexibles 02</v>
      </c>
      <c r="S37" s="151"/>
      <c r="U37"/>
      <c r="V37"/>
      <c r="W37"/>
      <c r="X37"/>
      <c r="Y37"/>
      <c r="Z37"/>
      <c r="AA37"/>
      <c r="AB37"/>
    </row>
    <row r="38" spans="1:34" ht="65.25" customHeight="1" outlineLevel="1">
      <c r="A38" s="48">
        <v>11</v>
      </c>
      <c r="B38" s="48" t="s">
        <v>35</v>
      </c>
      <c r="C38" s="110" t="str">
        <f>C20</f>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INTENALCO|Modelos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INTENALCO|Gestión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INTENALCO|Gestión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INTENALCO|Gestión del conocimiento 03</v>
      </c>
      <c r="S41" s="152"/>
      <c r="U41"/>
      <c r="V41"/>
      <c r="W41"/>
      <c r="X41"/>
      <c r="Y41"/>
      <c r="Z41"/>
      <c r="AA41"/>
      <c r="AB41"/>
    </row>
    <row r="42" spans="1:34">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53" customFormat="1" ht="45.75" customHeight="1">
      <c r="A43" s="453" t="s">
        <v>191</v>
      </c>
    </row>
    <row r="44" spans="1:34" outlineLevel="1">
      <c r="A44" s="79"/>
      <c r="B44" s="76"/>
      <c r="C44" s="76"/>
      <c r="D44" s="76"/>
      <c r="E44" s="76"/>
      <c r="F44" s="76"/>
      <c r="G44" s="76"/>
      <c r="H44" s="76"/>
      <c r="I44" s="76"/>
      <c r="J44" s="76"/>
      <c r="K44" s="76"/>
      <c r="L44" s="76"/>
      <c r="M44" s="76"/>
      <c r="N44" s="76"/>
      <c r="O44" s="76"/>
      <c r="P44" s="76"/>
      <c r="Q44" s="76"/>
      <c r="R44" s="76"/>
      <c r="S44" s="76"/>
      <c r="T44" s="76"/>
    </row>
    <row r="45" spans="1:34" ht="26.25" outlineLevel="1">
      <c r="A45" s="80" t="s">
        <v>192</v>
      </c>
      <c r="B45" s="81" t="str">
        <f>B10</f>
        <v>Cultura organizacional</v>
      </c>
      <c r="H45" s="429" t="s">
        <v>193</v>
      </c>
      <c r="I45" s="429"/>
      <c r="J45" s="429"/>
      <c r="K45" s="429"/>
      <c r="L45" s="429"/>
      <c r="M45" s="429"/>
      <c r="N45" s="429"/>
      <c r="T45" s="76"/>
    </row>
    <row r="46" spans="1:34" ht="60.7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61.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32.5</v>
      </c>
      <c r="E47" s="181">
        <f t="shared" si="5"/>
        <v>32.5</v>
      </c>
      <c r="F47" s="5">
        <f>M28</f>
        <v>100</v>
      </c>
      <c r="G47" s="153"/>
      <c r="H47" s="177">
        <v>5</v>
      </c>
      <c r="I47" s="177">
        <v>3</v>
      </c>
      <c r="J47" s="177">
        <v>3</v>
      </c>
      <c r="K47" s="177">
        <v>0</v>
      </c>
      <c r="L47" s="177">
        <v>3</v>
      </c>
      <c r="M47" s="177">
        <v>3</v>
      </c>
      <c r="N47" s="177">
        <v>3</v>
      </c>
      <c r="O47" s="5">
        <f t="shared" ref="O47" si="6">ROUND((SUM(H47:N47)/35)*100,0)</f>
        <v>57</v>
      </c>
      <c r="P47" s="5">
        <f>(INTENALCO!$O47/100)*100</f>
        <v>56.999999999999993</v>
      </c>
      <c r="Q47" s="5">
        <f t="shared" ref="Q47:Q52" si="7">IFERROR(ROUND(O47*P47/100,1),"")</f>
        <v>32.5</v>
      </c>
      <c r="R47" s="5">
        <f>Q47</f>
        <v>32.5</v>
      </c>
      <c r="S47" s="153" t="s">
        <v>393</v>
      </c>
      <c r="T47" s="76"/>
    </row>
    <row r="48" spans="1:34" ht="61.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32.5</v>
      </c>
      <c r="E48" s="180">
        <f t="shared" si="5"/>
        <v>32.5</v>
      </c>
      <c r="F48" s="22">
        <f>M29</f>
        <v>100</v>
      </c>
      <c r="G48" s="154"/>
      <c r="H48" s="177">
        <v>3</v>
      </c>
      <c r="I48" s="177">
        <v>5</v>
      </c>
      <c r="J48" s="177">
        <v>3</v>
      </c>
      <c r="K48" s="177">
        <v>0</v>
      </c>
      <c r="L48" s="177">
        <v>3</v>
      </c>
      <c r="M48" s="177">
        <v>3</v>
      </c>
      <c r="N48" s="177">
        <v>3</v>
      </c>
      <c r="O48" s="22">
        <f>ROUND((SUM(H48:N48)/35)*100,0)</f>
        <v>57</v>
      </c>
      <c r="P48" s="22">
        <f>(INTENALCO!$O48/100)*100</f>
        <v>56.999999999999993</v>
      </c>
      <c r="Q48" s="22">
        <f t="shared" si="7"/>
        <v>32.5</v>
      </c>
      <c r="R48" s="22">
        <f>Q48</f>
        <v>32.5</v>
      </c>
      <c r="S48" s="154"/>
      <c r="T48" s="76"/>
      <c r="AB48"/>
    </row>
    <row r="49" spans="1:28" ht="46.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39.700000000000003</v>
      </c>
      <c r="E49" s="181">
        <f t="shared" si="5"/>
        <v>39.700000000000003</v>
      </c>
      <c r="F49" s="5">
        <f>M30</f>
        <v>100</v>
      </c>
      <c r="G49" s="153"/>
      <c r="H49" s="177">
        <v>3</v>
      </c>
      <c r="I49" s="177">
        <v>5</v>
      </c>
      <c r="J49" s="177">
        <v>5</v>
      </c>
      <c r="K49" s="177">
        <v>0</v>
      </c>
      <c r="L49" s="177">
        <v>3</v>
      </c>
      <c r="M49" s="177">
        <v>3</v>
      </c>
      <c r="N49" s="177">
        <v>3</v>
      </c>
      <c r="O49" s="5">
        <f t="shared" ref="O49" si="8">ROUND((SUM(H49:N49)/35)*100,0)</f>
        <v>63</v>
      </c>
      <c r="P49" s="5">
        <f>(INTENALCO!$O49/100)*100</f>
        <v>63</v>
      </c>
      <c r="Q49" s="5">
        <f t="shared" si="7"/>
        <v>39.700000000000003</v>
      </c>
      <c r="R49" s="5">
        <f>Q49</f>
        <v>39.700000000000003</v>
      </c>
      <c r="S49" s="153"/>
      <c r="T49" s="76"/>
      <c r="AB49"/>
    </row>
    <row r="50" spans="1:28" ht="20.25" customHeight="1" outlineLevel="2" thickTop="1" thickBot="1">
      <c r="A50" s="454">
        <v>4</v>
      </c>
      <c r="B50" s="447" t="str">
        <f>C13</f>
        <v>Implementar las acciones definidas en el plan de trabajo, asegurando la participación activa del personal y el seguimiento a los resultados esperados.</v>
      </c>
      <c r="C50" s="23" t="s">
        <v>64</v>
      </c>
      <c r="D50" s="180">
        <f t="shared" si="5"/>
        <v>10.8</v>
      </c>
      <c r="E50" s="180">
        <f t="shared" si="5"/>
        <v>10.8</v>
      </c>
      <c r="F50" s="22">
        <f>N31</f>
        <v>30</v>
      </c>
      <c r="G50" s="154"/>
      <c r="H50" s="177">
        <v>3</v>
      </c>
      <c r="I50" s="177">
        <v>3</v>
      </c>
      <c r="J50" s="177">
        <v>3</v>
      </c>
      <c r="K50" s="177">
        <v>3</v>
      </c>
      <c r="L50" s="177">
        <v>3</v>
      </c>
      <c r="M50" s="177">
        <v>3</v>
      </c>
      <c r="N50" s="177">
        <v>3</v>
      </c>
      <c r="O50" s="22">
        <f t="shared" ref="O50:O52" si="9">ROUND((SUM(H50:N50)/35)*100,0)</f>
        <v>60</v>
      </c>
      <c r="P50" s="22">
        <f>(INTENALCO!$O50/100)*30</f>
        <v>18</v>
      </c>
      <c r="Q50" s="22">
        <f t="shared" si="7"/>
        <v>10.8</v>
      </c>
      <c r="R50" s="22">
        <f>Q50</f>
        <v>10.8</v>
      </c>
      <c r="S50" s="154"/>
      <c r="T50" s="76"/>
      <c r="AB50"/>
    </row>
    <row r="51" spans="1:28" ht="20.25" customHeight="1" outlineLevel="2" thickTop="1" thickBot="1">
      <c r="A51" s="455"/>
      <c r="B51" s="448"/>
      <c r="C51" s="24" t="s">
        <v>69</v>
      </c>
      <c r="D51" s="180">
        <f t="shared" si="5"/>
        <v>0</v>
      </c>
      <c r="E51" s="180">
        <f t="shared" si="5"/>
        <v>10.8</v>
      </c>
      <c r="F51" s="22">
        <f>O31</f>
        <v>30</v>
      </c>
      <c r="G51" s="154"/>
      <c r="H51" s="177"/>
      <c r="I51" s="177"/>
      <c r="J51" s="177"/>
      <c r="K51" s="177"/>
      <c r="L51" s="177"/>
      <c r="M51" s="177"/>
      <c r="N51" s="177"/>
      <c r="O51" s="23">
        <f t="shared" si="9"/>
        <v>0</v>
      </c>
      <c r="P51" s="23">
        <f>(INTENALCO!$O51/100)*30</f>
        <v>0</v>
      </c>
      <c r="Q51" s="23">
        <f t="shared" si="7"/>
        <v>0</v>
      </c>
      <c r="R51" s="23">
        <f>R50+Q51</f>
        <v>10.8</v>
      </c>
      <c r="S51" s="155"/>
      <c r="T51" s="76"/>
      <c r="AB51"/>
    </row>
    <row r="52" spans="1:28" ht="20.25" customHeight="1" outlineLevel="2" thickTop="1">
      <c r="A52" s="455"/>
      <c r="B52" s="448"/>
      <c r="C52" s="24" t="s">
        <v>74</v>
      </c>
      <c r="D52" s="180">
        <f t="shared" si="5"/>
        <v>0</v>
      </c>
      <c r="E52" s="180">
        <f t="shared" si="5"/>
        <v>10.8</v>
      </c>
      <c r="F52" s="22">
        <f>P31</f>
        <v>40</v>
      </c>
      <c r="G52" s="154"/>
      <c r="H52" s="177"/>
      <c r="I52" s="177"/>
      <c r="J52" s="177"/>
      <c r="K52" s="177"/>
      <c r="L52" s="177"/>
      <c r="M52" s="177"/>
      <c r="N52" s="177"/>
      <c r="O52" s="24">
        <f t="shared" si="9"/>
        <v>0</v>
      </c>
      <c r="P52" s="24">
        <f>(INTENALCO!$O52/100)*40</f>
        <v>0</v>
      </c>
      <c r="Q52" s="24">
        <f t="shared" si="7"/>
        <v>0</v>
      </c>
      <c r="R52" s="24">
        <f>R51+Q52</f>
        <v>10.8</v>
      </c>
      <c r="S52" s="156"/>
      <c r="T52" s="76"/>
      <c r="AB52"/>
    </row>
    <row r="53" spans="1:28" ht="45.75" customHeight="1" outlineLevel="1">
      <c r="G53" s="157"/>
      <c r="H53" s="157"/>
      <c r="I53" s="157"/>
      <c r="J53" s="157"/>
      <c r="K53" s="157"/>
      <c r="L53" s="157"/>
      <c r="M53" s="157"/>
      <c r="N53" s="157"/>
      <c r="Q53" s="129" t="s">
        <v>212</v>
      </c>
      <c r="R53" s="130">
        <f>AVERAGE(R47:R49,R52)/100</f>
        <v>0.28875000000000001</v>
      </c>
      <c r="S53" s="157"/>
      <c r="T53" s="76"/>
    </row>
    <row r="54" spans="1:28" ht="26.25" outlineLevel="1">
      <c r="A54" s="82" t="s">
        <v>213</v>
      </c>
      <c r="B54" s="124" t="s">
        <v>25</v>
      </c>
      <c r="G54" s="157"/>
      <c r="H54" s="430" t="s">
        <v>193</v>
      </c>
      <c r="I54" s="430"/>
      <c r="J54" s="430"/>
      <c r="K54" s="430"/>
      <c r="L54" s="430"/>
      <c r="M54" s="430"/>
      <c r="N54" s="430"/>
      <c r="S54" s="157"/>
      <c r="T54" s="76"/>
    </row>
    <row r="55" spans="1:28" ht="73.5" customHeight="1" outlineLevel="2" thickBot="1">
      <c r="A55" s="131" t="s">
        <v>28</v>
      </c>
      <c r="B55" s="132" t="s">
        <v>194</v>
      </c>
      <c r="C55" s="132" t="s">
        <v>195</v>
      </c>
      <c r="D55" s="132" t="s">
        <v>196</v>
      </c>
      <c r="E55" s="132" t="s">
        <v>214</v>
      </c>
      <c r="F55" s="132" t="s">
        <v>198</v>
      </c>
      <c r="G55" s="158" t="s">
        <v>199</v>
      </c>
      <c r="H55" s="178" t="s">
        <v>200</v>
      </c>
      <c r="I55" s="178" t="s">
        <v>201</v>
      </c>
      <c r="J55" s="178" t="s">
        <v>202</v>
      </c>
      <c r="K55" s="178" t="s">
        <v>203</v>
      </c>
      <c r="L55" s="178" t="s">
        <v>204</v>
      </c>
      <c r="M55" s="178" t="s">
        <v>205</v>
      </c>
      <c r="N55" s="178" t="s">
        <v>206</v>
      </c>
      <c r="O55" s="132" t="s">
        <v>207</v>
      </c>
      <c r="P55" s="132" t="s">
        <v>215</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54.8</v>
      </c>
      <c r="E56" s="181">
        <f>R56</f>
        <v>54.8</v>
      </c>
      <c r="F56" s="25">
        <f>M32</f>
        <v>100</v>
      </c>
      <c r="G56" s="159" t="s">
        <v>250</v>
      </c>
      <c r="H56" s="177">
        <v>5</v>
      </c>
      <c r="I56" s="177">
        <v>5</v>
      </c>
      <c r="J56" s="177">
        <v>3</v>
      </c>
      <c r="K56" s="177">
        <v>0</v>
      </c>
      <c r="L56" s="177">
        <v>3</v>
      </c>
      <c r="M56" s="177">
        <v>5</v>
      </c>
      <c r="N56" s="177">
        <v>5</v>
      </c>
      <c r="O56" s="25">
        <f t="shared" ref="O56:O65" si="10">ROUND((SUM(H56:N56)/35)*100,0)</f>
        <v>74</v>
      </c>
      <c r="P56" s="25">
        <f>(INTENALCO!$O56/100)*100</f>
        <v>74</v>
      </c>
      <c r="Q56" s="25">
        <f t="shared" ref="Q56:Q65" si="11">IFERROR(ROUND(O56*P56/100,1),"")</f>
        <v>54.8</v>
      </c>
      <c r="R56" s="25">
        <f>Q56</f>
        <v>54.8</v>
      </c>
      <c r="S56" s="159" t="s">
        <v>394</v>
      </c>
      <c r="T56" s="76"/>
      <c r="AB56"/>
    </row>
    <row r="57" spans="1:28" ht="226.5" outlineLevel="2" thickTop="1" thickBot="1">
      <c r="A57" s="456">
        <v>2</v>
      </c>
      <c r="B57" s="459" t="str">
        <f>C15</f>
        <v>Diseñar, aplicar y analizar la encuesta de satisfacción de los servicios ofrecidos por la entidad, garantizando cobertura representativa y trazabilidad de resultados.</v>
      </c>
      <c r="C57" s="28" t="s">
        <v>64</v>
      </c>
      <c r="D57" s="181">
        <f>Q57</f>
        <v>7.8</v>
      </c>
      <c r="E57" s="181">
        <f>R57</f>
        <v>7.8</v>
      </c>
      <c r="F57" s="28">
        <f>N33</f>
        <v>30</v>
      </c>
      <c r="G57" s="160"/>
      <c r="H57" s="177">
        <v>3</v>
      </c>
      <c r="I57" s="177">
        <v>3</v>
      </c>
      <c r="J57" s="177">
        <v>0</v>
      </c>
      <c r="K57" s="177">
        <v>3</v>
      </c>
      <c r="L57" s="177">
        <v>3</v>
      </c>
      <c r="M57" s="177">
        <v>3</v>
      </c>
      <c r="N57" s="177">
        <v>3</v>
      </c>
      <c r="O57" s="28">
        <f t="shared" si="10"/>
        <v>51</v>
      </c>
      <c r="P57" s="28">
        <f>(INTENALCO!$O57/100)*30</f>
        <v>15.3</v>
      </c>
      <c r="Q57" s="28">
        <f t="shared" si="11"/>
        <v>7.8</v>
      </c>
      <c r="R57" s="28">
        <f>Q57</f>
        <v>7.8</v>
      </c>
      <c r="S57" s="396" t="s">
        <v>395</v>
      </c>
      <c r="T57" s="76"/>
      <c r="AB57"/>
    </row>
    <row r="58" spans="1:28" ht="22.5" customHeight="1" outlineLevel="2" thickTop="1" thickBot="1">
      <c r="A58" s="457"/>
      <c r="B58" s="460"/>
      <c r="C58" s="29" t="s">
        <v>69</v>
      </c>
      <c r="D58" s="181">
        <f t="shared" ref="D58:E65" si="12">Q58</f>
        <v>0</v>
      </c>
      <c r="E58" s="181">
        <f t="shared" si="12"/>
        <v>7.8</v>
      </c>
      <c r="F58" s="28">
        <f>O33</f>
        <v>30</v>
      </c>
      <c r="G58" s="160"/>
      <c r="H58" s="177"/>
      <c r="I58" s="177"/>
      <c r="J58" s="177"/>
      <c r="K58" s="177"/>
      <c r="L58" s="177"/>
      <c r="M58" s="177"/>
      <c r="N58" s="177"/>
      <c r="O58" s="29">
        <f t="shared" si="10"/>
        <v>0</v>
      </c>
      <c r="P58" s="29">
        <f>(INTENALCO!$O58/100)*30</f>
        <v>0</v>
      </c>
      <c r="Q58" s="29">
        <f t="shared" si="11"/>
        <v>0</v>
      </c>
      <c r="R58" s="29">
        <f>R57+Q58</f>
        <v>7.8</v>
      </c>
      <c r="S58" s="161"/>
      <c r="T58" s="76"/>
      <c r="AB58"/>
    </row>
    <row r="59" spans="1:28" ht="22.5" customHeight="1" outlineLevel="2" thickTop="1" thickBot="1">
      <c r="A59" s="458"/>
      <c r="B59" s="461"/>
      <c r="C59" s="30" t="s">
        <v>74</v>
      </c>
      <c r="D59" s="181">
        <f t="shared" si="12"/>
        <v>0</v>
      </c>
      <c r="E59" s="181">
        <f t="shared" si="12"/>
        <v>7.8</v>
      </c>
      <c r="F59" s="28">
        <f>P33</f>
        <v>40</v>
      </c>
      <c r="G59" s="160"/>
      <c r="H59" s="179"/>
      <c r="I59" s="179"/>
      <c r="J59" s="179"/>
      <c r="K59" s="179"/>
      <c r="L59" s="179"/>
      <c r="M59" s="179"/>
      <c r="N59" s="179"/>
      <c r="O59" s="30">
        <f t="shared" si="10"/>
        <v>0</v>
      </c>
      <c r="P59" s="30">
        <f>(INTENALCO!$O59/100)*40</f>
        <v>0</v>
      </c>
      <c r="Q59" s="30">
        <f t="shared" si="11"/>
        <v>0</v>
      </c>
      <c r="R59" s="30">
        <f>R58+Q59</f>
        <v>7.8</v>
      </c>
      <c r="S59" s="162"/>
      <c r="T59" s="76"/>
      <c r="AB59"/>
    </row>
    <row r="60" spans="1:28" ht="211.5" outlineLevel="2" thickTop="1" thickBot="1">
      <c r="A60" s="465">
        <v>3</v>
      </c>
      <c r="B60" s="462" t="str">
        <f>C16</f>
        <v>Ejecutar las acciones de mejora derivadas del análisis de la encuesta de satisfacción, orientadas a optimizar la experiencia ciudadana y la relación con grupos de valor.</v>
      </c>
      <c r="C60" s="25" t="s">
        <v>64</v>
      </c>
      <c r="D60" s="181">
        <f t="shared" si="12"/>
        <v>7.8</v>
      </c>
      <c r="E60" s="181">
        <f t="shared" si="12"/>
        <v>7.8</v>
      </c>
      <c r="F60" s="25">
        <f>N34</f>
        <v>30</v>
      </c>
      <c r="G60" s="159"/>
      <c r="H60" s="179">
        <v>3</v>
      </c>
      <c r="I60" s="179">
        <v>3</v>
      </c>
      <c r="J60" s="179">
        <v>0</v>
      </c>
      <c r="K60" s="179">
        <v>3</v>
      </c>
      <c r="L60" s="179">
        <v>3</v>
      </c>
      <c r="M60" s="179">
        <v>3</v>
      </c>
      <c r="N60" s="179">
        <v>3</v>
      </c>
      <c r="O60" s="25">
        <f t="shared" si="10"/>
        <v>51</v>
      </c>
      <c r="P60" s="25">
        <f>(INTENALCO!$O60/100)*30</f>
        <v>15.3</v>
      </c>
      <c r="Q60" s="25">
        <f t="shared" si="11"/>
        <v>7.8</v>
      </c>
      <c r="R60" s="25">
        <f>Q60</f>
        <v>7.8</v>
      </c>
      <c r="S60" s="393" t="s">
        <v>396</v>
      </c>
      <c r="T60" s="76"/>
      <c r="AB60"/>
    </row>
    <row r="61" spans="1:28" ht="22.5" customHeight="1" outlineLevel="2" thickTop="1" thickBot="1">
      <c r="A61" s="466"/>
      <c r="B61" s="463"/>
      <c r="C61" s="26" t="s">
        <v>69</v>
      </c>
      <c r="D61" s="181">
        <f t="shared" si="12"/>
        <v>0</v>
      </c>
      <c r="E61" s="181">
        <f t="shared" si="12"/>
        <v>7.8</v>
      </c>
      <c r="F61" s="25">
        <f>O34</f>
        <v>30</v>
      </c>
      <c r="G61" s="159"/>
      <c r="H61" s="179"/>
      <c r="I61" s="179"/>
      <c r="J61" s="179"/>
      <c r="K61" s="179"/>
      <c r="L61" s="179"/>
      <c r="M61" s="179"/>
      <c r="N61" s="179"/>
      <c r="O61" s="26">
        <f t="shared" si="10"/>
        <v>0</v>
      </c>
      <c r="P61" s="26">
        <f>(INTENALCO!$O61/100)*30</f>
        <v>0</v>
      </c>
      <c r="Q61" s="26">
        <f t="shared" si="11"/>
        <v>0</v>
      </c>
      <c r="R61" s="26">
        <f>R60+Q61</f>
        <v>7.8</v>
      </c>
      <c r="S61" s="163"/>
      <c r="T61" s="76"/>
      <c r="AB61"/>
    </row>
    <row r="62" spans="1:28" ht="22.5" customHeight="1" outlineLevel="2" thickTop="1" thickBot="1">
      <c r="A62" s="467"/>
      <c r="B62" s="464"/>
      <c r="C62" s="27" t="s">
        <v>74</v>
      </c>
      <c r="D62" s="181">
        <f t="shared" si="12"/>
        <v>0</v>
      </c>
      <c r="E62" s="181">
        <f t="shared" si="12"/>
        <v>7.8</v>
      </c>
      <c r="F62" s="25">
        <f>P34</f>
        <v>40</v>
      </c>
      <c r="G62" s="159"/>
      <c r="H62" s="179"/>
      <c r="I62" s="179"/>
      <c r="J62" s="179"/>
      <c r="K62" s="179"/>
      <c r="L62" s="179"/>
      <c r="M62" s="179"/>
      <c r="N62" s="179"/>
      <c r="O62" s="27">
        <f t="shared" si="10"/>
        <v>0</v>
      </c>
      <c r="P62" s="27">
        <f>(INTENALCO!$O62/100)*40</f>
        <v>0</v>
      </c>
      <c r="Q62" s="27">
        <f t="shared" si="11"/>
        <v>0</v>
      </c>
      <c r="R62" s="27">
        <f>R61+Q62</f>
        <v>7.8</v>
      </c>
      <c r="S62" s="164"/>
      <c r="T62" s="76"/>
      <c r="AB62"/>
    </row>
    <row r="63" spans="1:28" ht="196.5" outlineLevel="2" thickTop="1" thickBot="1">
      <c r="A63" s="456">
        <v>4</v>
      </c>
      <c r="B63" s="459" t="str">
        <f>C17</f>
        <v>Monitorear la implementación de las mejoras y lecciones aprendidas, evaluando su impacto en la experiencia ciudadana y ajustando acciones según resultados.</v>
      </c>
      <c r="C63" s="28" t="s">
        <v>64</v>
      </c>
      <c r="D63" s="181">
        <f t="shared" si="12"/>
        <v>15.1</v>
      </c>
      <c r="E63" s="181">
        <f t="shared" si="12"/>
        <v>15.1</v>
      </c>
      <c r="F63" s="28">
        <f>N35</f>
        <v>30</v>
      </c>
      <c r="G63" s="160"/>
      <c r="H63" s="177">
        <v>5</v>
      </c>
      <c r="I63" s="177">
        <v>3</v>
      </c>
      <c r="J63" s="177">
        <v>3</v>
      </c>
      <c r="K63" s="177">
        <v>3</v>
      </c>
      <c r="L63" s="177">
        <v>3</v>
      </c>
      <c r="M63" s="177">
        <v>3</v>
      </c>
      <c r="N63" s="177">
        <v>5</v>
      </c>
      <c r="O63" s="28">
        <f t="shared" si="10"/>
        <v>71</v>
      </c>
      <c r="P63" s="28">
        <f>(INTENALCO!$O63/100)*30</f>
        <v>21.299999999999997</v>
      </c>
      <c r="Q63" s="28">
        <f t="shared" si="11"/>
        <v>15.1</v>
      </c>
      <c r="R63" s="28">
        <f>Q63</f>
        <v>15.1</v>
      </c>
      <c r="S63" s="396" t="s">
        <v>397</v>
      </c>
      <c r="T63" s="76"/>
      <c r="AB63"/>
    </row>
    <row r="64" spans="1:28" ht="22.5" customHeight="1" outlineLevel="2" thickTop="1" thickBot="1">
      <c r="A64" s="457"/>
      <c r="B64" s="460"/>
      <c r="C64" s="29" t="s">
        <v>69</v>
      </c>
      <c r="D64" s="181">
        <f t="shared" si="12"/>
        <v>0</v>
      </c>
      <c r="E64" s="181">
        <f t="shared" si="12"/>
        <v>15.1</v>
      </c>
      <c r="F64" s="28">
        <f>O35</f>
        <v>30</v>
      </c>
      <c r="G64" s="160"/>
      <c r="H64" s="177"/>
      <c r="I64" s="177"/>
      <c r="J64" s="177"/>
      <c r="K64" s="177"/>
      <c r="L64" s="177"/>
      <c r="M64" s="177"/>
      <c r="N64" s="177"/>
      <c r="O64" s="29">
        <f t="shared" si="10"/>
        <v>0</v>
      </c>
      <c r="P64" s="29">
        <f>(INTENALCO!$O64/100)*30</f>
        <v>0</v>
      </c>
      <c r="Q64" s="29">
        <f t="shared" si="11"/>
        <v>0</v>
      </c>
      <c r="R64" s="29">
        <f>R63+Q64</f>
        <v>15.1</v>
      </c>
      <c r="S64" s="161"/>
      <c r="T64" s="76"/>
      <c r="AB64"/>
    </row>
    <row r="65" spans="1:28" ht="22.5" customHeight="1" outlineLevel="2" thickTop="1">
      <c r="A65" s="457"/>
      <c r="B65" s="460"/>
      <c r="C65" s="30" t="s">
        <v>74</v>
      </c>
      <c r="D65" s="181">
        <f t="shared" si="12"/>
        <v>0</v>
      </c>
      <c r="E65" s="181">
        <f t="shared" si="12"/>
        <v>15.1</v>
      </c>
      <c r="F65" s="28">
        <f>P35</f>
        <v>40</v>
      </c>
      <c r="G65" s="160"/>
      <c r="H65" s="177"/>
      <c r="I65" s="177"/>
      <c r="J65" s="177"/>
      <c r="K65" s="177"/>
      <c r="L65" s="177"/>
      <c r="M65" s="177"/>
      <c r="N65" s="177"/>
      <c r="O65" s="30">
        <f t="shared" si="10"/>
        <v>0</v>
      </c>
      <c r="P65" s="30">
        <f>(INTENALCO!$O65/100)*40</f>
        <v>0</v>
      </c>
      <c r="Q65" s="30">
        <f t="shared" si="11"/>
        <v>0</v>
      </c>
      <c r="R65" s="30">
        <f>R64+Q65</f>
        <v>15.1</v>
      </c>
      <c r="S65" s="162"/>
      <c r="T65" s="76"/>
      <c r="AB65"/>
    </row>
    <row r="66" spans="1:28" ht="45.75" customHeight="1" outlineLevel="1">
      <c r="G66" s="157"/>
      <c r="H66" s="157"/>
      <c r="I66" s="157"/>
      <c r="J66" s="157"/>
      <c r="K66" s="157"/>
      <c r="L66" s="157"/>
      <c r="M66" s="157"/>
      <c r="N66" s="157"/>
      <c r="Q66" s="132" t="s">
        <v>212</v>
      </c>
      <c r="R66" s="133">
        <f>AVERAGE(R56,R59,R62,R65)/100</f>
        <v>0.21374999999999997</v>
      </c>
      <c r="S66" s="157"/>
      <c r="T66" s="76"/>
    </row>
    <row r="67" spans="1:28" ht="26.25" outlineLevel="1">
      <c r="A67" s="83" t="s">
        <v>216</v>
      </c>
      <c r="B67" s="123" t="s">
        <v>35</v>
      </c>
      <c r="G67" s="157"/>
      <c r="H67" s="430" t="s">
        <v>193</v>
      </c>
      <c r="I67" s="430"/>
      <c r="J67" s="430"/>
      <c r="K67" s="430"/>
      <c r="L67" s="430"/>
      <c r="M67" s="430"/>
      <c r="N67" s="430"/>
      <c r="S67" s="157"/>
      <c r="T67" s="76"/>
    </row>
    <row r="68" spans="1:28" ht="60.75" outlineLevel="2" thickBot="1">
      <c r="A68" s="134" t="s">
        <v>28</v>
      </c>
      <c r="B68" s="135" t="s">
        <v>194</v>
      </c>
      <c r="C68" s="135" t="s">
        <v>195</v>
      </c>
      <c r="D68" s="135" t="s">
        <v>196</v>
      </c>
      <c r="E68" s="135" t="s">
        <v>214</v>
      </c>
      <c r="F68" s="135" t="s">
        <v>217</v>
      </c>
      <c r="G68" s="165" t="s">
        <v>199</v>
      </c>
      <c r="H68" s="178" t="s">
        <v>200</v>
      </c>
      <c r="I68" s="178" t="s">
        <v>201</v>
      </c>
      <c r="J68" s="178" t="s">
        <v>202</v>
      </c>
      <c r="K68" s="178" t="s">
        <v>203</v>
      </c>
      <c r="L68" s="178" t="s">
        <v>204</v>
      </c>
      <c r="M68" s="178" t="s">
        <v>205</v>
      </c>
      <c r="N68" s="178" t="s">
        <v>206</v>
      </c>
      <c r="O68" s="135" t="s">
        <v>207</v>
      </c>
      <c r="P68" s="135" t="s">
        <v>215</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74</v>
      </c>
      <c r="E69" s="181">
        <f t="shared" si="13"/>
        <v>74</v>
      </c>
      <c r="F69" s="28">
        <f>M36</f>
        <v>100</v>
      </c>
      <c r="G69" s="167"/>
      <c r="H69" s="177">
        <v>5</v>
      </c>
      <c r="I69" s="177">
        <v>5</v>
      </c>
      <c r="J69" s="177">
        <v>5</v>
      </c>
      <c r="K69" s="177">
        <v>0</v>
      </c>
      <c r="L69" s="177">
        <v>5</v>
      </c>
      <c r="M69" s="177">
        <v>5</v>
      </c>
      <c r="N69" s="177">
        <v>5</v>
      </c>
      <c r="O69" s="31">
        <f t="shared" ref="O69:O73" si="14">ROUND((SUM(H69:N69)/35)*100,0)</f>
        <v>86</v>
      </c>
      <c r="P69" s="31">
        <f>(INTENALCO!$O69/100)*100</f>
        <v>86</v>
      </c>
      <c r="Q69" s="31">
        <f t="shared" ref="Q69:Q73" si="15">IFERROR(ROUND(O69*P69/100,1),"")</f>
        <v>74</v>
      </c>
      <c r="R69" s="31">
        <f>Q69</f>
        <v>74</v>
      </c>
      <c r="S69" s="299" t="s">
        <v>398</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74</v>
      </c>
      <c r="E70" s="181">
        <f t="shared" si="13"/>
        <v>74</v>
      </c>
      <c r="F70" s="34">
        <f>M37</f>
        <v>100</v>
      </c>
      <c r="G70" s="166"/>
      <c r="H70" s="177">
        <v>5</v>
      </c>
      <c r="I70" s="177">
        <v>5</v>
      </c>
      <c r="J70" s="177">
        <v>5</v>
      </c>
      <c r="K70" s="177">
        <v>0</v>
      </c>
      <c r="L70" s="177">
        <v>5</v>
      </c>
      <c r="M70" s="177">
        <v>5</v>
      </c>
      <c r="N70" s="177">
        <v>5</v>
      </c>
      <c r="O70" s="34">
        <f t="shared" si="14"/>
        <v>86</v>
      </c>
      <c r="P70" s="34">
        <f>(INTENALCO!$O70/100)*100</f>
        <v>86</v>
      </c>
      <c r="Q70" s="34">
        <f t="shared" si="15"/>
        <v>74</v>
      </c>
      <c r="R70" s="34">
        <f>Q70</f>
        <v>74</v>
      </c>
      <c r="S70" s="370" t="s">
        <v>399</v>
      </c>
      <c r="T70" s="76"/>
      <c r="AB70"/>
    </row>
    <row r="71" spans="1:28" ht="157.5" customHeight="1" outlineLevel="2" thickTop="1" thickBot="1">
      <c r="A71" s="451">
        <v>3</v>
      </c>
      <c r="B71" s="449" t="str">
        <f>C20</f>
        <v>Ejecutar las acciones definidas en el plan de trabajo, asegurando la adaptación de procesos y la mejora continua en la gestión institucional.</v>
      </c>
      <c r="C71" s="31" t="s">
        <v>64</v>
      </c>
      <c r="D71" s="181">
        <f t="shared" si="13"/>
        <v>17.8</v>
      </c>
      <c r="E71" s="181">
        <f t="shared" si="13"/>
        <v>17.8</v>
      </c>
      <c r="F71" s="31">
        <f>N38</f>
        <v>30</v>
      </c>
      <c r="G71" s="167"/>
      <c r="H71" s="177">
        <v>5</v>
      </c>
      <c r="I71" s="177">
        <v>5</v>
      </c>
      <c r="J71" s="177">
        <v>3</v>
      </c>
      <c r="K71" s="177">
        <v>3</v>
      </c>
      <c r="L71" s="177">
        <v>3</v>
      </c>
      <c r="M71" s="177">
        <v>3</v>
      </c>
      <c r="N71" s="177">
        <v>5</v>
      </c>
      <c r="O71" s="31">
        <f t="shared" si="14"/>
        <v>77</v>
      </c>
      <c r="P71" s="31">
        <f>(INTENALCO!$O71/100)*30</f>
        <v>23.1</v>
      </c>
      <c r="Q71" s="31">
        <f t="shared" si="15"/>
        <v>17.8</v>
      </c>
      <c r="R71" s="31">
        <f>Q71</f>
        <v>17.8</v>
      </c>
      <c r="S71" s="299" t="s">
        <v>400</v>
      </c>
      <c r="T71" s="76"/>
      <c r="AB71"/>
    </row>
    <row r="72" spans="1:28" ht="20.25" outlineLevel="2" thickTop="1" thickBot="1">
      <c r="A72" s="452"/>
      <c r="B72" s="450"/>
      <c r="C72" s="32" t="s">
        <v>69</v>
      </c>
      <c r="D72" s="181">
        <f t="shared" si="13"/>
        <v>0</v>
      </c>
      <c r="E72" s="181">
        <f t="shared" si="13"/>
        <v>17.8</v>
      </c>
      <c r="F72" s="31">
        <f>O38</f>
        <v>30</v>
      </c>
      <c r="G72" s="167"/>
      <c r="H72" s="179"/>
      <c r="I72" s="179"/>
      <c r="J72" s="179"/>
      <c r="K72" s="179"/>
      <c r="L72" s="179"/>
      <c r="M72" s="179"/>
      <c r="N72" s="179"/>
      <c r="O72" s="32">
        <f t="shared" si="14"/>
        <v>0</v>
      </c>
      <c r="P72" s="32">
        <f>(INTENALCO!$O72/100)*30</f>
        <v>0</v>
      </c>
      <c r="Q72" s="32">
        <f t="shared" si="15"/>
        <v>0</v>
      </c>
      <c r="R72" s="32">
        <f>R71+Q72</f>
        <v>17.8</v>
      </c>
      <c r="S72" s="387"/>
      <c r="T72" s="76"/>
      <c r="AB72"/>
    </row>
    <row r="73" spans="1:28" ht="19.5" outlineLevel="2" thickTop="1">
      <c r="A73" s="452"/>
      <c r="B73" s="450"/>
      <c r="C73" s="33" t="s">
        <v>74</v>
      </c>
      <c r="D73" s="181">
        <f t="shared" si="13"/>
        <v>0</v>
      </c>
      <c r="E73" s="181">
        <f t="shared" si="13"/>
        <v>17.8</v>
      </c>
      <c r="F73" s="31">
        <f>P38</f>
        <v>40</v>
      </c>
      <c r="G73" s="167"/>
      <c r="H73" s="177"/>
      <c r="I73" s="177"/>
      <c r="J73" s="177"/>
      <c r="K73" s="177"/>
      <c r="L73" s="177"/>
      <c r="M73" s="177"/>
      <c r="N73" s="177"/>
      <c r="O73" s="33">
        <f t="shared" si="14"/>
        <v>0</v>
      </c>
      <c r="P73" s="33">
        <f>(INTENALCO!$O73/100)*40</f>
        <v>0</v>
      </c>
      <c r="Q73" s="33">
        <f t="shared" si="15"/>
        <v>0</v>
      </c>
      <c r="R73" s="33">
        <f>R72+Q73</f>
        <v>17.8</v>
      </c>
      <c r="S73" s="388"/>
      <c r="T73" s="76"/>
      <c r="AB73"/>
    </row>
    <row r="74" spans="1:28" ht="45.75" customHeight="1" outlineLevel="1">
      <c r="A74" s="79"/>
      <c r="B74" s="76"/>
      <c r="C74" s="76"/>
      <c r="D74" s="76"/>
      <c r="E74" s="76"/>
      <c r="F74" s="76"/>
      <c r="G74" s="170"/>
      <c r="H74" s="170"/>
      <c r="I74" s="170"/>
      <c r="J74" s="170"/>
      <c r="K74" s="170"/>
      <c r="L74" s="170"/>
      <c r="M74" s="170"/>
      <c r="N74" s="170"/>
      <c r="O74" s="76"/>
      <c r="P74" s="76"/>
      <c r="Q74" s="135" t="s">
        <v>212</v>
      </c>
      <c r="R74" s="136">
        <f>AVERAGE(R69,R70,R73)/100</f>
        <v>0.55266666666666675</v>
      </c>
      <c r="S74" s="170"/>
      <c r="T74" s="76"/>
      <c r="AB74"/>
    </row>
    <row r="75" spans="1:28" ht="26.25" outlineLevel="1">
      <c r="A75" s="84" t="s">
        <v>218</v>
      </c>
      <c r="B75" s="85" t="s">
        <v>45</v>
      </c>
      <c r="G75" s="157"/>
      <c r="H75" s="430" t="s">
        <v>193</v>
      </c>
      <c r="I75" s="430"/>
      <c r="J75" s="430"/>
      <c r="K75" s="430"/>
      <c r="L75" s="430"/>
      <c r="M75" s="430"/>
      <c r="N75" s="430"/>
      <c r="S75" s="157"/>
      <c r="T75" s="76"/>
      <c r="AB75"/>
    </row>
    <row r="76" spans="1:28" ht="46.5" customHeight="1" outlineLevel="2" thickBot="1">
      <c r="A76" s="137" t="s">
        <v>28</v>
      </c>
      <c r="B76" s="138" t="s">
        <v>194</v>
      </c>
      <c r="C76" s="138" t="s">
        <v>195</v>
      </c>
      <c r="D76" s="138" t="s">
        <v>196</v>
      </c>
      <c r="E76" s="138" t="s">
        <v>214</v>
      </c>
      <c r="F76" s="138" t="s">
        <v>217</v>
      </c>
      <c r="G76" s="171" t="s">
        <v>199</v>
      </c>
      <c r="H76" s="178" t="s">
        <v>200</v>
      </c>
      <c r="I76" s="178" t="s">
        <v>201</v>
      </c>
      <c r="J76" s="178" t="s">
        <v>202</v>
      </c>
      <c r="K76" s="178" t="s">
        <v>203</v>
      </c>
      <c r="L76" s="178" t="s">
        <v>204</v>
      </c>
      <c r="M76" s="178" t="s">
        <v>205</v>
      </c>
      <c r="N76" s="178" t="s">
        <v>206</v>
      </c>
      <c r="O76" s="138" t="s">
        <v>207</v>
      </c>
      <c r="P76" s="138" t="s">
        <v>215</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100</v>
      </c>
      <c r="E77" s="181">
        <f t="shared" si="16"/>
        <v>100</v>
      </c>
      <c r="F77" s="35">
        <f>M39</f>
        <v>100</v>
      </c>
      <c r="G77" s="172" t="s">
        <v>211</v>
      </c>
      <c r="H77" s="177">
        <v>5</v>
      </c>
      <c r="I77" s="177">
        <v>5</v>
      </c>
      <c r="J77" s="177">
        <v>5</v>
      </c>
      <c r="K77" s="177">
        <v>5</v>
      </c>
      <c r="L77" s="177">
        <v>5</v>
      </c>
      <c r="M77" s="177">
        <v>5</v>
      </c>
      <c r="N77" s="177">
        <v>5</v>
      </c>
      <c r="O77" s="35">
        <f t="shared" ref="O77:O82" si="17">ROUND((SUM(H77:N77)/35)*100,0)</f>
        <v>100</v>
      </c>
      <c r="P77" s="35">
        <f>(INTENALCO!$O77/100)*100</f>
        <v>100</v>
      </c>
      <c r="Q77" s="35">
        <f t="shared" ref="Q77:Q82" si="18">IFERROR(ROUND(O77*P77/100,1),"")</f>
        <v>100</v>
      </c>
      <c r="R77" s="35">
        <f>Q77</f>
        <v>100</v>
      </c>
      <c r="S77" s="371" t="s">
        <v>256</v>
      </c>
      <c r="T77" s="76"/>
      <c r="AB77"/>
    </row>
    <row r="78" spans="1:28" ht="20.25" outlineLevel="2" thickTop="1" thickBot="1">
      <c r="A78" s="441">
        <v>2</v>
      </c>
      <c r="B78" s="444"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211</v>
      </c>
      <c r="H78" s="177">
        <v>5</v>
      </c>
      <c r="I78" s="177">
        <v>5</v>
      </c>
      <c r="J78" s="177">
        <v>5</v>
      </c>
      <c r="K78" s="177">
        <v>5</v>
      </c>
      <c r="L78" s="177">
        <v>5</v>
      </c>
      <c r="M78" s="177">
        <v>5</v>
      </c>
      <c r="N78" s="177">
        <v>5</v>
      </c>
      <c r="O78" s="37">
        <f t="shared" si="17"/>
        <v>100</v>
      </c>
      <c r="P78" s="37">
        <f>(INTENALCO!$O78/100)*25</f>
        <v>25</v>
      </c>
      <c r="Q78" s="37">
        <f t="shared" si="18"/>
        <v>25</v>
      </c>
      <c r="R78" s="37">
        <f>Q78</f>
        <v>25</v>
      </c>
      <c r="S78" s="173"/>
      <c r="T78" s="76"/>
      <c r="AB78"/>
    </row>
    <row r="79" spans="1:28" ht="60" outlineLevel="2">
      <c r="A79" s="442"/>
      <c r="B79" s="445"/>
      <c r="C79" s="38" t="s">
        <v>64</v>
      </c>
      <c r="D79" s="181">
        <f t="shared" si="16"/>
        <v>4.5999999999999996</v>
      </c>
      <c r="E79" s="181">
        <f t="shared" si="16"/>
        <v>29.6</v>
      </c>
      <c r="F79" s="35">
        <f>N40</f>
        <v>25</v>
      </c>
      <c r="G79" s="173" t="s">
        <v>211</v>
      </c>
      <c r="H79" s="177">
        <v>3</v>
      </c>
      <c r="I79" s="177">
        <v>0</v>
      </c>
      <c r="J79" s="177">
        <v>3</v>
      </c>
      <c r="K79" s="177">
        <v>3</v>
      </c>
      <c r="L79" s="177">
        <v>0</v>
      </c>
      <c r="M79" s="177">
        <v>3</v>
      </c>
      <c r="N79" s="177">
        <v>3</v>
      </c>
      <c r="O79" s="38">
        <f t="shared" si="17"/>
        <v>43</v>
      </c>
      <c r="P79" s="38">
        <f>(INTENALCO!$O79/100)*25</f>
        <v>10.75</v>
      </c>
      <c r="Q79" s="38">
        <f t="shared" si="18"/>
        <v>4.5999999999999996</v>
      </c>
      <c r="R79" s="38">
        <f>R78+Q79</f>
        <v>29.6</v>
      </c>
      <c r="S79" s="390" t="s">
        <v>401</v>
      </c>
      <c r="T79" s="76"/>
      <c r="AB79"/>
    </row>
    <row r="80" spans="1:28" ht="20.25" outlineLevel="2" thickTop="1" thickBot="1">
      <c r="A80" s="442"/>
      <c r="B80" s="445"/>
      <c r="C80" s="39" t="s">
        <v>69</v>
      </c>
      <c r="D80" s="181">
        <f t="shared" si="16"/>
        <v>0</v>
      </c>
      <c r="E80" s="181">
        <f t="shared" si="16"/>
        <v>29.6</v>
      </c>
      <c r="F80" s="35">
        <f>O40</f>
        <v>25</v>
      </c>
      <c r="G80" s="173"/>
      <c r="H80" s="177"/>
      <c r="I80" s="177"/>
      <c r="J80" s="177"/>
      <c r="K80" s="177"/>
      <c r="L80" s="177"/>
      <c r="M80" s="177"/>
      <c r="N80" s="177"/>
      <c r="O80" s="39">
        <f t="shared" si="17"/>
        <v>0</v>
      </c>
      <c r="P80" s="39">
        <f>(INTENALCO!$O80/100)*25</f>
        <v>0</v>
      </c>
      <c r="Q80" s="39">
        <f t="shared" si="18"/>
        <v>0</v>
      </c>
      <c r="R80" s="39">
        <f>R79+Q80</f>
        <v>29.6</v>
      </c>
      <c r="S80" s="175"/>
      <c r="T80" s="76"/>
      <c r="AB80"/>
    </row>
    <row r="81" spans="1:28 16374:16384" ht="20.25" outlineLevel="2" thickTop="1" thickBot="1">
      <c r="A81" s="443"/>
      <c r="B81" s="446"/>
      <c r="C81" s="38" t="s">
        <v>74</v>
      </c>
      <c r="D81" s="181">
        <f t="shared" si="16"/>
        <v>0</v>
      </c>
      <c r="E81" s="181">
        <f t="shared" si="16"/>
        <v>29.6</v>
      </c>
      <c r="F81" s="35">
        <f>P40</f>
        <v>25</v>
      </c>
      <c r="G81" s="173"/>
      <c r="H81" s="179"/>
      <c r="I81" s="179"/>
      <c r="J81" s="179"/>
      <c r="K81" s="179"/>
      <c r="L81" s="179"/>
      <c r="M81" s="179"/>
      <c r="N81" s="179"/>
      <c r="O81" s="38">
        <f t="shared" si="17"/>
        <v>0</v>
      </c>
      <c r="P81" s="38">
        <f>(INTENALCO!$O81/100)*25</f>
        <v>0</v>
      </c>
      <c r="Q81" s="38">
        <f t="shared" si="18"/>
        <v>0</v>
      </c>
      <c r="R81" s="38">
        <f>R80+Q81</f>
        <v>29.6</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(INTENALCO!$O82/100)*100</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212</v>
      </c>
      <c r="R83" s="139">
        <f>AVERAGE(R77,R81,R82)/100</f>
        <v>0.43199999999999994</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autoFilter ref="A76:S76" xr:uid="{0AC41053-E55A-4328-84CC-6F9B1D5CF284}"/>
  <dataConsolidate/>
  <mergeCells count="41">
    <mergeCell ref="A78:A81"/>
    <mergeCell ref="B78:B81"/>
    <mergeCell ref="A63:A65"/>
    <mergeCell ref="B63:B65"/>
    <mergeCell ref="H67:N67"/>
    <mergeCell ref="A71:A73"/>
    <mergeCell ref="B71:B73"/>
    <mergeCell ref="H75:N75"/>
    <mergeCell ref="A60:A62"/>
    <mergeCell ref="B60:B62"/>
    <mergeCell ref="O23:R23"/>
    <mergeCell ref="Q24:R24"/>
    <mergeCell ref="A26:S26"/>
    <mergeCell ref="A43:XFD43"/>
    <mergeCell ref="H45:N45"/>
    <mergeCell ref="A50:A52"/>
    <mergeCell ref="B50:B52"/>
    <mergeCell ref="H54:N54"/>
    <mergeCell ref="A57:A59"/>
    <mergeCell ref="B57:B59"/>
    <mergeCell ref="O20:R20"/>
    <mergeCell ref="O21:R21"/>
    <mergeCell ref="O22:R22"/>
    <mergeCell ref="O17:R17"/>
    <mergeCell ref="O18:R18"/>
    <mergeCell ref="O19:R19"/>
    <mergeCell ref="O14:R14"/>
    <mergeCell ref="O15:R15"/>
    <mergeCell ref="O16:R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83CBF28D-0AFD-4731-9D4A-E4B4CC00A88A}">
      <formula1>eje</formula1>
    </dataValidation>
    <dataValidation type="list" allowBlank="1" showInputMessage="1" showErrorMessage="1" sqref="G42 H28:H41" xr:uid="{8C7304BF-9AC6-46F7-8082-17C66FE833A6}">
      <formula1>"Nùmero,%,Dìas,Unidades"</formula1>
    </dataValidation>
    <dataValidation type="list" allowBlank="1" showInputMessage="1" showErrorMessage="1" sqref="C42" xr:uid="{6E7AD8F9-734F-4B84-98B8-F80EE04579D5}">
      <formula1>indicador</formula1>
    </dataValidation>
    <dataValidation type="list" sqref="D42 E28:E41" xr:uid="{0EDA7D04-CEE5-4F6F-8FD1-E2F3F3F49CCA}">
      <formula1>"Producto,Resultado,Gestión"</formula1>
    </dataValidation>
    <dataValidation type="list" allowBlank="1" showInputMessage="1" showErrorMessage="1" sqref="G47:G52 G56:G65 G69:G73 G77:G82" xr:uid="{9A2AC558-188A-461D-9834-D44525A1816D}">
      <formula1>"SI,NO"</formula1>
    </dataValidation>
    <dataValidation type="list" allowBlank="1" showInputMessage="1" showErrorMessage="1" sqref="H69:N73 AB42:AG42 H56:N65 H47:H52 J47:N52 I47 I49:I52 H77:N82" xr:uid="{247486BD-A8C0-45F1-A48C-4B05D98BB97F}">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2E0C8940-6B85-4B43-8A8D-0759F015044C}">
          <x14:formula1>
            <xm:f>Hoja2!$U$2:$U$19</xm:f>
          </x14:formula1>
          <xm:sqref>G28:G41</xm:sqref>
        </x14:dataValidation>
        <x14:dataValidation type="list" allowBlank="1" showInputMessage="1" showErrorMessage="1" xr:uid="{ACFC1D7C-2C76-46F0-8E77-4959D8DE9FB0}">
          <x14:formula1>
            <xm:f>Hoja2!$T$2:$T$19</xm:f>
          </x14:formula1>
          <xm:sqref>F28:F41</xm:sqref>
        </x14:dataValidation>
        <x14:dataValidation type="list" allowBlank="1" showInputMessage="1" showErrorMessage="1" xr:uid="{76D72C4A-81CB-4CE0-B8EC-448D0E04858E}">
          <x14:formula1>
            <xm:f>Hoja2!$R$2:$R$19</xm:f>
          </x14:formula1>
          <xm:sqref>D28:D41</xm:sqref>
        </x14:dataValidation>
        <x14:dataValidation type="list" allowBlank="1" showInputMessage="1" showErrorMessage="1" xr:uid="{BBA08B78-54F5-436A-8F16-E752E31E8F4B}">
          <x14:formula1>
            <xm:f>Hoja2!$M$2:$M$5</xm:f>
          </x14:formula1>
          <xm:sqref>I28:I41</xm:sqref>
        </x14:dataValidation>
        <x14:dataValidation type="list" allowBlank="1" showInputMessage="1" showErrorMessage="1" xr:uid="{AB3B8DAE-9978-40B6-B0C1-08565F11879B}">
          <x14:formula1>
            <xm:f>Hoja2!#REF!</xm:f>
          </x14:formula1>
          <xm:sqref>E42:F42</xm:sqref>
        </x14:dataValidation>
        <x14:dataValidation type="list" allowBlank="1" showInputMessage="1" showErrorMessage="1" xr:uid="{CA6A99EB-9BE9-4313-9C65-2CF96701E4CB}">
          <x14:formula1>
            <xm:f>Hoja2!$E$7:$E$10</xm:f>
          </x14:formula1>
          <xm:sqref>C47:C52 C56:C65 C69:C73 C77:C82</xm:sqref>
        </x14:dataValidation>
        <x14:dataValidation type="list" allowBlank="1" showInputMessage="1" showErrorMessage="1" xr:uid="{D3EF002C-C8E2-467F-9E31-9576B3086737}">
          <x14:formula1>
            <xm:f>Hoja2!$G$2:$G$5</xm:f>
          </x14:formula1>
          <xm:sqref>G10:G24</xm:sqref>
        </x14:dataValidation>
        <x14:dataValidation type="list" allowBlank="1" showInputMessage="1" showErrorMessage="1" xr:uid="{A03B452E-3578-459D-8304-FF68290F9F3A}">
          <x14:formula1>
            <xm:f>Hoja2!$C$2:$C$5</xm:f>
          </x14:formula1>
          <xm:sqref>B10:B24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A14A5703B54174CA41A50D3C0B6315A" ma:contentTypeVersion="16" ma:contentTypeDescription="Crear nuevo documento." ma:contentTypeScope="" ma:versionID="531cc977f1849fcffd7c5fe46e3f8d76">
  <xsd:schema xmlns:xsd="http://www.w3.org/2001/XMLSchema" xmlns:xs="http://www.w3.org/2001/XMLSchema" xmlns:p="http://schemas.microsoft.com/office/2006/metadata/properties" xmlns:ns2="93c92d4d-6cfa-4f4a-a734-b53b15823c33" xmlns:ns3="5fbbe461-7315-4940-88d3-c5c0886ba5a2" targetNamespace="http://schemas.microsoft.com/office/2006/metadata/properties" ma:root="true" ma:fieldsID="caa9097626cced31e730f96264696fa5" ns2:_="" ns3:_="">
    <xsd:import namespace="93c92d4d-6cfa-4f4a-a734-b53b15823c33"/>
    <xsd:import namespace="5fbbe461-7315-4940-88d3-c5c0886ba5a2"/>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92d4d-6cfa-4f4a-a734-b53b15823c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bbe461-7315-4940-88d3-c5c0886ba5a2"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432691ad-46a7-4bd0-b901-630bac0ca2f1}" ma:internalName="TaxCatchAll" ma:showField="CatchAllData" ma:web="5fbbe461-7315-4940-88d3-c5c0886ba5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c92d4d-6cfa-4f4a-a734-b53b15823c33">
      <Terms xmlns="http://schemas.microsoft.com/office/infopath/2007/PartnerControls"/>
    </lcf76f155ced4ddcb4097134ff3c332f>
    <TaxCatchAll xmlns="5fbbe461-7315-4940-88d3-c5c0886ba5a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B6BBC1-D1EE-48EA-AA49-6BE20B34B990}"/>
</file>

<file path=customXml/itemProps2.xml><?xml version="1.0" encoding="utf-8"?>
<ds:datastoreItem xmlns:ds="http://schemas.openxmlformats.org/officeDocument/2006/customXml" ds:itemID="{5FF39917-7758-4D59-81DD-06511EA35C1A}">
  <ds:schemaRefs>
    <ds:schemaRef ds:uri="6794ed42-5c3c-4a5b-8c3c-967493b268f0"/>
    <ds:schemaRef ds:uri="http://purl.org/dc/elements/1.1/"/>
    <ds:schemaRef ds:uri="http://schemas.microsoft.com/office/infopath/2007/PartnerControls"/>
    <ds:schemaRef ds:uri="http://purl.org/dc/dcmitype/"/>
    <ds:schemaRef ds:uri="http://purl.org/dc/terms/"/>
    <ds:schemaRef ds:uri="http://schemas.microsoft.com/office/2006/documentManagement/types"/>
    <ds:schemaRef ds:uri="ebbe2ae9-b99b-4b4b-9758-66dcedcafc90"/>
    <ds:schemaRef ds:uri="http://www.w3.org/XML/1998/namespac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DAB4143B-1F0A-4391-8F8D-1A14A86B5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Hoja2</vt:lpstr>
      <vt:lpstr>MEN</vt:lpstr>
      <vt:lpstr>ICFES</vt:lpstr>
      <vt:lpstr>FODESEP</vt:lpstr>
      <vt:lpstr>UNIESPINAL</vt:lpstr>
      <vt:lpstr>IUSAI</vt:lpstr>
      <vt:lpstr>INFOTEP SAN JUAN</vt:lpstr>
      <vt:lpstr>ETITC</vt:lpstr>
      <vt:lpstr>INTENALCO</vt:lpstr>
      <vt:lpstr>UAPA</vt:lpstr>
      <vt:lpstr>CONSOLIDADO</vt:lpstr>
      <vt:lpstr>CONVENCIONES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Erwin Ramirez Avila</dc:creator>
  <cp:keywords/>
  <dc:description/>
  <cp:lastModifiedBy>Erwin Ramirez Avila</cp:lastModifiedBy>
  <cp:revision/>
  <dcterms:created xsi:type="dcterms:W3CDTF">2025-12-23T14:53:06Z</dcterms:created>
  <dcterms:modified xsi:type="dcterms:W3CDTF">2026-07-27T18:11:19Z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0x010100BA14A5703B54174CA41A50D3C0B6315A</vt:lpwstr>
  </property>
  <property fmtid="{D5CDD505-2E9C-101B-9397-08002B2CF9AE}" pid="3" name="MediaServiceImageTags">
    <vt:lpwstr/>
  </property>
</Properties>
</file>